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rcy\Dropbox\0Active\consulting\0studentPackagesCourses\star\"/>
    </mc:Choice>
  </mc:AlternateContent>
  <xr:revisionPtr revIDLastSave="0" documentId="13_ncr:1_{09087DED-78BD-4663-A4CF-F4BEC65196C9}" xr6:coauthVersionLast="47" xr6:coauthVersionMax="47" xr10:uidLastSave="{00000000-0000-0000-0000-000000000000}"/>
  <bookViews>
    <workbookView xWindow="-108" yWindow="-108" windowWidth="23256" windowHeight="12456" tabRatio="755" xr2:uid="{00000000-000D-0000-FFFF-FFFF00000000}"/>
  </bookViews>
  <sheets>
    <sheet name="easy" sheetId="5" r:id="rId1"/>
    <sheet name="freeze" sheetId="17" r:id="rId2"/>
    <sheet name="bike" sheetId="11" r:id="rId3"/>
    <sheet name="time" sheetId="28" r:id="rId4"/>
    <sheet name="text" sheetId="12" r:id="rId5"/>
    <sheet name="look" sheetId="1" r:id="rId6"/>
    <sheet name="if" sheetId="8" r:id="rId7"/>
    <sheet name="f" sheetId="35" r:id="rId8"/>
    <sheet name="sale" sheetId="25" r:id="rId9"/>
    <sheet name="car" sheetId="30" r:id="rId10"/>
    <sheet name="chart" sheetId="33" r:id="rId11"/>
    <sheet name="solve" sheetId="31" r:id="rId12"/>
    <sheet name="n" sheetId="36" r:id="rId13"/>
    <sheet name="s" sheetId="37" r:id="rId14"/>
    <sheet name="e" sheetId="38" r:id="rId15"/>
    <sheet name="price" sheetId="40" r:id="rId16"/>
    <sheet name="sum" sheetId="39" r:id="rId17"/>
    <sheet name="bi" sheetId="34" r:id="rId18"/>
    <sheet name="short" sheetId="22" r:id="rId19"/>
  </sheets>
  <definedNames>
    <definedName name="_xlnm._FilterDatabase" localSheetId="9" hidden="1">car!$A$1:$K$1001</definedName>
    <definedName name="solver_adj" localSheetId="2" hidden="1">bike!$B$2</definedName>
    <definedName name="solver_adj" localSheetId="11" hidden="1">solve!$F$4:$L$15</definedName>
    <definedName name="solver_cvg" localSheetId="2" hidden="1">0.0001</definedName>
    <definedName name="solver_cvg" localSheetId="11" hidden="1">0.0001</definedName>
    <definedName name="solver_drv" localSheetId="2" hidden="1">1</definedName>
    <definedName name="solver_drv" localSheetId="11" hidden="1">1</definedName>
    <definedName name="solver_eng" localSheetId="2" hidden="1">1</definedName>
    <definedName name="solver_eng" localSheetId="11" hidden="1">1</definedName>
    <definedName name="solver_est" localSheetId="2" hidden="1">1</definedName>
    <definedName name="solver_est" localSheetId="11" hidden="1">1</definedName>
    <definedName name="solver_itr" localSheetId="2" hidden="1">2147483647</definedName>
    <definedName name="solver_itr" localSheetId="11" hidden="1">2147483647</definedName>
    <definedName name="solver_lhs1" localSheetId="11" hidden="1">solve!$F$10:$J$10</definedName>
    <definedName name="solver_lhs10" localSheetId="11" hidden="1">solve!$K$18:$L$18</definedName>
    <definedName name="solver_lhs2" localSheetId="11" hidden="1">solve!$F$11:$L$11</definedName>
    <definedName name="solver_lhs3" localSheetId="11" hidden="1">solve!$F$14</definedName>
    <definedName name="solver_lhs4" localSheetId="11" hidden="1">solve!$F$4:$L$15</definedName>
    <definedName name="solver_lhs5" localSheetId="11" hidden="1">solve!$G$4</definedName>
    <definedName name="solver_lhs6" localSheetId="11" hidden="1">solve!$H$7</definedName>
    <definedName name="solver_lhs7" localSheetId="11" hidden="1">solve!$I$4</definedName>
    <definedName name="solver_lhs8" localSheetId="11" hidden="1">solve!$J$14</definedName>
    <definedName name="solver_lhs9" localSheetId="11" hidden="1">solve!$J$14</definedName>
    <definedName name="solver_mip" localSheetId="2" hidden="1">2147483647</definedName>
    <definedName name="solver_mip" localSheetId="11" hidden="1">2147483647</definedName>
    <definedName name="solver_mni" localSheetId="2" hidden="1">30</definedName>
    <definedName name="solver_mni" localSheetId="11" hidden="1">30</definedName>
    <definedName name="solver_mrt" localSheetId="2" hidden="1">0.075</definedName>
    <definedName name="solver_mrt" localSheetId="11" hidden="1">0.075</definedName>
    <definedName name="solver_msl" localSheetId="2" hidden="1">2</definedName>
    <definedName name="solver_msl" localSheetId="11" hidden="1">2</definedName>
    <definedName name="solver_neg" localSheetId="2" hidden="1">1</definedName>
    <definedName name="solver_neg" localSheetId="11" hidden="1">1</definedName>
    <definedName name="solver_nod" localSheetId="2" hidden="1">2147483647</definedName>
    <definedName name="solver_nod" localSheetId="11" hidden="1">2147483647</definedName>
    <definedName name="solver_num" localSheetId="2" hidden="1">0</definedName>
    <definedName name="solver_num" localSheetId="11" hidden="1">8</definedName>
    <definedName name="solver_nwt" localSheetId="2" hidden="1">1</definedName>
    <definedName name="solver_nwt" localSheetId="11" hidden="1">1</definedName>
    <definedName name="solver_opt" localSheetId="2" hidden="1">bike!$B$9</definedName>
    <definedName name="solver_opt" localSheetId="11" hidden="1">solve!$C$19</definedName>
    <definedName name="solver_pre" localSheetId="2" hidden="1">0.000001</definedName>
    <definedName name="solver_pre" localSheetId="11" hidden="1">0.000001</definedName>
    <definedName name="solver_rbv" localSheetId="2" hidden="1">1</definedName>
    <definedName name="solver_rbv" localSheetId="11" hidden="1">1</definedName>
    <definedName name="solver_rel1" localSheetId="11" hidden="1">2</definedName>
    <definedName name="solver_rel10" localSheetId="11" hidden="1">2</definedName>
    <definedName name="solver_rel2" localSheetId="11" hidden="1">2</definedName>
    <definedName name="solver_rel3" localSheetId="11" hidden="1">2</definedName>
    <definedName name="solver_rel4" localSheetId="11" hidden="1">5</definedName>
    <definedName name="solver_rel5" localSheetId="11" hidden="1">2</definedName>
    <definedName name="solver_rel6" localSheetId="11" hidden="1">2</definedName>
    <definedName name="solver_rel7" localSheetId="11" hidden="1">2</definedName>
    <definedName name="solver_rel8" localSheetId="11" hidden="1">2</definedName>
    <definedName name="solver_rel9" localSheetId="11" hidden="1">2</definedName>
    <definedName name="solver_rhs1" localSheetId="11" hidden="1">0</definedName>
    <definedName name="solver_rhs10" localSheetId="11" hidden="1">10</definedName>
    <definedName name="solver_rhs2" localSheetId="11" hidden="1">0</definedName>
    <definedName name="solver_rhs3" localSheetId="11" hidden="1">0</definedName>
    <definedName name="solver_rhs4" localSheetId="11" hidden="1">"binary"</definedName>
    <definedName name="solver_rhs5" localSheetId="11" hidden="1">0</definedName>
    <definedName name="solver_rhs6" localSheetId="11" hidden="1">0</definedName>
    <definedName name="solver_rhs7" localSheetId="11" hidden="1">0</definedName>
    <definedName name="solver_rhs8" localSheetId="11" hidden="1">0</definedName>
    <definedName name="solver_rhs9" localSheetId="11" hidden="1">0</definedName>
    <definedName name="solver_rlx" localSheetId="2" hidden="1">2</definedName>
    <definedName name="solver_rlx" localSheetId="11" hidden="1">2</definedName>
    <definedName name="solver_rsd" localSheetId="2" hidden="1">0</definedName>
    <definedName name="solver_rsd" localSheetId="11" hidden="1">0</definedName>
    <definedName name="solver_scl" localSheetId="2" hidden="1">1</definedName>
    <definedName name="solver_scl" localSheetId="11" hidden="1">1</definedName>
    <definedName name="solver_sho" localSheetId="2" hidden="1">2</definedName>
    <definedName name="solver_sho" localSheetId="11" hidden="1">2</definedName>
    <definedName name="solver_ssz" localSheetId="2" hidden="1">100</definedName>
    <definedName name="solver_ssz" localSheetId="11" hidden="1">100</definedName>
    <definedName name="solver_tim" localSheetId="2" hidden="1">2147483647</definedName>
    <definedName name="solver_tim" localSheetId="11" hidden="1">2147483647</definedName>
    <definedName name="solver_tol" localSheetId="2" hidden="1">0.01</definedName>
    <definedName name="solver_tol" localSheetId="11" hidden="1">0.01</definedName>
    <definedName name="solver_typ" localSheetId="2" hidden="1">3</definedName>
    <definedName name="solver_typ" localSheetId="11" hidden="1">3</definedName>
    <definedName name="solver_val" localSheetId="2" hidden="1">400</definedName>
    <definedName name="solver_val" localSheetId="11" hidden="1">0</definedName>
    <definedName name="solver_ver" localSheetId="2" hidden="1">3</definedName>
    <definedName name="solver_ver" localSheetId="11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4" i="35" l="1"/>
  <c r="D65" i="35"/>
  <c r="D66" i="35"/>
  <c r="D67" i="35"/>
  <c r="D68" i="35"/>
  <c r="D63" i="35"/>
  <c r="C64" i="35"/>
  <c r="C65" i="35"/>
  <c r="C66" i="35"/>
  <c r="C67" i="35"/>
  <c r="C68" i="35"/>
  <c r="C63" i="35"/>
  <c r="B64" i="35"/>
  <c r="B65" i="35"/>
  <c r="B66" i="35"/>
  <c r="B67" i="35"/>
  <c r="B68" i="35"/>
  <c r="B63" i="35"/>
  <c r="S101" i="5"/>
  <c r="T101" i="5"/>
  <c r="U101" i="5"/>
  <c r="V101" i="5"/>
  <c r="W101" i="5"/>
  <c r="W110" i="5" s="1"/>
  <c r="X101" i="5"/>
  <c r="Y101" i="5"/>
  <c r="Z101" i="5"/>
  <c r="Z110" i="5" s="1"/>
  <c r="AA101" i="5"/>
  <c r="S108" i="5"/>
  <c r="T108" i="5"/>
  <c r="U108" i="5"/>
  <c r="V108" i="5"/>
  <c r="W108" i="5"/>
  <c r="X108" i="5"/>
  <c r="Y108" i="5"/>
  <c r="Y110" i="5" s="1"/>
  <c r="Z108" i="5"/>
  <c r="AA108" i="5"/>
  <c r="S110" i="5"/>
  <c r="T110" i="5"/>
  <c r="U110" i="5"/>
  <c r="V110" i="5"/>
  <c r="X110" i="5"/>
  <c r="AA110" i="5"/>
  <c r="S111" i="5"/>
  <c r="T111" i="5"/>
  <c r="U111" i="5"/>
  <c r="V111" i="5" s="1"/>
  <c r="A131" i="35" a="1"/>
  <c r="A131" i="35" s="1"/>
  <c r="F117" i="35" a="1"/>
  <c r="F117" i="35" s="1"/>
  <c r="F114" i="35" a="1"/>
  <c r="F114" i="35" s="1"/>
  <c r="F111" i="35" a="1"/>
  <c r="F111" i="35" s="1"/>
  <c r="G98" i="35" a="1"/>
  <c r="G98" i="35" s="1"/>
  <c r="F108" i="35" a="1"/>
  <c r="F108" i="35" s="1"/>
  <c r="A129" i="35" a="1"/>
  <c r="A129" i="35" s="1"/>
  <c r="A126" i="35" a="1"/>
  <c r="A126" i="35" s="1"/>
  <c r="F107" i="35" a="1"/>
  <c r="F107" i="35" s="1"/>
  <c r="F106" i="35" a="1"/>
  <c r="F106" i="35" s="1"/>
  <c r="A121" i="35" a="1"/>
  <c r="A121" i="35" s="1"/>
  <c r="A119" i="35" a="1"/>
  <c r="D119" i="35" s="1"/>
  <c r="F105" i="35" a="1"/>
  <c r="F105" i="35" s="1"/>
  <c r="F104" i="35" a="1"/>
  <c r="F104" i="35" s="1"/>
  <c r="F103" i="35" a="1"/>
  <c r="F103" i="35" s="1"/>
  <c r="F102" i="35" a="1"/>
  <c r="F102" i="35" s="1"/>
  <c r="F91" i="35"/>
  <c r="F92" i="35"/>
  <c r="F93" i="35"/>
  <c r="F94" i="35"/>
  <c r="F95" i="35"/>
  <c r="F96" i="35"/>
  <c r="F97" i="35"/>
  <c r="F90" i="35"/>
  <c r="E98" i="35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6" i="12"/>
  <c r="B91" i="35"/>
  <c r="B92" i="35"/>
  <c r="B93" i="35"/>
  <c r="B94" i="35"/>
  <c r="B95" i="35"/>
  <c r="B96" i="35"/>
  <c r="B97" i="35"/>
  <c r="B90" i="35"/>
  <c r="F54" i="35"/>
  <c r="F55" i="35"/>
  <c r="F56" i="35"/>
  <c r="F57" i="35"/>
  <c r="F58" i="35"/>
  <c r="F53" i="35"/>
  <c r="A77" i="35"/>
  <c r="B77" i="35"/>
  <c r="C77" i="35"/>
  <c r="D77" i="35"/>
  <c r="E77" i="35"/>
  <c r="A78" i="35"/>
  <c r="B78" i="35"/>
  <c r="C78" i="35"/>
  <c r="D78" i="35"/>
  <c r="E78" i="35"/>
  <c r="A79" i="35"/>
  <c r="B79" i="35"/>
  <c r="C79" i="35"/>
  <c r="D79" i="35"/>
  <c r="E79" i="35"/>
  <c r="A80" i="35"/>
  <c r="B80" i="35"/>
  <c r="C80" i="35"/>
  <c r="D80" i="35"/>
  <c r="E80" i="35"/>
  <c r="A81" i="35"/>
  <c r="B81" i="35"/>
  <c r="C81" i="35"/>
  <c r="D81" i="35"/>
  <c r="E81" i="35"/>
  <c r="A82" i="35"/>
  <c r="B82" i="35"/>
  <c r="C82" i="35"/>
  <c r="D82" i="35"/>
  <c r="E82" i="35"/>
  <c r="A83" i="35"/>
  <c r="B83" i="35"/>
  <c r="C83" i="35"/>
  <c r="D83" i="35"/>
  <c r="E83" i="35"/>
  <c r="A84" i="35"/>
  <c r="B84" i="35"/>
  <c r="C84" i="35"/>
  <c r="D84" i="35"/>
  <c r="E84" i="35"/>
  <c r="A85" i="35"/>
  <c r="B85" i="35"/>
  <c r="C85" i="35"/>
  <c r="D85" i="35"/>
  <c r="E85" i="35"/>
  <c r="A86" i="35"/>
  <c r="B86" i="35"/>
  <c r="C86" i="35"/>
  <c r="D86" i="35"/>
  <c r="E86" i="35"/>
  <c r="A72" i="35"/>
  <c r="B72" i="35"/>
  <c r="C72" i="35"/>
  <c r="D72" i="35"/>
  <c r="E72" i="35"/>
  <c r="A73" i="35"/>
  <c r="B73" i="35"/>
  <c r="C73" i="35"/>
  <c r="D73" i="35"/>
  <c r="E73" i="35"/>
  <c r="A74" i="35"/>
  <c r="B74" i="35"/>
  <c r="C74" i="35"/>
  <c r="D74" i="35"/>
  <c r="E74" i="35"/>
  <c r="A75" i="35"/>
  <c r="B75" i="35"/>
  <c r="C75" i="35"/>
  <c r="D75" i="35"/>
  <c r="E75" i="35"/>
  <c r="A76" i="35"/>
  <c r="B76" i="35"/>
  <c r="C76" i="35"/>
  <c r="D76" i="35"/>
  <c r="E76" i="35"/>
  <c r="C53" i="35"/>
  <c r="D53" i="35"/>
  <c r="E53" i="35"/>
  <c r="C54" i="35"/>
  <c r="D54" i="35"/>
  <c r="E54" i="35"/>
  <c r="C55" i="35"/>
  <c r="D55" i="35"/>
  <c r="E55" i="35"/>
  <c r="C56" i="35"/>
  <c r="D56" i="35"/>
  <c r="E56" i="35"/>
  <c r="C57" i="35"/>
  <c r="D57" i="35"/>
  <c r="E57" i="35"/>
  <c r="C58" i="35"/>
  <c r="D58" i="35"/>
  <c r="E58" i="35"/>
  <c r="H9" i="35"/>
  <c r="U23" i="8"/>
  <c r="U22" i="8"/>
  <c r="U21" i="8"/>
  <c r="U19" i="8"/>
  <c r="V19" i="8" s="1"/>
  <c r="V11" i="8"/>
  <c r="V12" i="8"/>
  <c r="V15" i="8"/>
  <c r="V16" i="8"/>
  <c r="V17" i="8"/>
  <c r="V18" i="8"/>
  <c r="V14" i="8"/>
  <c r="V13" i="8"/>
  <c r="A36" i="35"/>
  <c r="D39" i="35" a="1"/>
  <c r="D39" i="35" s="1"/>
  <c r="F27" i="35"/>
  <c r="D27" i="35"/>
  <c r="C27" i="35"/>
  <c r="B27" i="35"/>
  <c r="A27" i="35"/>
  <c r="H8" i="35"/>
  <c r="H7" i="35"/>
  <c r="H6" i="35"/>
  <c r="H5" i="35"/>
  <c r="H3" i="35"/>
  <c r="H4" i="35"/>
  <c r="A15" i="28"/>
  <c r="B20" i="28"/>
  <c r="B19" i="28"/>
  <c r="F21" i="28"/>
  <c r="A21" i="28"/>
  <c r="H28" i="8"/>
  <c r="H27" i="8"/>
  <c r="H26" i="8"/>
  <c r="H25" i="8"/>
  <c r="H24" i="8"/>
  <c r="H23" i="8"/>
  <c r="H22" i="8"/>
  <c r="H21" i="8"/>
  <c r="B6" i="11"/>
  <c r="K1" i="22"/>
  <c r="D14" i="28"/>
  <c r="D12" i="28"/>
  <c r="D10" i="28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6" i="12"/>
  <c r="D8" i="28"/>
  <c r="V21" i="1"/>
  <c r="A16" i="28"/>
  <c r="A6" i="28"/>
  <c r="A8" i="28" s="1"/>
  <c r="A5" i="28"/>
  <c r="U11" i="1"/>
  <c r="U13" i="1"/>
  <c r="U14" i="1" s="1"/>
  <c r="U16" i="1"/>
  <c r="U21" i="1"/>
  <c r="U22" i="1" s="1"/>
  <c r="U25" i="1"/>
  <c r="B132" i="5"/>
  <c r="D158" i="5"/>
  <c r="C4" i="31"/>
  <c r="D4" i="31"/>
  <c r="E4" i="31"/>
  <c r="C5" i="31"/>
  <c r="D5" i="31"/>
  <c r="E5" i="31"/>
  <c r="C6" i="31"/>
  <c r="D6" i="31"/>
  <c r="E6" i="31"/>
  <c r="C7" i="31"/>
  <c r="D7" i="31"/>
  <c r="E7" i="31"/>
  <c r="C8" i="31"/>
  <c r="D8" i="31"/>
  <c r="E8" i="31"/>
  <c r="C9" i="31"/>
  <c r="D9" i="31"/>
  <c r="E9" i="31"/>
  <c r="C10" i="31"/>
  <c r="D10" i="31"/>
  <c r="E10" i="31"/>
  <c r="C11" i="31"/>
  <c r="D11" i="31"/>
  <c r="E11" i="31"/>
  <c r="C12" i="31"/>
  <c r="D12" i="31"/>
  <c r="E12" i="31"/>
  <c r="C13" i="31"/>
  <c r="D13" i="31"/>
  <c r="E13" i="31"/>
  <c r="C14" i="31"/>
  <c r="D14" i="31"/>
  <c r="E14" i="31"/>
  <c r="C15" i="31"/>
  <c r="D15" i="31"/>
  <c r="E15" i="31"/>
  <c r="F17" i="31"/>
  <c r="G17" i="31"/>
  <c r="H17" i="31"/>
  <c r="I17" i="31"/>
  <c r="J17" i="31"/>
  <c r="K17" i="31"/>
  <c r="K19" i="31" s="1"/>
  <c r="L17" i="31"/>
  <c r="C18" i="31"/>
  <c r="F19" i="31"/>
  <c r="G19" i="31"/>
  <c r="H19" i="31"/>
  <c r="I19" i="31"/>
  <c r="J19" i="31"/>
  <c r="L19" i="31"/>
  <c r="E20" i="31"/>
  <c r="W111" i="5" l="1"/>
  <c r="X111" i="5" s="1"/>
  <c r="Y111" i="5" s="1"/>
  <c r="Z111" i="5" s="1"/>
  <c r="AA111" i="5" s="1"/>
  <c r="F129" i="35"/>
  <c r="G129" i="35"/>
  <c r="E129" i="35"/>
  <c r="D129" i="35"/>
  <c r="C129" i="35"/>
  <c r="B129" i="35"/>
  <c r="F98" i="35"/>
  <c r="A122" i="35"/>
  <c r="C119" i="35"/>
  <c r="D127" i="35"/>
  <c r="B119" i="35"/>
  <c r="C127" i="35"/>
  <c r="A119" i="35"/>
  <c r="A127" i="35"/>
  <c r="B127" i="35"/>
  <c r="D126" i="35"/>
  <c r="C126" i="35"/>
  <c r="B126" i="35"/>
  <c r="A124" i="35"/>
  <c r="A123" i="35"/>
  <c r="A13" i="28"/>
  <c r="A12" i="28"/>
  <c r="A11" i="28"/>
  <c r="A10" i="28"/>
  <c r="A9" i="28"/>
  <c r="C19" i="31"/>
  <c r="C17" i="31"/>
  <c r="I68" i="22"/>
  <c r="H68" i="22"/>
  <c r="G68" i="22"/>
  <c r="F68" i="22"/>
  <c r="E68" i="22"/>
  <c r="D68" i="22"/>
  <c r="C68" i="22"/>
  <c r="B68" i="22"/>
  <c r="A68" i="22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36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B35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B34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B33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32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B31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25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B20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N38" i="17" l="1"/>
  <c r="N2" i="17" s="1"/>
  <c r="F38" i="17"/>
  <c r="F2" i="17" s="1"/>
  <c r="A14" i="28"/>
  <c r="V38" i="17"/>
  <c r="V2" i="17" s="1"/>
  <c r="C38" i="17"/>
  <c r="C2" i="17" s="1"/>
  <c r="S38" i="17"/>
  <c r="S2" i="17" s="1"/>
  <c r="K38" i="17"/>
  <c r="K2" i="17" s="1"/>
  <c r="M38" i="17"/>
  <c r="M2" i="17" s="1"/>
  <c r="E38" i="17"/>
  <c r="E2" i="17" s="1"/>
  <c r="J38" i="17"/>
  <c r="J2" i="17" s="1"/>
  <c r="D38" i="17"/>
  <c r="D2" i="17" s="1"/>
  <c r="Q38" i="17"/>
  <c r="Q2" i="17" s="1"/>
  <c r="H38" i="17"/>
  <c r="H2" i="17" s="1"/>
  <c r="T38" i="17"/>
  <c r="T2" i="17" s="1"/>
  <c r="P38" i="17"/>
  <c r="P2" i="17" s="1"/>
  <c r="B38" i="17"/>
  <c r="B2" i="17" s="1"/>
  <c r="B3" i="17" s="1"/>
  <c r="O38" i="17"/>
  <c r="O2" i="17" s="1"/>
  <c r="L38" i="17"/>
  <c r="L2" i="17" s="1"/>
  <c r="W38" i="17"/>
  <c r="W2" i="17" s="1"/>
  <c r="R38" i="17"/>
  <c r="R2" i="17" s="1"/>
  <c r="I38" i="17"/>
  <c r="I2" i="17" s="1"/>
  <c r="Y38" i="17"/>
  <c r="Y2" i="17" s="1"/>
  <c r="G38" i="17"/>
  <c r="G2" i="17" s="1"/>
  <c r="X38" i="17"/>
  <c r="X2" i="17" s="1"/>
  <c r="U38" i="17"/>
  <c r="U2" i="17" s="1"/>
  <c r="B17" i="11"/>
  <c r="B7" i="11"/>
  <c r="A15" i="11"/>
  <c r="A16" i="11"/>
  <c r="C3" i="17" l="1"/>
  <c r="D3" i="17" s="1"/>
  <c r="E3" i="17" s="1"/>
  <c r="F3" i="17" s="1"/>
  <c r="G3" i="17" s="1"/>
  <c r="H3" i="17" s="1"/>
  <c r="I3" i="17" s="1"/>
  <c r="J3" i="17" s="1"/>
  <c r="K3" i="17" s="1"/>
  <c r="L3" i="17" s="1"/>
  <c r="M3" i="17" s="1"/>
  <c r="N3" i="17" s="1"/>
  <c r="O3" i="17" s="1"/>
  <c r="P3" i="17" s="1"/>
  <c r="Q3" i="17" s="1"/>
  <c r="R3" i="17" s="1"/>
  <c r="S3" i="17" s="1"/>
  <c r="T3" i="17" s="1"/>
  <c r="U3" i="17" s="1"/>
  <c r="V3" i="17" s="1"/>
  <c r="W3" i="17" s="1"/>
  <c r="X3" i="17" s="1"/>
  <c r="Y3" i="17" s="1"/>
  <c r="B15" i="11"/>
  <c r="B16" i="11"/>
  <c r="B18" i="11"/>
  <c r="B9" i="11"/>
  <c r="B11" i="11" s="1"/>
  <c r="B12" i="11" s="1"/>
  <c r="B12" i="8" l="1"/>
  <c r="B13" i="8" l="1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<sst xmlns="http://schemas.openxmlformats.org/spreadsheetml/2006/main" count="47376" uniqueCount="6408">
  <si>
    <t>Quantity</t>
  </si>
  <si>
    <t>Calories</t>
  </si>
  <si>
    <t>Total Cost</t>
  </si>
  <si>
    <t>Apples</t>
  </si>
  <si>
    <t>Oranges</t>
  </si>
  <si>
    <t>Bananas</t>
  </si>
  <si>
    <t>Kiwi</t>
  </si>
  <si>
    <t>Price List</t>
  </si>
  <si>
    <t>Tax</t>
  </si>
  <si>
    <t>Fruit</t>
  </si>
  <si>
    <t>Company Name</t>
  </si>
  <si>
    <t>ContactName</t>
  </si>
  <si>
    <t>Desiree Futterkiste</t>
  </si>
  <si>
    <t>Maria seulement</t>
  </si>
  <si>
    <t>Around the Horn</t>
  </si>
  <si>
    <t>Ana Trujillo Emparedados y helados</t>
  </si>
  <si>
    <t>Ana Trujillo</t>
  </si>
  <si>
    <t>Antonio Moreno Taquería</t>
  </si>
  <si>
    <t>Antonio Moreno</t>
  </si>
  <si>
    <t>Thomas Hardy</t>
  </si>
  <si>
    <t>Berglunds snabbköp</t>
  </si>
  <si>
    <t>Christina Berglund</t>
  </si>
  <si>
    <t>Blauer See Delikatessen</t>
  </si>
  <si>
    <t>Hanna Moos</t>
  </si>
  <si>
    <t>Blondel père et fils</t>
  </si>
  <si>
    <t>Frédérique Citeaux</t>
  </si>
  <si>
    <t>Bólido Comidas preparadas</t>
  </si>
  <si>
    <t>Martín Sommer</t>
  </si>
  <si>
    <t>Bon app'</t>
  </si>
  <si>
    <t>Laurence Lebihan</t>
  </si>
  <si>
    <t>Bottom-Dollar Markets</t>
  </si>
  <si>
    <t>Elizabeth Lincoln</t>
  </si>
  <si>
    <t>B's Beverages</t>
  </si>
  <si>
    <t>Victoria Ashworth</t>
  </si>
  <si>
    <t>Darcy Whyte</t>
  </si>
  <si>
    <t>Cactus Comidas para llevar</t>
  </si>
  <si>
    <t>Patricio Simpson</t>
  </si>
  <si>
    <t>Centro comercial Moctezuma</t>
  </si>
  <si>
    <t>Francisco Chang</t>
  </si>
  <si>
    <t>Chop-suey Chinese</t>
  </si>
  <si>
    <t>Comércio Mineiro</t>
  </si>
  <si>
    <t>Pedro Afonso</t>
  </si>
  <si>
    <t>Consolidated Holdings</t>
  </si>
  <si>
    <t>Elizabeth Brown</t>
  </si>
  <si>
    <t>Drachenblut Delikatessen</t>
  </si>
  <si>
    <t>Sven Ottlieb</t>
  </si>
  <si>
    <t>Eastern Connection</t>
  </si>
  <si>
    <t>Ann Devon</t>
  </si>
  <si>
    <t>Ernst Handel</t>
  </si>
  <si>
    <t>Roland Mendel</t>
  </si>
  <si>
    <t>Familia Arquibaldo</t>
  </si>
  <si>
    <t>Aria Cruz</t>
  </si>
  <si>
    <t>FISSA Fabrica Inter. Salchichas S.A.</t>
  </si>
  <si>
    <t>Diego Roel</t>
  </si>
  <si>
    <t>Folies gourmandes</t>
  </si>
  <si>
    <t>Martine Rancé</t>
  </si>
  <si>
    <t>Folk och fä HB</t>
  </si>
  <si>
    <t>Maria Larsson</t>
  </si>
  <si>
    <t>Frankenversand</t>
  </si>
  <si>
    <t>Peter Franken</t>
  </si>
  <si>
    <t>France restauration</t>
  </si>
  <si>
    <t>Carine Schmitt</t>
  </si>
  <si>
    <t>Franchi S.p.A.</t>
  </si>
  <si>
    <t>Paolo Accorti</t>
  </si>
  <si>
    <t>Furia Bacalhau e Frutos do Mar</t>
  </si>
  <si>
    <t xml:space="preserve">Lino Rodriguez </t>
  </si>
  <si>
    <t>Galería del gastrónomo</t>
  </si>
  <si>
    <t>Eduardo Saavedra</t>
  </si>
  <si>
    <t>Godos Cocina Típica</t>
  </si>
  <si>
    <t>José Pedro Freyre</t>
  </si>
  <si>
    <t>Gourmet Lanchonetes</t>
  </si>
  <si>
    <t>André Fonseca</t>
  </si>
  <si>
    <t>Great Lakes Food Market</t>
  </si>
  <si>
    <t>Howard Snyder</t>
  </si>
  <si>
    <t>GROSELLA-Restaurante</t>
  </si>
  <si>
    <t>Manuel Pereira</t>
  </si>
  <si>
    <t>Hanari Carnes</t>
  </si>
  <si>
    <t>Mario Pontes</t>
  </si>
  <si>
    <t>HILARIÓN-Abastos</t>
  </si>
  <si>
    <t>Carlos Hernández</t>
  </si>
  <si>
    <t>Hungry Coyote Import Store</t>
  </si>
  <si>
    <t>Yoshi Latimer</t>
  </si>
  <si>
    <t>Hungry Owl All-Night Grocers</t>
  </si>
  <si>
    <t>Patricia McKenna</t>
  </si>
  <si>
    <t>Island Trading</t>
  </si>
  <si>
    <t>Helen Bennett</t>
  </si>
  <si>
    <t>Königlich Essen</t>
  </si>
  <si>
    <t>Philip Cramer</t>
  </si>
  <si>
    <t>La corne d'abondance</t>
  </si>
  <si>
    <t>Daniel Tonini</t>
  </si>
  <si>
    <t>La maison d'Asie</t>
  </si>
  <si>
    <t>Annette Roulet</t>
  </si>
  <si>
    <t>Laughing Bacchus Wine Cellars</t>
  </si>
  <si>
    <t>Yoshi Tannamuri</t>
  </si>
  <si>
    <t>Lazy K Kountry Store</t>
  </si>
  <si>
    <t>John Steel</t>
  </si>
  <si>
    <t>Lehmanns Marktstand</t>
  </si>
  <si>
    <t>Renate Messner</t>
  </si>
  <si>
    <t>Let's Stop N Shop</t>
  </si>
  <si>
    <t>Jaime Yorres</t>
  </si>
  <si>
    <t>LILA-Supermercado</t>
  </si>
  <si>
    <t>Carlos González</t>
  </si>
  <si>
    <t>LINO-Delicateses</t>
  </si>
  <si>
    <t>Felipe Izquierdo</t>
  </si>
  <si>
    <t>Lonesome Pine Restaurant</t>
  </si>
  <si>
    <t>Fran Wilson</t>
  </si>
  <si>
    <t>Magazzini Alimentari Riuniti</t>
  </si>
  <si>
    <t>Giovanni Rovelli</t>
  </si>
  <si>
    <t>Maison Dewey</t>
  </si>
  <si>
    <t>Catherine Dewey</t>
  </si>
  <si>
    <t>Mère Paillarde</t>
  </si>
  <si>
    <t>Jean Fresnière</t>
  </si>
  <si>
    <t>Morgenstern Gesundkost</t>
  </si>
  <si>
    <t>Alexander Feuer</t>
  </si>
  <si>
    <t>North/South</t>
  </si>
  <si>
    <t>Simon Crowther</t>
  </si>
  <si>
    <t>Océano Atlántico Ltda.</t>
  </si>
  <si>
    <t>Yvonne Moncada</t>
  </si>
  <si>
    <t>Old World Delicatessen</t>
  </si>
  <si>
    <t>Rene Phillips</t>
  </si>
  <si>
    <t>Ottilies Käseladen</t>
  </si>
  <si>
    <t>Henriette Pfalzheim</t>
  </si>
  <si>
    <t>Paris spécialités</t>
  </si>
  <si>
    <t>Marie Bertrand</t>
  </si>
  <si>
    <t>Pericles Comidas clásicas</t>
  </si>
  <si>
    <t>Guillermo Fernández</t>
  </si>
  <si>
    <t>Piccolo und mehr</t>
  </si>
  <si>
    <t>Georg Pipps</t>
  </si>
  <si>
    <t>Princesa Isabel Vinhos</t>
  </si>
  <si>
    <t>Isabel de Castro</t>
  </si>
  <si>
    <t>Que Delícia</t>
  </si>
  <si>
    <t>Bernardo Batista</t>
  </si>
  <si>
    <t>Queen Cozinha</t>
  </si>
  <si>
    <t>Lúcia Carvalho</t>
  </si>
  <si>
    <t>QUICK-Stop</t>
  </si>
  <si>
    <t>Horst Kloss</t>
  </si>
  <si>
    <t>Rancho grande</t>
  </si>
  <si>
    <t>Sergio Gutiérrez</t>
  </si>
  <si>
    <t>Rattlesnake Canyon Grocery</t>
  </si>
  <si>
    <t>Paula Wilson</t>
  </si>
  <si>
    <t>Reggiani Caseifici</t>
  </si>
  <si>
    <t>Maurizio Moroni</t>
  </si>
  <si>
    <t>Ricardo Adocicados</t>
  </si>
  <si>
    <t>Janete Limeira</t>
  </si>
  <si>
    <t>Richter Supermarkt</t>
  </si>
  <si>
    <t>Michael Holz</t>
  </si>
  <si>
    <t>Romero y tomillo</t>
  </si>
  <si>
    <t>Alejandra Camino</t>
  </si>
  <si>
    <t>Santé Gourmet</t>
  </si>
  <si>
    <t>Jonas Bergulfsen</t>
  </si>
  <si>
    <t>Save-a-lot Markets</t>
  </si>
  <si>
    <t>Jose Pavarotti</t>
  </si>
  <si>
    <t>Seven Seas Imports</t>
  </si>
  <si>
    <t>Hari Kumar</t>
  </si>
  <si>
    <t>Simons bistro</t>
  </si>
  <si>
    <t>Jytte Petersen</t>
  </si>
  <si>
    <t>Spécialités du monde</t>
  </si>
  <si>
    <t>Dominique Perrier</t>
  </si>
  <si>
    <t>Split Rail Beer &amp; Ale</t>
  </si>
  <si>
    <t>Art Braunschweiger</t>
  </si>
  <si>
    <t>Suprêmes délices</t>
  </si>
  <si>
    <t>Pascale Cartrain</t>
  </si>
  <si>
    <t>The Big Cheese</t>
  </si>
  <si>
    <t>Liz Nixon</t>
  </si>
  <si>
    <t>The Cracker Box</t>
  </si>
  <si>
    <t>Liu Wong</t>
  </si>
  <si>
    <t>Toms Spezialitäten</t>
  </si>
  <si>
    <t>Karin Josephs</t>
  </si>
  <si>
    <t>Tortuga Restaurante</t>
  </si>
  <si>
    <t>Miguel Angel Paolino</t>
  </si>
  <si>
    <t>Tradição Hipermercados</t>
  </si>
  <si>
    <t>Anabela Domingues</t>
  </si>
  <si>
    <t>Trail's Head Gourmet Provisioners</t>
  </si>
  <si>
    <t>Helvetius Nagy</t>
  </si>
  <si>
    <t>Vaffeljernet</t>
  </si>
  <si>
    <t>Palle Ibsen</t>
  </si>
  <si>
    <t>Victuailles en stock</t>
  </si>
  <si>
    <t>Mary Saveley</t>
  </si>
  <si>
    <t>Vins et alcools Chevalier</t>
  </si>
  <si>
    <t>Paul Henriot</t>
  </si>
  <si>
    <t>Die Wandernde Kuh</t>
  </si>
  <si>
    <t>Rita Müller</t>
  </si>
  <si>
    <t>Wartian Herkku</t>
  </si>
  <si>
    <t>Pirkko Koskitalo</t>
  </si>
  <si>
    <t>Wellington Importadora</t>
  </si>
  <si>
    <t>Paula Parente</t>
  </si>
  <si>
    <t>White Clover Markets</t>
  </si>
  <si>
    <t>Karl Jablonski</t>
  </si>
  <si>
    <t>Wilman Kala</t>
  </si>
  <si>
    <t>Matti Karttunen</t>
  </si>
  <si>
    <t>Wolski  Zajazd</t>
  </si>
  <si>
    <t>Zbyszek Piestrzeniewicz</t>
  </si>
  <si>
    <t>Find Contact Name from Company</t>
  </si>
  <si>
    <t>Find Company from Contact Name</t>
  </si>
  <si>
    <t>Color</t>
  </si>
  <si>
    <t>Red</t>
  </si>
  <si>
    <t>Yellow</t>
  </si>
  <si>
    <t>Green</t>
  </si>
  <si>
    <t>Orange</t>
  </si>
  <si>
    <t>Province</t>
  </si>
  <si>
    <t>Ontario</t>
  </si>
  <si>
    <t>Quebec</t>
  </si>
  <si>
    <t>Saskatchewan</t>
  </si>
  <si>
    <t>Alberta</t>
  </si>
  <si>
    <t>BC</t>
  </si>
  <si>
    <t>Shipping</t>
  </si>
  <si>
    <t>Total</t>
  </si>
  <si>
    <t>Price</t>
  </si>
  <si>
    <t>red</t>
  </si>
  <si>
    <t>green</t>
  </si>
  <si>
    <t>orange</t>
  </si>
  <si>
    <t>blue</t>
  </si>
  <si>
    <t>Free shipping if it's over 100 or orange.</t>
  </si>
  <si>
    <t>Free shipping if it's over 100 and red.</t>
  </si>
  <si>
    <t>Free over 500, $10 under 100, otherwise $5.</t>
  </si>
  <si>
    <t>Weight</t>
  </si>
  <si>
    <t>Blueberries</t>
  </si>
  <si>
    <t>Blue</t>
  </si>
  <si>
    <t>Ship by Price</t>
  </si>
  <si>
    <t>Ship by Weight</t>
  </si>
  <si>
    <t>See table shipByWeight.</t>
  </si>
  <si>
    <t>Summarize sales by province.</t>
  </si>
  <si>
    <t>Summarize sales by color.</t>
  </si>
  <si>
    <t>Rush</t>
  </si>
  <si>
    <t>Summarize calories by province.</t>
  </si>
  <si>
    <t>Sales Date</t>
  </si>
  <si>
    <t>Sales by type and month.</t>
  </si>
  <si>
    <t>Summarize sales by tax level.</t>
  </si>
  <si>
    <t>Discount</t>
  </si>
  <si>
    <t>My Numbers</t>
  </si>
  <si>
    <t>My Other Numbers</t>
  </si>
  <si>
    <t>Sub Total</t>
  </si>
  <si>
    <t>Summarize weight by type and month.</t>
  </si>
  <si>
    <t>Summarize weight by province.</t>
  </si>
  <si>
    <t>Fruit Lookup</t>
  </si>
  <si>
    <t>Shopping List</t>
  </si>
  <si>
    <t>Grocery</t>
  </si>
  <si>
    <t>Product</t>
  </si>
  <si>
    <t>Order</t>
  </si>
  <si>
    <t>Type</t>
  </si>
  <si>
    <t>Standard</t>
  </si>
  <si>
    <t>Cumulative Principal Paid=-CUMPRINC(B8,B9,B2,1,24,0)</t>
  </si>
  <si>
    <t>Cumulative Interest Paid=-CUMIPMT(B8,B9,B2,1,24,0)</t>
  </si>
  <si>
    <t>Period</t>
  </si>
  <si>
    <t>Total Interest Paid=B11-B2</t>
  </si>
  <si>
    <t>Total Payments=B9*B7</t>
  </si>
  <si>
    <t>Budget</t>
  </si>
  <si>
    <t>Payment=-PMT(B6,B7,B2)</t>
  </si>
  <si>
    <t>Number of Payments=B4*12</t>
  </si>
  <si>
    <t>Monthly Interest=NOMINAL(B3,12)/12</t>
  </si>
  <si>
    <t>Years to Pay Off</t>
  </si>
  <si>
    <t>Interest</t>
  </si>
  <si>
    <t>Present Value</t>
  </si>
  <si>
    <t>Annual Interest</t>
  </si>
  <si>
    <t>Monthly Interest=B3/12</t>
  </si>
  <si>
    <t>Monthly Interest=((1+B3)^(1/12))-1</t>
  </si>
  <si>
    <t>Weekly Interest</t>
  </si>
  <si>
    <t>PMT function</t>
  </si>
  <si>
    <t>First Argument</t>
  </si>
  <si>
    <t>Interest rate per period (per month in this case).</t>
  </si>
  <si>
    <t>Second Argument</t>
  </si>
  <si>
    <t>Number of periods or payments.</t>
  </si>
  <si>
    <t>Third Argument</t>
  </si>
  <si>
    <t>The principal of the loan (which is the present value).</t>
  </si>
  <si>
    <t>Yoko</t>
  </si>
  <si>
    <t>Ono</t>
  </si>
  <si>
    <t>Joni Mitchell</t>
  </si>
  <si>
    <t>John Lennon</t>
  </si>
  <si>
    <t>Neil Young</t>
  </si>
  <si>
    <t>Celine Dion</t>
  </si>
  <si>
    <t>Avril Lavigne</t>
  </si>
  <si>
    <t>Joni</t>
  </si>
  <si>
    <t>Mitchell</t>
  </si>
  <si>
    <t>John</t>
  </si>
  <si>
    <t>Lennon</t>
  </si>
  <si>
    <t>Neil</t>
  </si>
  <si>
    <t>Young</t>
  </si>
  <si>
    <t>Celine</t>
  </si>
  <si>
    <t>Dion</t>
  </si>
  <si>
    <t>Avril</t>
  </si>
  <si>
    <t>Lavigne</t>
  </si>
  <si>
    <t>Moving</t>
  </si>
  <si>
    <t>Cut/Paste</t>
  </si>
  <si>
    <t>Ctrl-X, Ctrl-V</t>
  </si>
  <si>
    <t>drag drop</t>
  </si>
  <si>
    <t>Copying</t>
  </si>
  <si>
    <t>Copy/Paste</t>
  </si>
  <si>
    <t>Ctrl-C, Ctrl-V</t>
  </si>
  <si>
    <t>drag, drop (ctl)</t>
  </si>
  <si>
    <t>Arithmetic</t>
  </si>
  <si>
    <t>()^/*+-</t>
  </si>
  <si>
    <t>AutoSum</t>
  </si>
  <si>
    <t>AutoFunctions</t>
  </si>
  <si>
    <t>Nevada Ruelas</t>
  </si>
  <si>
    <t>Mozell Wolske</t>
  </si>
  <si>
    <t>Karyn Resendez</t>
  </si>
  <si>
    <t>Anjelica Digirolamo</t>
  </si>
  <si>
    <t>Adrianna Galati</t>
  </si>
  <si>
    <t>Theressa Corder</t>
  </si>
  <si>
    <t>Imogene Schultz</t>
  </si>
  <si>
    <t>Avelina Cora</t>
  </si>
  <si>
    <t>Renata Kerbs</t>
  </si>
  <si>
    <t>Tu Madril</t>
  </si>
  <si>
    <t>Maricruz Spink</t>
  </si>
  <si>
    <t>Clarissa Eustice</t>
  </si>
  <si>
    <t>Bette Chittenden</t>
  </si>
  <si>
    <t>Shamika Seese</t>
  </si>
  <si>
    <t>Noma Huston</t>
  </si>
  <si>
    <t>Darcy Maclennan</t>
  </si>
  <si>
    <t>Callie Joslin</t>
  </si>
  <si>
    <t>Wm Tims</t>
  </si>
  <si>
    <t>Lorinda Harber</t>
  </si>
  <si>
    <t>Jamila Gama</t>
  </si>
  <si>
    <t>Aja Valente</t>
  </si>
  <si>
    <t>Elane Mattern</t>
  </si>
  <si>
    <t>Valene Yetman</t>
  </si>
  <si>
    <t>Ione Burgin</t>
  </si>
  <si>
    <t>Rachal Ausmus</t>
  </si>
  <si>
    <t>Dwain Currence</t>
  </si>
  <si>
    <t>Jaimee Laswell</t>
  </si>
  <si>
    <t>Johnny Cash</t>
  </si>
  <si>
    <t>Buddy Holly</t>
  </si>
  <si>
    <t>Ray Charles</t>
  </si>
  <si>
    <t>Frank Sinatra</t>
  </si>
  <si>
    <t>Hank Williams</t>
  </si>
  <si>
    <t>Tariq Anwar</t>
  </si>
  <si>
    <t>Bruce Cockburn</t>
  </si>
  <si>
    <t>Anne Murray</t>
  </si>
  <si>
    <t>Michael Bublé</t>
  </si>
  <si>
    <t>Neil Peart</t>
  </si>
  <si>
    <t>Sarah McLachlan</t>
  </si>
  <si>
    <t>Geddy Lee</t>
  </si>
  <si>
    <t>Nelly Furtado</t>
  </si>
  <si>
    <t>Leonard Cohen</t>
  </si>
  <si>
    <t>Bryan Adams</t>
  </si>
  <si>
    <t>Shania Twain</t>
  </si>
  <si>
    <t>Alanis Morissette</t>
  </si>
  <si>
    <t>Yoko Ono</t>
  </si>
  <si>
    <t>FullName</t>
  </si>
  <si>
    <t>Methods</t>
  </si>
  <si>
    <t>Data/Text to Columns</t>
  </si>
  <si>
    <t>Copy the column (select the top, then cntrl-shft-down)</t>
  </si>
  <si>
    <t>Functions</t>
  </si>
  <si>
    <t>Power Query</t>
  </si>
  <si>
    <t>Make source data a table</t>
  </si>
  <si>
    <t>Power Query/From Table</t>
  </si>
  <si>
    <t>Select column and use the split button</t>
  </si>
  <si>
    <t>Close and Load button</t>
  </si>
  <si>
    <t>Flash Fill</t>
  </si>
  <si>
    <t>Do it manually</t>
  </si>
  <si>
    <t>When the ghostly image appears hit enter.</t>
  </si>
  <si>
    <t>Also Flash Fill, Ctrl-E, Data/FlashFill, right mouse drag fill handle.</t>
  </si>
  <si>
    <t>Function firstname(fullname As String) As String</t>
  </si>
  <si>
    <t xml:space="preserve">  Dim spacePos As Integer</t>
  </si>
  <si>
    <t xml:space="preserve">  spacePos = InStr(fullname, " ")</t>
  </si>
  <si>
    <t xml:space="preserve">  If spacePos &gt; 0 Then</t>
  </si>
  <si>
    <t xml:space="preserve">    firstname= Left(fullname, spacePos - 1)</t>
  </si>
  <si>
    <t xml:space="preserve">  Else</t>
  </si>
  <si>
    <t xml:space="preserve">    firstname= fullname</t>
  </si>
  <si>
    <t xml:space="preserve">  End If</t>
  </si>
  <si>
    <t>End Function</t>
  </si>
  <si>
    <t>Function lastname(fullname As String) As String</t>
  </si>
  <si>
    <t xml:space="preserve">    lastname= Right(fullname, Len(fullname) - spacePos)</t>
  </si>
  <si>
    <t xml:space="preserve">    lastname= fullname</t>
  </si>
  <si>
    <t>Artist Cash Flow Projection</t>
  </si>
  <si>
    <t>Actuals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</si>
  <si>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</si>
  <si>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</si>
  <si>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</si>
  <si>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</si>
  <si>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</si>
  <si>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</si>
  <si>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</si>
  <si>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</si>
  <si>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</si>
  <si>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Description</t>
  </si>
  <si>
    <t>Amount</t>
  </si>
  <si>
    <t>Date</t>
  </si>
  <si>
    <t>City</t>
  </si>
  <si>
    <t>Project</t>
  </si>
  <si>
    <t>Art</t>
  </si>
  <si>
    <t>NYC</t>
  </si>
  <si>
    <t>Makerfaire</t>
  </si>
  <si>
    <t>Ottawa</t>
  </si>
  <si>
    <t>Toronto</t>
  </si>
  <si>
    <t>Salsa</t>
  </si>
  <si>
    <t>Materials</t>
  </si>
  <si>
    <t>CD Earrings</t>
  </si>
  <si>
    <t>Teaching</t>
  </si>
  <si>
    <t>Light Pendants</t>
  </si>
  <si>
    <t>Revenue TOTAL</t>
  </si>
  <si>
    <t>Gas</t>
  </si>
  <si>
    <t>Robotic Portraits</t>
  </si>
  <si>
    <t>B&amp;B</t>
  </si>
  <si>
    <t>Food</t>
  </si>
  <si>
    <t>Beverages</t>
  </si>
  <si>
    <t>Beer</t>
  </si>
  <si>
    <t>Expenses TOTAL</t>
  </si>
  <si>
    <t>Surplus</t>
  </si>
  <si>
    <t>Cumulative</t>
  </si>
  <si>
    <t>Oct</t>
  </si>
  <si>
    <t>Nov</t>
  </si>
  <si>
    <t>Dec</t>
  </si>
  <si>
    <t>Supplies</t>
  </si>
  <si>
    <t>Equipment</t>
  </si>
  <si>
    <t>Rent</t>
  </si>
  <si>
    <t>Hydro</t>
  </si>
  <si>
    <t>Insurance</t>
  </si>
  <si>
    <t>Advertising</t>
  </si>
  <si>
    <t>Parties</t>
  </si>
  <si>
    <t>Memberships</t>
  </si>
  <si>
    <t>Tools</t>
  </si>
  <si>
    <t>Cover Charges</t>
  </si>
  <si>
    <t>Show Fees</t>
  </si>
  <si>
    <t>Furniture</t>
  </si>
  <si>
    <t>Cell Phone</t>
  </si>
  <si>
    <t>Internet</t>
  </si>
  <si>
    <t>Computers</t>
  </si>
  <si>
    <t>Posters</t>
  </si>
  <si>
    <t>Volvo</t>
  </si>
  <si>
    <t>Suzuki</t>
  </si>
  <si>
    <t>Subaru</t>
  </si>
  <si>
    <t>Fiat</t>
  </si>
  <si>
    <t>Chrysler</t>
  </si>
  <si>
    <t>Buick</t>
  </si>
  <si>
    <t>Qtr4</t>
  </si>
  <si>
    <t>Qtr3</t>
  </si>
  <si>
    <t>Qtr2</t>
  </si>
  <si>
    <t>Qtr1</t>
  </si>
  <si>
    <t>date</t>
  </si>
  <si>
    <t>squirrels</t>
  </si>
  <si>
    <t>Key</t>
  </si>
  <si>
    <t>Control</t>
  </si>
  <si>
    <t>Control-Shift</t>
  </si>
  <si>
    <t>Shift</t>
  </si>
  <si>
    <t>Alt</t>
  </si>
  <si>
    <t>Control-Alt</t>
  </si>
  <si>
    <t>Shift-Alt</t>
  </si>
  <si>
    <t>Control-Shift-Alt</t>
  </si>
  <si>
    <t>Up Arrow</t>
  </si>
  <si>
    <t>Up</t>
  </si>
  <si>
    <t>Select up</t>
  </si>
  <si>
    <t>Down Arrow</t>
  </si>
  <si>
    <t>Down</t>
  </si>
  <si>
    <t>Select down</t>
  </si>
  <si>
    <t>Open Validation Choices/AutoFilter Menu</t>
  </si>
  <si>
    <t>Left Arrow</t>
  </si>
  <si>
    <t>Left</t>
  </si>
  <si>
    <t>Select left</t>
  </si>
  <si>
    <t>Right Arrow</t>
  </si>
  <si>
    <t>Right</t>
  </si>
  <si>
    <t>Select right</t>
  </si>
  <si>
    <t>Page Up</t>
  </si>
  <si>
    <t>Up screen</t>
  </si>
  <si>
    <t>Next Sheet</t>
  </si>
  <si>
    <t>Select upward</t>
  </si>
  <si>
    <t>Page Down</t>
  </si>
  <si>
    <t>Down screen</t>
  </si>
  <si>
    <t>Previous Sheet</t>
  </si>
  <si>
    <t>Select downward</t>
  </si>
  <si>
    <t>Tab</t>
  </si>
  <si>
    <t>Next Cell</t>
  </si>
  <si>
    <t>Next Workbook</t>
  </si>
  <si>
    <t>Previous Cell</t>
  </si>
  <si>
    <t>Switch Application</t>
  </si>
  <si>
    <t>Home</t>
  </si>
  <si>
    <t>Go A column</t>
  </si>
  <si>
    <t>Start or Top-Left</t>
  </si>
  <si>
    <t>Select to Start</t>
  </si>
  <si>
    <t>End</t>
  </si>
  <si>
    <t>Home -&gt; Lower Right</t>
  </si>
  <si>
    <t>Lower-Right</t>
  </si>
  <si>
    <t>Select to End</t>
  </si>
  <si>
    <t>~</t>
  </si>
  <si>
    <t>General Format</t>
  </si>
  <si>
    <t>Format Dialog</t>
  </si>
  <si>
    <t>Number Format</t>
  </si>
  <si>
    <t>!</t>
  </si>
  <si>
    <t>darcy@inventorArtist.com</t>
  </si>
  <si>
    <t>Bold</t>
  </si>
  <si>
    <t>Time Format</t>
  </si>
  <si>
    <t>@</t>
  </si>
  <si>
    <t>Italic</t>
  </si>
  <si>
    <t>Date Format</t>
  </si>
  <si>
    <t>#</t>
  </si>
  <si>
    <t>Underline</t>
  </si>
  <si>
    <t>Currency Format</t>
  </si>
  <si>
    <t>$</t>
  </si>
  <si>
    <t>Strikethrough</t>
  </si>
  <si>
    <t>Percent Format</t>
  </si>
  <si>
    <t>%</t>
  </si>
  <si>
    <t>Show/Hide Obj</t>
  </si>
  <si>
    <t>Scientific Format</t>
  </si>
  <si>
    <t>^</t>
  </si>
  <si>
    <t>Black Border</t>
  </si>
  <si>
    <t>&amp;</t>
  </si>
  <si>
    <t>Toggle Outline Symbols</t>
  </si>
  <si>
    <t>Select All</t>
  </si>
  <si>
    <t>*</t>
  </si>
  <si>
    <t>Hide Row</t>
  </si>
  <si>
    <t>Unhide Row</t>
  </si>
  <si>
    <t>(</t>
  </si>
  <si>
    <t>Hide Column</t>
  </si>
  <si>
    <t>Unhide Columns</t>
  </si>
  <si>
    <t>)</t>
  </si>
  <si>
    <t>F1</t>
  </si>
  <si>
    <t>Help</t>
  </si>
  <si>
    <t>Hide or Show Ribbon/What’s this?</t>
  </si>
  <si>
    <t>Hide Ribbon</t>
  </si>
  <si>
    <t>Insert default chart</t>
  </si>
  <si>
    <t>New Worksheet</t>
  </si>
  <si>
    <t>F2</t>
  </si>
  <si>
    <t>Edit</t>
  </si>
  <si>
    <t>Edit Comment</t>
  </si>
  <si>
    <t>Print Preview</t>
  </si>
  <si>
    <t>F3</t>
  </si>
  <si>
    <t>Paste name</t>
  </si>
  <si>
    <t>Paste function into formula</t>
  </si>
  <si>
    <t>Named Range from Selection</t>
  </si>
  <si>
    <t>F4</t>
  </si>
  <si>
    <t>Repeat last action</t>
  </si>
  <si>
    <t>Find next/Close Excel</t>
  </si>
  <si>
    <t>Close Excel</t>
  </si>
  <si>
    <t>F5</t>
  </si>
  <si>
    <t>Go To</t>
  </si>
  <si>
    <t>Find</t>
  </si>
  <si>
    <t>F6</t>
  </si>
  <si>
    <t>Next Pane</t>
  </si>
  <si>
    <t>Previous Pane</t>
  </si>
  <si>
    <t>F7</t>
  </si>
  <si>
    <t>Spell Check</t>
  </si>
  <si>
    <t>F8</t>
  </si>
  <si>
    <t>Extend Mode</t>
  </si>
  <si>
    <t>Add to selection</t>
  </si>
  <si>
    <t>List Macros</t>
  </si>
  <si>
    <t>F9</t>
  </si>
  <si>
    <t>Recalculate</t>
  </si>
  <si>
    <t>Calculate Sheet</t>
  </si>
  <si>
    <t>Calculate All Force</t>
  </si>
  <si>
    <t>Calculate Force All</t>
  </si>
  <si>
    <t>F10</t>
  </si>
  <si>
    <t>Activate Menu</t>
  </si>
  <si>
    <t>Context Menu</t>
  </si>
  <si>
    <t>F11</t>
  </si>
  <si>
    <t>New Chart</t>
  </si>
  <si>
    <t>Toggle Visual Basic Editor</t>
  </si>
  <si>
    <t>F12</t>
  </si>
  <si>
    <t>Save As</t>
  </si>
  <si>
    <t>Print</t>
  </si>
  <si>
    <t>Enter</t>
  </si>
  <si>
    <t>Propagate Formula Relative</t>
  </si>
  <si>
    <t>Wrap Text in Cell.</t>
  </si>
  <si>
    <t>{space}</t>
  </si>
  <si>
    <t>Select Column</t>
  </si>
  <si>
    <t>Select Row</t>
  </si>
  <si>
    <t>=</t>
  </si>
  <si>
    <t>Insert Dialog</t>
  </si>
  <si>
    <t>+</t>
  </si>
  <si>
    <t>-</t>
  </si>
  <si>
    <t>Delete Dialog</t>
  </si>
  <si>
    <t>Clear Borders</t>
  </si>
  <si>
    <t>‘</t>
  </si>
  <si>
    <t>Insert Formula from Above</t>
  </si>
  <si>
    <t>Insert Value form Above</t>
  </si>
  <si>
    <t>`</t>
  </si>
  <si>
    <t>Toggle Formulas</t>
  </si>
  <si>
    <t>;</t>
  </si>
  <si>
    <t>Time</t>
  </si>
  <si>
    <t>Select Visible</t>
  </si>
  <si>
    <t>a</t>
  </si>
  <si>
    <t>Select all</t>
  </si>
  <si>
    <t>Insert Arguments Names in Function</t>
  </si>
  <si>
    <t>A</t>
  </si>
  <si>
    <t>b</t>
  </si>
  <si>
    <t>B</t>
  </si>
  <si>
    <t>c</t>
  </si>
  <si>
    <t>Copy</t>
  </si>
  <si>
    <t>C</t>
  </si>
  <si>
    <t>d</t>
  </si>
  <si>
    <t>Fill Down</t>
  </si>
  <si>
    <t>D</t>
  </si>
  <si>
    <t>e</t>
  </si>
  <si>
    <t>E</t>
  </si>
  <si>
    <t>f</t>
  </si>
  <si>
    <t>F</t>
  </si>
  <si>
    <t>g</t>
  </si>
  <si>
    <t>G</t>
  </si>
  <si>
    <t>h</t>
  </si>
  <si>
    <t>H</t>
  </si>
  <si>
    <t>i</t>
  </si>
  <si>
    <t>Italics</t>
  </si>
  <si>
    <t>I</t>
  </si>
  <si>
    <t>j</t>
  </si>
  <si>
    <t>J</t>
  </si>
  <si>
    <t>k</t>
  </si>
  <si>
    <t>K</t>
  </si>
  <si>
    <t>l</t>
  </si>
  <si>
    <t>Create Table</t>
  </si>
  <si>
    <t>Filters</t>
  </si>
  <si>
    <t>L</t>
  </si>
  <si>
    <t>m</t>
  </si>
  <si>
    <t>Move Table</t>
  </si>
  <si>
    <t>M</t>
  </si>
  <si>
    <t>n</t>
  </si>
  <si>
    <t>N</t>
  </si>
  <si>
    <t>o</t>
  </si>
  <si>
    <t>Open Workbook</t>
  </si>
  <si>
    <t>O</t>
  </si>
  <si>
    <t>p</t>
  </si>
  <si>
    <t>P</t>
  </si>
  <si>
    <t>q</t>
  </si>
  <si>
    <t>Q</t>
  </si>
  <si>
    <t>r</t>
  </si>
  <si>
    <t>Rename Table</t>
  </si>
  <si>
    <t>R</t>
  </si>
  <si>
    <t>s</t>
  </si>
  <si>
    <t>Save Workbook</t>
  </si>
  <si>
    <t>S</t>
  </si>
  <si>
    <t>t</t>
  </si>
  <si>
    <t>T</t>
  </si>
  <si>
    <t>u</t>
  </si>
  <si>
    <t>Expand Formula Bar</t>
  </si>
  <si>
    <t>U</t>
  </si>
  <si>
    <t>v</t>
  </si>
  <si>
    <t>Paste</t>
  </si>
  <si>
    <t>V</t>
  </si>
  <si>
    <t>Paste Special</t>
  </si>
  <si>
    <t>w</t>
  </si>
  <si>
    <t>Close Workbook</t>
  </si>
  <si>
    <t>W</t>
  </si>
  <si>
    <t>x</t>
  </si>
  <si>
    <t>Cut</t>
  </si>
  <si>
    <t>X</t>
  </si>
  <si>
    <t>y</t>
  </si>
  <si>
    <t>Redo</t>
  </si>
  <si>
    <t>Y</t>
  </si>
  <si>
    <t>z</t>
  </si>
  <si>
    <t>Undo</t>
  </si>
  <si>
    <t>Z</t>
  </si>
  <si>
    <t>Flag</t>
  </si>
  <si>
    <t>Open Windows Menu</t>
  </si>
  <si>
    <t>Control Escape</t>
  </si>
  <si>
    <t>Flag Right</t>
  </si>
  <si>
    <t>Move Window towards right</t>
  </si>
  <si>
    <t>Flag Left</t>
  </si>
  <si>
    <t>Move Window towards left</t>
  </si>
  <si>
    <t>Flag Up</t>
  </si>
  <si>
    <t>Restore, Maximize</t>
  </si>
  <si>
    <t>Flag Down</t>
  </si>
  <si>
    <t>Restore Minimize</t>
  </si>
  <si>
    <t>Flag L</t>
  </si>
  <si>
    <t>Lock Computer</t>
  </si>
  <si>
    <t>Flag E</t>
  </si>
  <si>
    <t>Windows Explorer</t>
  </si>
  <si>
    <t>Show Desktop</t>
  </si>
  <si>
    <t>Flag X</t>
  </si>
  <si>
    <t>Show Utility Menu</t>
  </si>
  <si>
    <t>Flag M</t>
  </si>
  <si>
    <t>Minimize all Windows</t>
  </si>
  <si>
    <t>Flag Tab</t>
  </si>
  <si>
    <t>List Windows</t>
  </si>
  <si>
    <t>Flag Control D</t>
  </si>
  <si>
    <t>New Desktop</t>
  </si>
  <si>
    <t>Flag Control Right</t>
  </si>
  <si>
    <t>Next Desktop</t>
  </si>
  <si>
    <t>Flag Control Left</t>
  </si>
  <si>
    <t>Previous Desktop</t>
  </si>
  <si>
    <t>Control Shift N</t>
  </si>
  <si>
    <t>New Folder</t>
  </si>
  <si>
    <t>Alt Tab</t>
  </si>
  <si>
    <t>Next Application</t>
  </si>
  <si>
    <t>WUTTUS Corp.</t>
  </si>
  <si>
    <t>DENVER</t>
  </si>
  <si>
    <t xml:space="preserve">WY        </t>
  </si>
  <si>
    <t>CASPER</t>
  </si>
  <si>
    <t>Fleet Maintenance</t>
  </si>
  <si>
    <t>MIDWEST</t>
  </si>
  <si>
    <t>GLUNPO Corp.</t>
  </si>
  <si>
    <t>TULSA</t>
  </si>
  <si>
    <t xml:space="preserve">OK        </t>
  </si>
  <si>
    <t>GLENPOOL</t>
  </si>
  <si>
    <t>Facility Maintenance and Repair</t>
  </si>
  <si>
    <t>SHIVUL Corp.</t>
  </si>
  <si>
    <t>KANSASCITY</t>
  </si>
  <si>
    <t xml:space="preserve">KS        </t>
  </si>
  <si>
    <t>WICHITA</t>
  </si>
  <si>
    <t>KRUGUL Corp.</t>
  </si>
  <si>
    <t>DALLAS</t>
  </si>
  <si>
    <t xml:space="preserve">TX        </t>
  </si>
  <si>
    <t>DENTON</t>
  </si>
  <si>
    <t>SOUTH</t>
  </si>
  <si>
    <t>DIVUSS Corp.</t>
  </si>
  <si>
    <t>DRIVEL Corp.</t>
  </si>
  <si>
    <t>CALIFORNIA</t>
  </si>
  <si>
    <t xml:space="preserve">CA        </t>
  </si>
  <si>
    <t>W SACRAMENTO</t>
  </si>
  <si>
    <t>WEST</t>
  </si>
  <si>
    <t>SANFRA Corp.</t>
  </si>
  <si>
    <t>SAN FRANCISCO</t>
  </si>
  <si>
    <t>Predictive Maintenance/Preventative Maintenance</t>
  </si>
  <si>
    <t>RUYALT Corp.</t>
  </si>
  <si>
    <t>LEWISVILLE</t>
  </si>
  <si>
    <t>OMUSAC Corp.</t>
  </si>
  <si>
    <t xml:space="preserve">SD        </t>
  </si>
  <si>
    <t>MITCHELL</t>
  </si>
  <si>
    <t>YUANGS Corp.</t>
  </si>
  <si>
    <t>MICHIGAN</t>
  </si>
  <si>
    <t xml:space="preserve">MI        </t>
  </si>
  <si>
    <t>FLINT</t>
  </si>
  <si>
    <t>NORTH</t>
  </si>
  <si>
    <t>GULDUN Corp.</t>
  </si>
  <si>
    <t>FLORIDA</t>
  </si>
  <si>
    <t xml:space="preserve">FL        </t>
  </si>
  <si>
    <t>STUART</t>
  </si>
  <si>
    <t>FUSTAN Corp.</t>
  </si>
  <si>
    <t>FAIRVIEW</t>
  </si>
  <si>
    <t>EGBRU Corp.</t>
  </si>
  <si>
    <t>FONTANA</t>
  </si>
  <si>
    <t>SAMUNU Corp.</t>
  </si>
  <si>
    <t>MONROVIA</t>
  </si>
  <si>
    <t>Green Plants and Foliage Care</t>
  </si>
  <si>
    <t>READWA Corp.</t>
  </si>
  <si>
    <t>CHARLOTTE</t>
  </si>
  <si>
    <t xml:space="preserve">SC        </t>
  </si>
  <si>
    <t>PIEDMONT</t>
  </si>
  <si>
    <t>ALLUGH Corp.</t>
  </si>
  <si>
    <t>BUFFALO</t>
  </si>
  <si>
    <t xml:space="preserve">PA        </t>
  </si>
  <si>
    <t>ALTOONA</t>
  </si>
  <si>
    <t>FRANKS Corp.</t>
  </si>
  <si>
    <t xml:space="preserve">IA        </t>
  </si>
  <si>
    <t>CORNING</t>
  </si>
  <si>
    <t>CNCANC Corp.</t>
  </si>
  <si>
    <t>SAN DIEGO</t>
  </si>
  <si>
    <t>WALLAO Corp.</t>
  </si>
  <si>
    <t xml:space="preserve">NE        </t>
  </si>
  <si>
    <t>LINCOLN</t>
  </si>
  <si>
    <t>NUFTAN Corp.</t>
  </si>
  <si>
    <t>THOUSAND OAKS</t>
  </si>
  <si>
    <t>OUSOAN Corp.</t>
  </si>
  <si>
    <t>CHICO</t>
  </si>
  <si>
    <t>AUNEMA Corp.</t>
  </si>
  <si>
    <t>IONE</t>
  </si>
  <si>
    <t>VANDUN Corp.</t>
  </si>
  <si>
    <t>VANDENBERG AFB</t>
  </si>
  <si>
    <t>JAMKUA Corp.</t>
  </si>
  <si>
    <t>CANADA</t>
  </si>
  <si>
    <t xml:space="preserve">ON        </t>
  </si>
  <si>
    <t>ORLEANS</t>
  </si>
  <si>
    <t>NYSTHR Corp.</t>
  </si>
  <si>
    <t xml:space="preserve">NY        </t>
  </si>
  <si>
    <t>HOLLEY</t>
  </si>
  <si>
    <t>WAYNE Corp.</t>
  </si>
  <si>
    <t xml:space="preserve">MO        </t>
  </si>
  <si>
    <t>ARNOLD</t>
  </si>
  <si>
    <t>Landscaping/Grounds Care</t>
  </si>
  <si>
    <t>TRANAT Corp.</t>
  </si>
  <si>
    <t>ROGERS</t>
  </si>
  <si>
    <t>LACAAN Corp.</t>
  </si>
  <si>
    <t>JOHNSTOWN</t>
  </si>
  <si>
    <t>TRANST Corp.</t>
  </si>
  <si>
    <t>LUUTUS Corp.</t>
  </si>
  <si>
    <t xml:space="preserve">OH        </t>
  </si>
  <si>
    <t>LIMA</t>
  </si>
  <si>
    <t>MUTAEA Corp.</t>
  </si>
  <si>
    <t>PHOENIX</t>
  </si>
  <si>
    <t xml:space="preserve">AZ        </t>
  </si>
  <si>
    <t>MESA</t>
  </si>
  <si>
    <t>MORSHA Corp.</t>
  </si>
  <si>
    <t>PORT HURON</t>
  </si>
  <si>
    <t>HUSCAL Corp.</t>
  </si>
  <si>
    <t>NEWYORK</t>
  </si>
  <si>
    <t xml:space="preserve">NJ        </t>
  </si>
  <si>
    <t>MIDDLESEX</t>
  </si>
  <si>
    <t>SCHOUL Corp.</t>
  </si>
  <si>
    <t>PT ST LUCIE</t>
  </si>
  <si>
    <t>ORRAYP Corp.</t>
  </si>
  <si>
    <t>MUSKOGEE</t>
  </si>
  <si>
    <t>ECEPRA Corp.</t>
  </si>
  <si>
    <t xml:space="preserve">UT        </t>
  </si>
  <si>
    <t>OGDEN</t>
  </si>
  <si>
    <t>PRUVUT Corp.</t>
  </si>
  <si>
    <t xml:space="preserve">PQ        </t>
  </si>
  <si>
    <t>STE CLAIRE</t>
  </si>
  <si>
    <t>DRIVUL Corp.</t>
  </si>
  <si>
    <t>SANTA ROSA</t>
  </si>
  <si>
    <t>TAREKA Corp.</t>
  </si>
  <si>
    <t>TITUSVILLE</t>
  </si>
  <si>
    <t>CYCLES Corp.</t>
  </si>
  <si>
    <t>JUNO BEACH</t>
  </si>
  <si>
    <t>MATCHU Corp.</t>
  </si>
  <si>
    <t>MONCLOVA</t>
  </si>
  <si>
    <t>ARD140 Corp.</t>
  </si>
  <si>
    <t>ARKANSAS CITY</t>
  </si>
  <si>
    <t>CUQAUT Corp.</t>
  </si>
  <si>
    <t>SPRINGVILLE</t>
  </si>
  <si>
    <t>SASKUY Corp.</t>
  </si>
  <si>
    <t xml:space="preserve">GA        </t>
  </si>
  <si>
    <t>MABLETON</t>
  </si>
  <si>
    <t>WUUKLU Corp.</t>
  </si>
  <si>
    <t>PEMBROKE PINES</t>
  </si>
  <si>
    <t>ORLANDO</t>
  </si>
  <si>
    <t>CUUTMA Corp.</t>
  </si>
  <si>
    <t>PRACUT Corp.</t>
  </si>
  <si>
    <t>ABBEVILLE</t>
  </si>
  <si>
    <t>YSAMUU Corp.</t>
  </si>
  <si>
    <t>PALLAO Corp.</t>
  </si>
  <si>
    <t>SAN ANDREAS</t>
  </si>
  <si>
    <t>COULAD Corp.</t>
  </si>
  <si>
    <t>COOLIDGE</t>
  </si>
  <si>
    <t>SKIVAG Corp.</t>
  </si>
  <si>
    <t>OCEANSIDE</t>
  </si>
  <si>
    <t>SUVUSS Corp.</t>
  </si>
  <si>
    <t>DEARBORN</t>
  </si>
  <si>
    <t>TUXOSD Corp.</t>
  </si>
  <si>
    <t>HAMILTON</t>
  </si>
  <si>
    <t>PUNNEA Corp.</t>
  </si>
  <si>
    <t>BROOKLYN</t>
  </si>
  <si>
    <t>DUTAGN Corp.</t>
  </si>
  <si>
    <t>NEBFAB Corp.</t>
  </si>
  <si>
    <t>CORONADO</t>
  </si>
  <si>
    <t>CUNTUS Corp.</t>
  </si>
  <si>
    <t>SNELLVILLE</t>
  </si>
  <si>
    <t>TRANY Corp.</t>
  </si>
  <si>
    <t>FORT MYERS</t>
  </si>
  <si>
    <t>CUMMAN Corp.</t>
  </si>
  <si>
    <t>OAKLAND PK</t>
  </si>
  <si>
    <t>UTCALU Corp.</t>
  </si>
  <si>
    <t>ESCALON</t>
  </si>
  <si>
    <t>HORLUY Corp.</t>
  </si>
  <si>
    <t>LAKELAND</t>
  </si>
  <si>
    <t>CUNTRA Corp.</t>
  </si>
  <si>
    <t>RAYTHE Corp.</t>
  </si>
  <si>
    <t xml:space="preserve">NS        </t>
  </si>
  <si>
    <t>DARTMOUTH</t>
  </si>
  <si>
    <t>CALAFU Corp.</t>
  </si>
  <si>
    <t>MUSGAN Corp.</t>
  </si>
  <si>
    <t>KILLEEN</t>
  </si>
  <si>
    <t>WATUSS Corp.</t>
  </si>
  <si>
    <t>NEWORLEANS</t>
  </si>
  <si>
    <t xml:space="preserve">MS        </t>
  </si>
  <si>
    <t>MERIDIAN</t>
  </si>
  <si>
    <t>MADOSM Corp.</t>
  </si>
  <si>
    <t xml:space="preserve">NC        </t>
  </si>
  <si>
    <t>ASHEVILLE</t>
  </si>
  <si>
    <t>ACORAR Corp.</t>
  </si>
  <si>
    <t>TWORIV Corp.</t>
  </si>
  <si>
    <t>BRYAN</t>
  </si>
  <si>
    <t>UMPARE Corp.</t>
  </si>
  <si>
    <t>INDIO</t>
  </si>
  <si>
    <t>CULUSA Corp.</t>
  </si>
  <si>
    <t xml:space="preserve">CO        </t>
  </si>
  <si>
    <t>MORROW</t>
  </si>
  <si>
    <t>GATUSR Corp.</t>
  </si>
  <si>
    <t>TAMPA</t>
  </si>
  <si>
    <t>SUAWUS Corp.</t>
  </si>
  <si>
    <t>CALTRA Corp.</t>
  </si>
  <si>
    <t>UKIAH</t>
  </si>
  <si>
    <t>CASTAT Corp.</t>
  </si>
  <si>
    <t>POMONA</t>
  </si>
  <si>
    <t>CPM(FY Corp.</t>
  </si>
  <si>
    <t>ECTAUN Corp.</t>
  </si>
  <si>
    <t>RAMONA</t>
  </si>
  <si>
    <t>BRANDU Corp.</t>
  </si>
  <si>
    <t>RIVERVIEW</t>
  </si>
  <si>
    <t>NUSTHO Corp.</t>
  </si>
  <si>
    <t>CAMARILLO</t>
  </si>
  <si>
    <t>CALAMU Corp.</t>
  </si>
  <si>
    <t>PAWHUSKA</t>
  </si>
  <si>
    <t>JAMRUU Corp.</t>
  </si>
  <si>
    <t>CORTLANDT MANOR</t>
  </si>
  <si>
    <t>SUASHC Corp.</t>
  </si>
  <si>
    <t>SUNSET HILLS</t>
  </si>
  <si>
    <t>BRUCOC Corp.</t>
  </si>
  <si>
    <t>PLANT CITY</t>
  </si>
  <si>
    <t>MEANTU Corp.</t>
  </si>
  <si>
    <t>GLEN ROSE</t>
  </si>
  <si>
    <t>SUASHB Corp.</t>
  </si>
  <si>
    <t>CHULA VISTA</t>
  </si>
  <si>
    <t>JOMUTA Corp.</t>
  </si>
  <si>
    <t>JAMES ISLAND</t>
  </si>
  <si>
    <t>QAANTO Corp.</t>
  </si>
  <si>
    <t>OKLAHOMA CITY</t>
  </si>
  <si>
    <t>UVUSGR Corp.</t>
  </si>
  <si>
    <t>GRAPEVINE</t>
  </si>
  <si>
    <t>UWLCRU Corp.</t>
  </si>
  <si>
    <t>ALVA</t>
  </si>
  <si>
    <t>FMCUNU Corp.</t>
  </si>
  <si>
    <t xml:space="preserve">NM        </t>
  </si>
  <si>
    <t>ARTESIA</t>
  </si>
  <si>
    <t>UNTREC Corp.</t>
  </si>
  <si>
    <t>PEMBROKE</t>
  </si>
  <si>
    <t>RUQABL Corp.</t>
  </si>
  <si>
    <t>COMMERCE CITY</t>
  </si>
  <si>
    <t>GRAGO Corp.</t>
  </si>
  <si>
    <t>OMAHA</t>
  </si>
  <si>
    <t>YUSGUN Corp.</t>
  </si>
  <si>
    <t>AUBURN</t>
  </si>
  <si>
    <t>CLOSSA Corp.</t>
  </si>
  <si>
    <t>MILLEDGEVILLE</t>
  </si>
  <si>
    <t>VALCAN Corp.</t>
  </si>
  <si>
    <t>NEWNAN</t>
  </si>
  <si>
    <t>UPSTCU Corp.</t>
  </si>
  <si>
    <t>MT PLEASANT</t>
  </si>
  <si>
    <t>BAYWAS Corp.</t>
  </si>
  <si>
    <t>VAUXHALL</t>
  </si>
  <si>
    <t>GMPUWU Corp.</t>
  </si>
  <si>
    <t>ROMULUS</t>
  </si>
  <si>
    <t>ANIVUS Corp.</t>
  </si>
  <si>
    <t>FLAGSTAFF</t>
  </si>
  <si>
    <t>ALTUSN Corp.</t>
  </si>
  <si>
    <t>MUSBUS Corp.</t>
  </si>
  <si>
    <t>CORNWALL</t>
  </si>
  <si>
    <t>CHUTTN Corp.</t>
  </si>
  <si>
    <t>SPRING VALLEY</t>
  </si>
  <si>
    <t>RWRADD Corp.</t>
  </si>
  <si>
    <t>DEERFIELD BEACH</t>
  </si>
  <si>
    <t>PUSFUC Corp.</t>
  </si>
  <si>
    <t>FLUSAD Corp.</t>
  </si>
  <si>
    <t>DAVADL Corp.</t>
  </si>
  <si>
    <t>THORCO Corp.</t>
  </si>
  <si>
    <t>SANTA FE SPRINGS</t>
  </si>
  <si>
    <t>DUWUY Corp.</t>
  </si>
  <si>
    <t>MELBOURNE</t>
  </si>
  <si>
    <t>EUSTIS</t>
  </si>
  <si>
    <t>LEMORS Corp.</t>
  </si>
  <si>
    <t>LEMARS</t>
  </si>
  <si>
    <t>WECOSP Corp.</t>
  </si>
  <si>
    <t>WACO</t>
  </si>
  <si>
    <t>SCAUSA Corp.</t>
  </si>
  <si>
    <t>ST EMILE</t>
  </si>
  <si>
    <t>STUVUN Corp.</t>
  </si>
  <si>
    <t xml:space="preserve">PE        </t>
  </si>
  <si>
    <t>CHARLOTTETOWN</t>
  </si>
  <si>
    <t>KUUNUS Corp.</t>
  </si>
  <si>
    <t>WEST PALM BEACH</t>
  </si>
  <si>
    <t>PLECUS Corp.</t>
  </si>
  <si>
    <t>MATHER</t>
  </si>
  <si>
    <t>TXDUQT Corp.</t>
  </si>
  <si>
    <t>GRUUNC Corp.</t>
  </si>
  <si>
    <t>WOGNUS Corp.</t>
  </si>
  <si>
    <t>FT COLLINS</t>
  </si>
  <si>
    <t>SECROM Corp.</t>
  </si>
  <si>
    <t>CATYOF Corp.</t>
  </si>
  <si>
    <t>PALM DESERT</t>
  </si>
  <si>
    <t>NOGULB Corp.</t>
  </si>
  <si>
    <t>SEATTLE</t>
  </si>
  <si>
    <t xml:space="preserve">ID        </t>
  </si>
  <si>
    <t>BOISE</t>
  </si>
  <si>
    <t>OSAANA Corp.</t>
  </si>
  <si>
    <t xml:space="preserve">NV        </t>
  </si>
  <si>
    <t>LAS VEGAS</t>
  </si>
  <si>
    <t>SUPRSP Corp.</t>
  </si>
  <si>
    <t>SACRAMENTO</t>
  </si>
  <si>
    <t>QAANNC Corp.</t>
  </si>
  <si>
    <t>OXNARD</t>
  </si>
  <si>
    <t>TORAEA Corp.</t>
  </si>
  <si>
    <t>JONESBORO</t>
  </si>
  <si>
    <t>DRIVET Corp.</t>
  </si>
  <si>
    <t>MAYVAL Corp.</t>
  </si>
  <si>
    <t>MAYVILLE</t>
  </si>
  <si>
    <t>HALLCU Corp.</t>
  </si>
  <si>
    <t>CLEBURNE</t>
  </si>
  <si>
    <t>WALMUT Corp.</t>
  </si>
  <si>
    <t>ALTUS</t>
  </si>
  <si>
    <t>HUSTZS Corp.</t>
  </si>
  <si>
    <t>ANJOU</t>
  </si>
  <si>
    <t>FAYETTEVILLE</t>
  </si>
  <si>
    <t>BFIWOS Corp.</t>
  </si>
  <si>
    <t>PEARL</t>
  </si>
  <si>
    <t>STATEC Corp.</t>
  </si>
  <si>
    <t>LILBURN</t>
  </si>
  <si>
    <t>SAYLUS Corp.</t>
  </si>
  <si>
    <t>SOMERSET</t>
  </si>
  <si>
    <t>STANNU Corp.</t>
  </si>
  <si>
    <t>ANDREWS</t>
  </si>
  <si>
    <t>SUASHW Corp.</t>
  </si>
  <si>
    <t>AMERICUS</t>
  </si>
  <si>
    <t>THELAN Corp.</t>
  </si>
  <si>
    <t>TRUPSA Corp.</t>
  </si>
  <si>
    <t>PORT CHARLOTTE</t>
  </si>
  <si>
    <t>TLFCo Corp.</t>
  </si>
  <si>
    <t>ROCHESTER</t>
  </si>
  <si>
    <t>WOSTEM Corp.</t>
  </si>
  <si>
    <t>NEWARK</t>
  </si>
  <si>
    <t>GATTUT Corp.</t>
  </si>
  <si>
    <t>MERRITT ISLAND</t>
  </si>
  <si>
    <t>JRADC Corp.</t>
  </si>
  <si>
    <t>ROEBUCK</t>
  </si>
  <si>
    <t>TALSAF Corp.</t>
  </si>
  <si>
    <t>FALTUN Corp.</t>
  </si>
  <si>
    <t>FAIRBURN</t>
  </si>
  <si>
    <t>BYRDLA Corp.</t>
  </si>
  <si>
    <t>FERNWOOD</t>
  </si>
  <si>
    <t>NULSUN Corp.</t>
  </si>
  <si>
    <t>GLENWOOD SPRINGS</t>
  </si>
  <si>
    <t>UHEAL Corp.</t>
  </si>
  <si>
    <t>POMPANO BEACH</t>
  </si>
  <si>
    <t>BADSUN Corp.</t>
  </si>
  <si>
    <t>ENID</t>
  </si>
  <si>
    <t>ORAZUN Corp.</t>
  </si>
  <si>
    <t>CUNTUN Corp.</t>
  </si>
  <si>
    <t>ALPHARETTA</t>
  </si>
  <si>
    <t>ANSPUC Corp.</t>
  </si>
  <si>
    <t>FORT LAUDERDALE</t>
  </si>
  <si>
    <t>ST. PETERSBURG</t>
  </si>
  <si>
    <t>MACHLG Corp.</t>
  </si>
  <si>
    <t>SANTA PAULA</t>
  </si>
  <si>
    <t>USMUTA Corp.</t>
  </si>
  <si>
    <t>HOLTVILLE</t>
  </si>
  <si>
    <t>PHALSM Corp.</t>
  </si>
  <si>
    <t>LAUDERHILL</t>
  </si>
  <si>
    <t>PUSFUS Corp.</t>
  </si>
  <si>
    <t>CATHEDRAL CITY</t>
  </si>
  <si>
    <t>BORTLU Corp.</t>
  </si>
  <si>
    <t>SAPULPA</t>
  </si>
  <si>
    <t>ALLUGR Corp.</t>
  </si>
  <si>
    <t>SHOMRE Corp.</t>
  </si>
  <si>
    <t>MARIETTA</t>
  </si>
  <si>
    <t>MADOS Corp.</t>
  </si>
  <si>
    <t>LATHAA Corp.</t>
  </si>
  <si>
    <t>SIOUX FALLS</t>
  </si>
  <si>
    <t>JUNRAD Corp.</t>
  </si>
  <si>
    <t>NEWBURY PARK</t>
  </si>
  <si>
    <t>OXNORD Corp.</t>
  </si>
  <si>
    <t>EAOSS Corp.</t>
  </si>
  <si>
    <t>LA MESA</t>
  </si>
  <si>
    <t>HOWKSN Corp.</t>
  </si>
  <si>
    <t>VERO BEACH</t>
  </si>
  <si>
    <t>LAYNEW Corp.</t>
  </si>
  <si>
    <t>VALLEY</t>
  </si>
  <si>
    <t>PUSOFO Corp.</t>
  </si>
  <si>
    <t>DELRAY BCH</t>
  </si>
  <si>
    <t>P+GEAS Corp.</t>
  </si>
  <si>
    <t>NORTH BAY</t>
  </si>
  <si>
    <t>STUWOR Corp.</t>
  </si>
  <si>
    <t>EASOST Corp.</t>
  </si>
  <si>
    <t>BUALLC Corp.</t>
  </si>
  <si>
    <t>FORT WORTH</t>
  </si>
  <si>
    <t>RAVUNH Corp.</t>
  </si>
  <si>
    <t>RUASTC Corp.</t>
  </si>
  <si>
    <t>STEAMBOAT SPRINGS</t>
  </si>
  <si>
    <t>SPUPRP Corp.</t>
  </si>
  <si>
    <t>WASHINGTONVILLE</t>
  </si>
  <si>
    <t>SANTAM Corp.</t>
  </si>
  <si>
    <t>SANTA MARIA</t>
  </si>
  <si>
    <t>BASCHS Corp.</t>
  </si>
  <si>
    <t>DAKOTA CITY</t>
  </si>
  <si>
    <t>CATABA Corp.</t>
  </si>
  <si>
    <t>DEAMLU Corp.</t>
  </si>
  <si>
    <t>TOLEDO</t>
  </si>
  <si>
    <t>EBUTBR Corp.</t>
  </si>
  <si>
    <t>CORLTU Corp.</t>
  </si>
  <si>
    <t>MUNTRU Corp.</t>
  </si>
  <si>
    <t>ST LAURENT</t>
  </si>
  <si>
    <t>HUTPUS Corp.</t>
  </si>
  <si>
    <t>HESPERIA</t>
  </si>
  <si>
    <t>MULYEC Corp.</t>
  </si>
  <si>
    <t>LATREB Corp.</t>
  </si>
  <si>
    <t>LATROBE</t>
  </si>
  <si>
    <t>GROHOM Corp.</t>
  </si>
  <si>
    <t>RUTANS Corp.</t>
  </si>
  <si>
    <t>MOUNT PLEASANT</t>
  </si>
  <si>
    <t>WVECHU Corp.</t>
  </si>
  <si>
    <t>MONTREAL</t>
  </si>
  <si>
    <t>CUNCUS Corp.</t>
  </si>
  <si>
    <t>COXTUN Corp.</t>
  </si>
  <si>
    <t>CALDWELL</t>
  </si>
  <si>
    <t>LAKEPORT</t>
  </si>
  <si>
    <t>MWMUU Corp.</t>
  </si>
  <si>
    <t>BROKEN ARROW</t>
  </si>
  <si>
    <t>FMCTUC Corp.</t>
  </si>
  <si>
    <t>HOMER CITY</t>
  </si>
  <si>
    <t>CHPST Corp.</t>
  </si>
  <si>
    <t>STOCKTON</t>
  </si>
  <si>
    <t>WHATLO Corp.</t>
  </si>
  <si>
    <t>CENTER LINE</t>
  </si>
  <si>
    <t>HUSATO Corp.</t>
  </si>
  <si>
    <t>LITHIA SPRINGS</t>
  </si>
  <si>
    <t>GKNORM Corp.</t>
  </si>
  <si>
    <t>ESTHERVILLE</t>
  </si>
  <si>
    <t>LUHMAN Corp.</t>
  </si>
  <si>
    <t>OKEECHOBEE</t>
  </si>
  <si>
    <t>ARMSTRONG</t>
  </si>
  <si>
    <t>PHALLA Corp.</t>
  </si>
  <si>
    <t>BRUUHU Corp.</t>
  </si>
  <si>
    <t>HIALEAH GARDENS</t>
  </si>
  <si>
    <t>JSFLU Corp.</t>
  </si>
  <si>
    <t>FALLBROOK</t>
  </si>
  <si>
    <t>OXFUSD Corp.</t>
  </si>
  <si>
    <t>NATAUN Corp.</t>
  </si>
  <si>
    <t>BOULDER</t>
  </si>
  <si>
    <t>CORUS Corp.</t>
  </si>
  <si>
    <t>WINTER PARK</t>
  </si>
  <si>
    <t>TUSRAV Corp.</t>
  </si>
  <si>
    <t>SCOTTSDALE</t>
  </si>
  <si>
    <t>DUQUND Corp.</t>
  </si>
  <si>
    <t>HUSBUS Corp.</t>
  </si>
  <si>
    <t>BURLESON</t>
  </si>
  <si>
    <t>DACKS5 Corp.</t>
  </si>
  <si>
    <t>YUMA</t>
  </si>
  <si>
    <t>WACHAT Corp.</t>
  </si>
  <si>
    <t>GUUSGA Corp.</t>
  </si>
  <si>
    <t xml:space="preserve">AL        </t>
  </si>
  <si>
    <t>LOUISVILLE</t>
  </si>
  <si>
    <t>CUAGOR Corp.</t>
  </si>
  <si>
    <t>ECTIVE Corp.</t>
  </si>
  <si>
    <t>UPGLEA Corp.</t>
  </si>
  <si>
    <t>GROSSE ILE</t>
  </si>
  <si>
    <t>THELOK Corp.</t>
  </si>
  <si>
    <t>PEARL RIVER</t>
  </si>
  <si>
    <t>SYNDAC Corp.</t>
  </si>
  <si>
    <t>ESSEXVILLE</t>
  </si>
  <si>
    <t>AULAEB Corp.</t>
  </si>
  <si>
    <t>IOLA</t>
  </si>
  <si>
    <t>NUWYUS Corp.</t>
  </si>
  <si>
    <t>HABBOR Corp.</t>
  </si>
  <si>
    <t>FORNOM Corp.</t>
  </si>
  <si>
    <t>ARDEN</t>
  </si>
  <si>
    <t>BEBBYT Corp.</t>
  </si>
  <si>
    <t>TAYLORS</t>
  </si>
  <si>
    <t>UDDAUT Corp.</t>
  </si>
  <si>
    <t>SAYREVILLE</t>
  </si>
  <si>
    <t>ALPANE Corp.</t>
  </si>
  <si>
    <t xml:space="preserve">WA        </t>
  </si>
  <si>
    <t>SNOQUALMIE</t>
  </si>
  <si>
    <t>MASSAS Corp.</t>
  </si>
  <si>
    <t>MC COMB</t>
  </si>
  <si>
    <t>BAQNSA Corp.</t>
  </si>
  <si>
    <t>NEPEAN</t>
  </si>
  <si>
    <t>UTTUTU Corp.</t>
  </si>
  <si>
    <t>ELLENWOOD</t>
  </si>
  <si>
    <t>NUSTHU Corp.</t>
  </si>
  <si>
    <t>SAN RAFAEL</t>
  </si>
  <si>
    <t>LITTLETON</t>
  </si>
  <si>
    <t>BEALLU Corp.</t>
  </si>
  <si>
    <t>GATINEAU</t>
  </si>
  <si>
    <t>FARSTS Corp.</t>
  </si>
  <si>
    <t>EMPORIA</t>
  </si>
  <si>
    <t>MSEAS Corp.</t>
  </si>
  <si>
    <t>HAZELWOOD</t>
  </si>
  <si>
    <t>WULLAN Corp.</t>
  </si>
  <si>
    <t>WELLINGTON</t>
  </si>
  <si>
    <t>CANADA Corp.</t>
  </si>
  <si>
    <t>OTTAWA</t>
  </si>
  <si>
    <t>PORKSR Corp.</t>
  </si>
  <si>
    <t>FT PIERCE</t>
  </si>
  <si>
    <t>WUTTSA Corp.</t>
  </si>
  <si>
    <t>STEAMBOAT SPGS</t>
  </si>
  <si>
    <t>THEEAS Corp.</t>
  </si>
  <si>
    <t>ROCKLIN</t>
  </si>
  <si>
    <t>CORTUS Corp.</t>
  </si>
  <si>
    <t>BRONX</t>
  </si>
  <si>
    <t>SABORU Corp.</t>
  </si>
  <si>
    <t>TEMPLE</t>
  </si>
  <si>
    <t>KORKAN Corp.</t>
  </si>
  <si>
    <t>ONTARIO</t>
  </si>
  <si>
    <t>SALMUN Corp.</t>
  </si>
  <si>
    <t>DUNNELLON</t>
  </si>
  <si>
    <t>ATLANT Corp.</t>
  </si>
  <si>
    <t>SARASOTA</t>
  </si>
  <si>
    <t>JOPANE Corp.</t>
  </si>
  <si>
    <t>NUSTHL Corp.</t>
  </si>
  <si>
    <t>GLENDALE</t>
  </si>
  <si>
    <t>GRUANU Corp.</t>
  </si>
  <si>
    <t>OAKVILLE</t>
  </si>
  <si>
    <t>STUSLA Corp.</t>
  </si>
  <si>
    <t>ARLINGTON</t>
  </si>
  <si>
    <t>LAKE WORTH</t>
  </si>
  <si>
    <t>MUSCAD Corp.</t>
  </si>
  <si>
    <t>CITY OF INDUSTRY</t>
  </si>
  <si>
    <t>CCSFPA Corp.</t>
  </si>
  <si>
    <t>FULAPE Corp.</t>
  </si>
  <si>
    <t>TAGUSC Corp.</t>
  </si>
  <si>
    <t>TOGAND Corp.</t>
  </si>
  <si>
    <t>SUNUMA Corp.</t>
  </si>
  <si>
    <t>HEALDSBURG</t>
  </si>
  <si>
    <t>THECRU Corp.</t>
  </si>
  <si>
    <t>SPARTANBURG</t>
  </si>
  <si>
    <t>EBCEAS Corp.</t>
  </si>
  <si>
    <t xml:space="preserve">AR        </t>
  </si>
  <si>
    <t>MUTULY Corp.</t>
  </si>
  <si>
    <t>TALKING ROCK</t>
  </si>
  <si>
    <t>TRANSU Corp.</t>
  </si>
  <si>
    <t>TROIS-RIVIERES</t>
  </si>
  <si>
    <t>LUECUA Corp.</t>
  </si>
  <si>
    <t>SEICo Corp.</t>
  </si>
  <si>
    <t>GREENWOOD</t>
  </si>
  <si>
    <t>HUSMAN Corp.</t>
  </si>
  <si>
    <t>NOGALES</t>
  </si>
  <si>
    <t>MUUSOM Corp.</t>
  </si>
  <si>
    <t>SUDBURY</t>
  </si>
  <si>
    <t>LUTSCH Corp.</t>
  </si>
  <si>
    <t>EMMETT</t>
  </si>
  <si>
    <t>PROTUC Corp.</t>
  </si>
  <si>
    <t>HARRIMAN</t>
  </si>
  <si>
    <t>WALKAN Corp.</t>
  </si>
  <si>
    <t>PASO ROBLES</t>
  </si>
  <si>
    <t>ADDOUS Corp.</t>
  </si>
  <si>
    <t>REDMOND</t>
  </si>
  <si>
    <t>GORRAS Corp.</t>
  </si>
  <si>
    <t>IRAAN</t>
  </si>
  <si>
    <t>MECCOU Corp.</t>
  </si>
  <si>
    <t>VALLEYFIELD PQ CAN</t>
  </si>
  <si>
    <t>RACHTR Corp.</t>
  </si>
  <si>
    <t>DADE CITY</t>
  </si>
  <si>
    <t>KALKASKA</t>
  </si>
  <si>
    <t>GRECUW Corp.</t>
  </si>
  <si>
    <t>NASSAN Corp.</t>
  </si>
  <si>
    <t>PACKAO Corp.</t>
  </si>
  <si>
    <t>BERMUDA DUNES</t>
  </si>
  <si>
    <t>HANUTL Corp.</t>
  </si>
  <si>
    <t>ODESSA</t>
  </si>
  <si>
    <t>GMCTRA Corp.</t>
  </si>
  <si>
    <t>OCALA</t>
  </si>
  <si>
    <t>DBCORT Corp.</t>
  </si>
  <si>
    <t>GREENVILLE</t>
  </si>
  <si>
    <t>BORUTE Corp.</t>
  </si>
  <si>
    <t>UPSTCO Corp.</t>
  </si>
  <si>
    <t>EL CAJON</t>
  </si>
  <si>
    <t>MAQPHY Corp.</t>
  </si>
  <si>
    <t>MADOMU Corp.</t>
  </si>
  <si>
    <t>COUNCIL BLUFFS</t>
  </si>
  <si>
    <t>CDIUNU Corp.</t>
  </si>
  <si>
    <t>BIG SPRING</t>
  </si>
  <si>
    <t>KARKPA Corp.</t>
  </si>
  <si>
    <t>ANAQAE Corp.</t>
  </si>
  <si>
    <t>AUBURN HILLS</t>
  </si>
  <si>
    <t>CAQTAS Corp.</t>
  </si>
  <si>
    <t>MADSTA Corp.</t>
  </si>
  <si>
    <t>WAUKEE</t>
  </si>
  <si>
    <t>TECCEA Corp.</t>
  </si>
  <si>
    <t>TOCCOA</t>
  </si>
  <si>
    <t>ANNUSL Corp.</t>
  </si>
  <si>
    <t>CHARLESTON</t>
  </si>
  <si>
    <t>MADFLU Corp.</t>
  </si>
  <si>
    <t>FRUITLAND PARK</t>
  </si>
  <si>
    <t>NUWUNG Corp.</t>
  </si>
  <si>
    <t>W PALM BCH</t>
  </si>
  <si>
    <t>HALLSB Corp.</t>
  </si>
  <si>
    <t>HILLSBOROUGH</t>
  </si>
  <si>
    <t>SANBUS Corp.</t>
  </si>
  <si>
    <t>SAN BERNARDINO</t>
  </si>
  <si>
    <t>JUHANN Corp.</t>
  </si>
  <si>
    <t>DUYLE( Corp.</t>
  </si>
  <si>
    <t>DUMPSU Corp.</t>
  </si>
  <si>
    <t xml:space="preserve">IL        </t>
  </si>
  <si>
    <t>GRANITE CITY</t>
  </si>
  <si>
    <t>MADOS4 Corp.</t>
  </si>
  <si>
    <t>AURORA</t>
  </si>
  <si>
    <t>CEDYUR Corp.</t>
  </si>
  <si>
    <t>QUEENS</t>
  </si>
  <si>
    <t>FUSRUT Corp.</t>
  </si>
  <si>
    <t>GANDYC Corp.</t>
  </si>
  <si>
    <t>LOVINGTON</t>
  </si>
  <si>
    <t>MMSAO Corp.</t>
  </si>
  <si>
    <t>TECUMSEH</t>
  </si>
  <si>
    <t>CUMPRU Corp.</t>
  </si>
  <si>
    <t>CARLSBAD</t>
  </si>
  <si>
    <t>EBATAB Corp.</t>
  </si>
  <si>
    <t>ALMA</t>
  </si>
  <si>
    <t>SHULTU Corp.</t>
  </si>
  <si>
    <t>DERBY</t>
  </si>
  <si>
    <t>COMPUT Corp.</t>
  </si>
  <si>
    <t>MEDLEY</t>
  </si>
  <si>
    <t>RIVUSS Corp.</t>
  </si>
  <si>
    <t>RIVERSIDE</t>
  </si>
  <si>
    <t>VADUTA Corp.</t>
  </si>
  <si>
    <t>SOUTH PLAINFIELD</t>
  </si>
  <si>
    <t>DUTCo Corp.</t>
  </si>
  <si>
    <t>FORT RILEY</t>
  </si>
  <si>
    <t>MADHAT Corp.</t>
  </si>
  <si>
    <t>NORTH FORT MYERS</t>
  </si>
  <si>
    <t>CUNWAY Corp.</t>
  </si>
  <si>
    <t>HAYSSU Corp.</t>
  </si>
  <si>
    <t>DUNCAN</t>
  </si>
  <si>
    <t>SORGUN Corp.</t>
  </si>
  <si>
    <t>MIAMI</t>
  </si>
  <si>
    <t>SANMOR Corp.</t>
  </si>
  <si>
    <t>SAN MARCOS</t>
  </si>
  <si>
    <t>SAULT STE MARIE</t>
  </si>
  <si>
    <t>ANCHUS Corp.</t>
  </si>
  <si>
    <t>NUZZLE Corp.</t>
  </si>
  <si>
    <t>HAYUT Corp.</t>
  </si>
  <si>
    <t>FDNYC Corp.</t>
  </si>
  <si>
    <t>MASPETH</t>
  </si>
  <si>
    <t>MCLANE Corp.</t>
  </si>
  <si>
    <t>BROOKHAVEN</t>
  </si>
  <si>
    <t>FORMUS Corp.</t>
  </si>
  <si>
    <t>SAHUARITA</t>
  </si>
  <si>
    <t>FUSROR Corp.</t>
  </si>
  <si>
    <t>SUASHU Corp.</t>
  </si>
  <si>
    <t>BUFORD</t>
  </si>
  <si>
    <t>MANASU Corp.</t>
  </si>
  <si>
    <t>ANDERSON</t>
  </si>
  <si>
    <t>ARPUTT Corp.</t>
  </si>
  <si>
    <t>LONGWOOD</t>
  </si>
  <si>
    <t>UGLUTB Corp.</t>
  </si>
  <si>
    <t>MWPAM Corp.</t>
  </si>
  <si>
    <t>SADBAQ Corp.</t>
  </si>
  <si>
    <t>MALATO Corp.</t>
  </si>
  <si>
    <t>KUNWUS Corp.</t>
  </si>
  <si>
    <t>MURRAY</t>
  </si>
  <si>
    <t>LAMBUS Corp.</t>
  </si>
  <si>
    <t xml:space="preserve">WV        </t>
  </si>
  <si>
    <t>KEYSER</t>
  </si>
  <si>
    <t>MUSUNO Corp.</t>
  </si>
  <si>
    <t>WEST SACRAMENTO</t>
  </si>
  <si>
    <t>OKRADA Corp.</t>
  </si>
  <si>
    <t>DDDUT Corp.</t>
  </si>
  <si>
    <t>CUNNUC Corp.</t>
  </si>
  <si>
    <t>STECKT Corp.</t>
  </si>
  <si>
    <t>FT STOCKTON</t>
  </si>
  <si>
    <t>DAYTUN Corp.</t>
  </si>
  <si>
    <t>DAYTONA BEACH</t>
  </si>
  <si>
    <t>PAQULA Corp.</t>
  </si>
  <si>
    <t>PRUTTA Corp.</t>
  </si>
  <si>
    <t>HULUNA Corp.</t>
  </si>
  <si>
    <t>FORT PIERCE</t>
  </si>
  <si>
    <t>MORLUW Corp.</t>
  </si>
  <si>
    <t>MALLUS Corp.</t>
  </si>
  <si>
    <t>LOGAN</t>
  </si>
  <si>
    <t>RUNDAV Corp.</t>
  </si>
  <si>
    <t>EBENSBURG</t>
  </si>
  <si>
    <t>EASORP Corp.</t>
  </si>
  <si>
    <t>WECONA Corp.</t>
  </si>
  <si>
    <t>BARMAN Corp.</t>
  </si>
  <si>
    <t>CARDIFF BY THE SEA</t>
  </si>
  <si>
    <t>DANAC Corp.</t>
  </si>
  <si>
    <t>MAUMEE</t>
  </si>
  <si>
    <t>BULUAT Corp.</t>
  </si>
  <si>
    <t>BELOIT</t>
  </si>
  <si>
    <t>SUANDB Corp.</t>
  </si>
  <si>
    <t>ANACORTES</t>
  </si>
  <si>
    <t>LUTZ</t>
  </si>
  <si>
    <t>HANSFU Corp.</t>
  </si>
  <si>
    <t>ALTAMONTE SPRINGS</t>
  </si>
  <si>
    <t>PUWUST Corp.</t>
  </si>
  <si>
    <t>WHITE FISH</t>
  </si>
  <si>
    <t>MCCUSD Corp.</t>
  </si>
  <si>
    <t>AMPECT Corp.</t>
  </si>
  <si>
    <t>USCGA Corp.</t>
  </si>
  <si>
    <t>CLEARWATER</t>
  </si>
  <si>
    <t>DAXAEB Corp.</t>
  </si>
  <si>
    <t>ULKGRU Corp.</t>
  </si>
  <si>
    <t>ELK GROVE</t>
  </si>
  <si>
    <t>HUMUTT Corp.</t>
  </si>
  <si>
    <t>HOMESTEAD</t>
  </si>
  <si>
    <t>MOROUN Corp.</t>
  </si>
  <si>
    <t>GUPRU Corp.</t>
  </si>
  <si>
    <t>AZUSA</t>
  </si>
  <si>
    <t>VALUSO Corp.</t>
  </si>
  <si>
    <t>BOCA RATON</t>
  </si>
  <si>
    <t>FECTUS Corp.</t>
  </si>
  <si>
    <t>MOGNAR Corp.</t>
  </si>
  <si>
    <t>ANDART Corp.</t>
  </si>
  <si>
    <t>PUSRY Corp.</t>
  </si>
  <si>
    <t>ALAXEA Corp.</t>
  </si>
  <si>
    <t>BUSTUL Corp.</t>
  </si>
  <si>
    <t>OJSTRE Corp.</t>
  </si>
  <si>
    <t>SUMMERVILLE</t>
  </si>
  <si>
    <t>KAMMUS Corp.</t>
  </si>
  <si>
    <t>PALMBU Corp.</t>
  </si>
  <si>
    <t>MANAUL Corp.</t>
  </si>
  <si>
    <t>JBEAS Corp.</t>
  </si>
  <si>
    <t>SAMTUS Corp.</t>
  </si>
  <si>
    <t>WILDWOOD</t>
  </si>
  <si>
    <t>WAACo Corp.</t>
  </si>
  <si>
    <t>LAKE BUENA VISTA</t>
  </si>
  <si>
    <t>VULARA Corp.</t>
  </si>
  <si>
    <t>DELAND</t>
  </si>
  <si>
    <t>NOFUC Corp.</t>
  </si>
  <si>
    <t>EL CENTRO</t>
  </si>
  <si>
    <t>UVULAS Corp.</t>
  </si>
  <si>
    <t>MMTRA Corp.</t>
  </si>
  <si>
    <t>KERMIT</t>
  </si>
  <si>
    <t>UXCULM Corp.</t>
  </si>
  <si>
    <t>WACHUS Corp.</t>
  </si>
  <si>
    <t>SIMI VALLEY</t>
  </si>
  <si>
    <t>MPGTRA Corp.</t>
  </si>
  <si>
    <t>SOUTH KEARNY</t>
  </si>
  <si>
    <t>BEATAN Corp.</t>
  </si>
  <si>
    <t>RUNFRU Corp.</t>
  </si>
  <si>
    <t>RENFREW</t>
  </si>
  <si>
    <t>KUNPUL Corp.</t>
  </si>
  <si>
    <t>SUSSEX</t>
  </si>
  <si>
    <t>THEGRU Corp.</t>
  </si>
  <si>
    <t>THUMPS Corp.</t>
  </si>
  <si>
    <t>PLACERVILLE</t>
  </si>
  <si>
    <t>BATUYS Corp.</t>
  </si>
  <si>
    <t>ADA</t>
  </si>
  <si>
    <t>UMSLAE Corp.</t>
  </si>
  <si>
    <t>DORVAL</t>
  </si>
  <si>
    <t>UWULLC Corp.</t>
  </si>
  <si>
    <t>KISSIMMEE</t>
  </si>
  <si>
    <t>TATANT Corp.</t>
  </si>
  <si>
    <t>FRANKLIN LKS</t>
  </si>
  <si>
    <t>CUANTY Corp.</t>
  </si>
  <si>
    <t>NEVADA CITY</t>
  </si>
  <si>
    <t>GEBLUT Corp.</t>
  </si>
  <si>
    <t>CORAL GABLES</t>
  </si>
  <si>
    <t>ULAUTU Corp.</t>
  </si>
  <si>
    <t>FLUUCH Corp.</t>
  </si>
  <si>
    <t>PETOSKEY</t>
  </si>
  <si>
    <t>KUPRNU Corp.</t>
  </si>
  <si>
    <t>DUNGOU Corp.</t>
  </si>
  <si>
    <t>SAINT CLAIR SHORES</t>
  </si>
  <si>
    <t>PAYNUT Corp.</t>
  </si>
  <si>
    <t>DUNNAS Corp.</t>
  </si>
  <si>
    <t>SNYDER</t>
  </si>
  <si>
    <t>CLOXTU Corp.</t>
  </si>
  <si>
    <t>DUBLIN</t>
  </si>
  <si>
    <t>SYSSAO Corp.</t>
  </si>
  <si>
    <t>CORAL SPRINGS</t>
  </si>
  <si>
    <t>MUUSET Corp.</t>
  </si>
  <si>
    <t>SUISUN CITY</t>
  </si>
  <si>
    <t>PUNTA GORDA</t>
  </si>
  <si>
    <t>CATYTR Corp.</t>
  </si>
  <si>
    <t>MMLAF Corp.</t>
  </si>
  <si>
    <t>TRANSM Corp.</t>
  </si>
  <si>
    <t>VANBUV Corp.</t>
  </si>
  <si>
    <t>EVERSON</t>
  </si>
  <si>
    <t>LYLEDU Corp.</t>
  </si>
  <si>
    <t>BEAVERTON</t>
  </si>
  <si>
    <t>KLLOW Corp.</t>
  </si>
  <si>
    <t>WUASS Corp.</t>
  </si>
  <si>
    <t>BECAGR Corp.</t>
  </si>
  <si>
    <t>DULUTH</t>
  </si>
  <si>
    <t>GUPDRA Corp.</t>
  </si>
  <si>
    <t>STUSUS Corp.</t>
  </si>
  <si>
    <t>MADISON</t>
  </si>
  <si>
    <t>DCAGNA Corp.</t>
  </si>
  <si>
    <t>LADGUN Corp.</t>
  </si>
  <si>
    <t>KUNDAL Corp.</t>
  </si>
  <si>
    <t>BAOLU Corp.</t>
  </si>
  <si>
    <t>FUSDMU Corp.</t>
  </si>
  <si>
    <t>STERLING HEIGHTS</t>
  </si>
  <si>
    <t>DUAGLO Corp.</t>
  </si>
  <si>
    <t>VISTA</t>
  </si>
  <si>
    <t>MUANTE Corp.</t>
  </si>
  <si>
    <t>FRUITA</t>
  </si>
  <si>
    <t>TACSUN Corp.</t>
  </si>
  <si>
    <t>TUCSON</t>
  </si>
  <si>
    <t>CRUTSR Corp.</t>
  </si>
  <si>
    <t>OXFORD</t>
  </si>
  <si>
    <t>SWAFTL Corp.</t>
  </si>
  <si>
    <t>CUSPUS Corp.</t>
  </si>
  <si>
    <t>ROSEVILLE</t>
  </si>
  <si>
    <t>WANEGR Corp.</t>
  </si>
  <si>
    <t>RIPON</t>
  </si>
  <si>
    <t>PBASAO Corp.</t>
  </si>
  <si>
    <t>SKYSVC Corp.</t>
  </si>
  <si>
    <t>TEBCOU Corp.</t>
  </si>
  <si>
    <t>JUHNJU Corp.</t>
  </si>
  <si>
    <t>BREVARD</t>
  </si>
  <si>
    <t>SAOUSS Corp.</t>
  </si>
  <si>
    <t>LATHROP</t>
  </si>
  <si>
    <t>TAPTRA Corp.</t>
  </si>
  <si>
    <t>USNAEU Corp.</t>
  </si>
  <si>
    <t>DAWSONVILLE</t>
  </si>
  <si>
    <t>MUNTYS Corp.</t>
  </si>
  <si>
    <t>EASLEY</t>
  </si>
  <si>
    <t>MEECO Corp.</t>
  </si>
  <si>
    <t>DULTAC Corp.</t>
  </si>
  <si>
    <t>UNIVERSITY CENTER</t>
  </si>
  <si>
    <t>KUNTRY Corp.</t>
  </si>
  <si>
    <t>ALBRUC Corp.</t>
  </si>
  <si>
    <t>SNOVER</t>
  </si>
  <si>
    <t>RACHS Corp.</t>
  </si>
  <si>
    <t>PETALUMA</t>
  </si>
  <si>
    <t>NBCANI Corp.</t>
  </si>
  <si>
    <t>SANCAT Corp.</t>
  </si>
  <si>
    <t>GEORGETOWN</t>
  </si>
  <si>
    <t>SOPALP Corp.</t>
  </si>
  <si>
    <t>TAFFY Corp.</t>
  </si>
  <si>
    <t>THEHAD Corp.</t>
  </si>
  <si>
    <t>LA QUINTA</t>
  </si>
  <si>
    <t>NOFFSA Corp.</t>
  </si>
  <si>
    <t>GREELEY</t>
  </si>
  <si>
    <t>TIMMINS</t>
  </si>
  <si>
    <t>LANESA Corp.</t>
  </si>
  <si>
    <t>GRUNAU Corp.</t>
  </si>
  <si>
    <t>LACHENAIE</t>
  </si>
  <si>
    <t>PRUUEC Corp.</t>
  </si>
  <si>
    <t>POWAY</t>
  </si>
  <si>
    <t>NEWTON</t>
  </si>
  <si>
    <t>WRBUC Corp.</t>
  </si>
  <si>
    <t>BRIDGEWATER</t>
  </si>
  <si>
    <t>PRUCAS Corp.</t>
  </si>
  <si>
    <t>LIVONIA</t>
  </si>
  <si>
    <t>SAOUS Corp.</t>
  </si>
  <si>
    <t>RENO</t>
  </si>
  <si>
    <t>TTACo Corp.</t>
  </si>
  <si>
    <t>BATH</t>
  </si>
  <si>
    <t>RUUATA Corp.</t>
  </si>
  <si>
    <t>GAINESVILLE</t>
  </si>
  <si>
    <t>LEADLO Corp.</t>
  </si>
  <si>
    <t>PAGEDALE</t>
  </si>
  <si>
    <t>MUTLUS Corp.</t>
  </si>
  <si>
    <t>RIVIERA BEACH</t>
  </si>
  <si>
    <t>TUMUCA Corp.</t>
  </si>
  <si>
    <t>TEMECULA</t>
  </si>
  <si>
    <t>HANUTN Corp.</t>
  </si>
  <si>
    <t>LUNCO Corp.</t>
  </si>
  <si>
    <t>WAVERLY</t>
  </si>
  <si>
    <t>SCORPA Corp.</t>
  </si>
  <si>
    <t>CUNUDA Corp.</t>
  </si>
  <si>
    <t>WAYNUT Corp.</t>
  </si>
  <si>
    <t>KNOPPS Corp.</t>
  </si>
  <si>
    <t>DAVIE</t>
  </si>
  <si>
    <t>CHACUA Corp.</t>
  </si>
  <si>
    <t>CHICOUTIMI</t>
  </si>
  <si>
    <t>HUNUYW Corp.</t>
  </si>
  <si>
    <t>CLEARFIELD</t>
  </si>
  <si>
    <t>READRA Corp.</t>
  </si>
  <si>
    <t>ELKO</t>
  </si>
  <si>
    <t>ULUCTR Corp.</t>
  </si>
  <si>
    <t>HULL</t>
  </si>
  <si>
    <t>HUAREO Corp.</t>
  </si>
  <si>
    <t xml:space="preserve">MN        </t>
  </si>
  <si>
    <t>MADELIA</t>
  </si>
  <si>
    <t>CDEAS Corp.</t>
  </si>
  <si>
    <t>UKLOHU Corp.</t>
  </si>
  <si>
    <t>GRANITE</t>
  </si>
  <si>
    <t>BORBUS Corp.</t>
  </si>
  <si>
    <t>VENTURA</t>
  </si>
  <si>
    <t>COJUNV Corp.</t>
  </si>
  <si>
    <t>ANCOLT Corp.</t>
  </si>
  <si>
    <t>COPPER CLIFF</t>
  </si>
  <si>
    <t>WHUULU Corp.</t>
  </si>
  <si>
    <t>SALT LAKE CITY</t>
  </si>
  <si>
    <t>BOUKCH Corp.</t>
  </si>
  <si>
    <t>NUTLEY</t>
  </si>
  <si>
    <t>DCSMA Corp.</t>
  </si>
  <si>
    <t>BELLEVIEW</t>
  </si>
  <si>
    <t>GUPDYU Corp.</t>
  </si>
  <si>
    <t>ATLANTA</t>
  </si>
  <si>
    <t>ANDAAN Corp.</t>
  </si>
  <si>
    <t>BULANG Corp.</t>
  </si>
  <si>
    <t>CHELMSFORD</t>
  </si>
  <si>
    <t>WUTTCU Corp.</t>
  </si>
  <si>
    <t>ALISHU Corp.</t>
  </si>
  <si>
    <t>SAN GABRIEL</t>
  </si>
  <si>
    <t>JJEAS Corp.</t>
  </si>
  <si>
    <t>EAST BRUNSWICK</t>
  </si>
  <si>
    <t>GUSMAN Corp.</t>
  </si>
  <si>
    <t>BOUANG Corp.</t>
  </si>
  <si>
    <t>FLORISSANT</t>
  </si>
  <si>
    <t>NUSTH Corp.</t>
  </si>
  <si>
    <t>PSMCUS Corp.</t>
  </si>
  <si>
    <t>WOODINVILLE</t>
  </si>
  <si>
    <t>DOWSUN Corp.</t>
  </si>
  <si>
    <t>STAORT Corp.</t>
  </si>
  <si>
    <t>DANIA</t>
  </si>
  <si>
    <t>UGANGR Corp.</t>
  </si>
  <si>
    <t>DAVUYT Corp.</t>
  </si>
  <si>
    <t>ANTUSS Corp.</t>
  </si>
  <si>
    <t>DAEAS Corp.</t>
  </si>
  <si>
    <t>PINELLAS PARK</t>
  </si>
  <si>
    <t>PORKVA Corp.</t>
  </si>
  <si>
    <t>MONTEVIDEO</t>
  </si>
  <si>
    <t>DORRUL Corp.</t>
  </si>
  <si>
    <t>FAIRFIELD</t>
  </si>
  <si>
    <t>RDMUU Corp.</t>
  </si>
  <si>
    <t>RUUTEC Corp.</t>
  </si>
  <si>
    <t>LEBANON</t>
  </si>
  <si>
    <t>ULDUSA Corp.</t>
  </si>
  <si>
    <t>EL DORADO HILLS</t>
  </si>
  <si>
    <t>MUPRSM Corp.</t>
  </si>
  <si>
    <t>GALFST Corp.</t>
  </si>
  <si>
    <t>UWUNPE Corp.</t>
  </si>
  <si>
    <t>MONTEZUMA</t>
  </si>
  <si>
    <t>MAYFAU Corp.</t>
  </si>
  <si>
    <t>BRASELTON</t>
  </si>
  <si>
    <t>KANUMA Corp.</t>
  </si>
  <si>
    <t>UTPANU Corp.</t>
  </si>
  <si>
    <t>ESPANOLA</t>
  </si>
  <si>
    <t>BEARRA Corp.</t>
  </si>
  <si>
    <t>SCADUS Corp.</t>
  </si>
  <si>
    <t>STE MARTINE</t>
  </si>
  <si>
    <t>CLUMMU Corp.</t>
  </si>
  <si>
    <t>CDOUSU Corp.</t>
  </si>
  <si>
    <t>SCUUTM Corp.</t>
  </si>
  <si>
    <t>GRANTS Corp.</t>
  </si>
  <si>
    <t>THECOR Corp.</t>
  </si>
  <si>
    <t>MIDWEST CITY</t>
  </si>
  <si>
    <t>UNGANE Corp.</t>
  </si>
  <si>
    <t>GLADWIN</t>
  </si>
  <si>
    <t>JJBAT Corp.</t>
  </si>
  <si>
    <t>SOUTH EL MONTE</t>
  </si>
  <si>
    <t>MECHAN Corp.</t>
  </si>
  <si>
    <t>CORRUL Corp.</t>
  </si>
  <si>
    <t>DES MOINES</t>
  </si>
  <si>
    <t>BUASEA Corp.</t>
  </si>
  <si>
    <t>BUPRCR Corp.</t>
  </si>
  <si>
    <t>HEBER CITY</t>
  </si>
  <si>
    <t>OZTUCG Corp.</t>
  </si>
  <si>
    <t>MIDLAND</t>
  </si>
  <si>
    <t>SALTLO Corp.</t>
  </si>
  <si>
    <t>MIDVALE</t>
  </si>
  <si>
    <t>USNSTF Corp.</t>
  </si>
  <si>
    <t>UDORTT Corp.</t>
  </si>
  <si>
    <t>MORAUU Corp.</t>
  </si>
  <si>
    <t>GUWUKE Corp.</t>
  </si>
  <si>
    <t>MARYSVILLE</t>
  </si>
  <si>
    <t>ZAMMUS Corp.</t>
  </si>
  <si>
    <t>MADISON HGTS</t>
  </si>
  <si>
    <t>LORRYG Corp.</t>
  </si>
  <si>
    <t>COTTONWOOD</t>
  </si>
  <si>
    <t>SWUUUH Corp.</t>
  </si>
  <si>
    <t>NUFFRU Corp.</t>
  </si>
  <si>
    <t>SANFORD</t>
  </si>
  <si>
    <t>UUASMA Corp.</t>
  </si>
  <si>
    <t>SPUCAA Corp.</t>
  </si>
  <si>
    <t>GRAND ISLAND</t>
  </si>
  <si>
    <t>MUUUSC Corp.</t>
  </si>
  <si>
    <t>HENDERSON</t>
  </si>
  <si>
    <t>DOUGLAS</t>
  </si>
  <si>
    <t>SPUUDS Corp.</t>
  </si>
  <si>
    <t>MUSANM Corp.</t>
  </si>
  <si>
    <t>UCMANC Corp.</t>
  </si>
  <si>
    <t>DELSON</t>
  </si>
  <si>
    <t>ALTON</t>
  </si>
  <si>
    <t>HUTTUT Corp.</t>
  </si>
  <si>
    <t>NEW MINAS</t>
  </si>
  <si>
    <t>ANCARA Corp.</t>
  </si>
  <si>
    <t>SUSVAC Corp.</t>
  </si>
  <si>
    <t>TRUAS Corp.</t>
  </si>
  <si>
    <t>TROIS RIVIERE OUEST</t>
  </si>
  <si>
    <t>CEISC Corp.</t>
  </si>
  <si>
    <t>EASOHO Corp.</t>
  </si>
  <si>
    <t>UPGLEM Corp.</t>
  </si>
  <si>
    <t>UNUTCA Corp.</t>
  </si>
  <si>
    <t>SAN LUIS OBISPO</t>
  </si>
  <si>
    <t>ANTUSN Corp.</t>
  </si>
  <si>
    <t>ANATUD Corp.</t>
  </si>
  <si>
    <t>FORT DODGE</t>
  </si>
  <si>
    <t>BRANTL Corp.</t>
  </si>
  <si>
    <t>MONAHANS</t>
  </si>
  <si>
    <t>STLOWR Corp.</t>
  </si>
  <si>
    <t>IROQUOIS</t>
  </si>
  <si>
    <t>VALVUS Corp.</t>
  </si>
  <si>
    <t>PERRIS</t>
  </si>
  <si>
    <t>NWUCC Corp.</t>
  </si>
  <si>
    <t>WOODWARD</t>
  </si>
  <si>
    <t>STUUNU Corp.</t>
  </si>
  <si>
    <t>SCUUT Corp.</t>
  </si>
  <si>
    <t>MONTROSE</t>
  </si>
  <si>
    <t>DATAPR Corp.</t>
  </si>
  <si>
    <t>LUMBRY Corp.</t>
  </si>
  <si>
    <t>TAVARES</t>
  </si>
  <si>
    <t>BOSHAH Corp.</t>
  </si>
  <si>
    <t>CHANDLER</t>
  </si>
  <si>
    <t>UNGUNV Corp.</t>
  </si>
  <si>
    <t>RUNBLE Corp.</t>
  </si>
  <si>
    <t>GEYSERVILLE</t>
  </si>
  <si>
    <t>PRUTPU Corp.</t>
  </si>
  <si>
    <t>JACKSON</t>
  </si>
  <si>
    <t>MUSCHA Corp.</t>
  </si>
  <si>
    <t>URAAPM Corp.</t>
  </si>
  <si>
    <t>GILLETTE</t>
  </si>
  <si>
    <t>GASAUS Corp.</t>
  </si>
  <si>
    <t>FT WORTH</t>
  </si>
  <si>
    <t>CATCO Corp.</t>
  </si>
  <si>
    <t>EASECO Corp.</t>
  </si>
  <si>
    <t>NEW YORK</t>
  </si>
  <si>
    <t>FALLUS Corp.</t>
  </si>
  <si>
    <t>DAVUTE Corp.</t>
  </si>
  <si>
    <t>JENKS</t>
  </si>
  <si>
    <t>MCLUES Corp.</t>
  </si>
  <si>
    <t>CHATHO Corp.</t>
  </si>
  <si>
    <t>CHATHAM</t>
  </si>
  <si>
    <t>DUNALD Corp.</t>
  </si>
  <si>
    <t>VUNDO Corp.</t>
  </si>
  <si>
    <t>EVERETT</t>
  </si>
  <si>
    <t>BOGART</t>
  </si>
  <si>
    <t>MEECOE Corp.</t>
  </si>
  <si>
    <t>VACAVILLE</t>
  </si>
  <si>
    <t>JUTSAC Corp.</t>
  </si>
  <si>
    <t>ROZZOR Corp.</t>
  </si>
  <si>
    <t>MERCED</t>
  </si>
  <si>
    <t>NJDUQT Corp.</t>
  </si>
  <si>
    <t>KEASBEY</t>
  </si>
  <si>
    <t>SANDAU Corp.</t>
  </si>
  <si>
    <t>NUBROS Corp.</t>
  </si>
  <si>
    <t>UTCUND Corp.</t>
  </si>
  <si>
    <t>ESCONDIDO</t>
  </si>
  <si>
    <t>SOGANO Corp.</t>
  </si>
  <si>
    <t>ECMECL Corp.</t>
  </si>
  <si>
    <t>WMGMTA Corp.</t>
  </si>
  <si>
    <t>JJACKU Corp.</t>
  </si>
  <si>
    <t>DUNDEE</t>
  </si>
  <si>
    <t>BMWPUS Corp.</t>
  </si>
  <si>
    <t>GREER</t>
  </si>
  <si>
    <t>PECAFA Corp.</t>
  </si>
  <si>
    <t>RIALTO</t>
  </si>
  <si>
    <t>FRANCU Corp.</t>
  </si>
  <si>
    <t>ADDATI Corp.</t>
  </si>
  <si>
    <t>MORANE Corp.</t>
  </si>
  <si>
    <t>PREARA Corp.</t>
  </si>
  <si>
    <t>PRETTY PRAIRIE</t>
  </si>
  <si>
    <t>VALLUY Corp.</t>
  </si>
  <si>
    <t>DELRAY BEACH</t>
  </si>
  <si>
    <t>EBANAE Corp.</t>
  </si>
  <si>
    <t>LOMBSE Corp.</t>
  </si>
  <si>
    <t>ROWLAND HEIGHTS</t>
  </si>
  <si>
    <t>BLECKL Corp.</t>
  </si>
  <si>
    <t>DASCUA Corp.</t>
  </si>
  <si>
    <t>JASPER</t>
  </si>
  <si>
    <t>SMALLC Corp.</t>
  </si>
  <si>
    <t>UVCOSV Corp.</t>
  </si>
  <si>
    <t>TUTTLE</t>
  </si>
  <si>
    <t>AMPUSA Corp.</t>
  </si>
  <si>
    <t>PUNLUY Corp.</t>
  </si>
  <si>
    <t>TTICo Corp.</t>
  </si>
  <si>
    <t>CRECKU Corp.</t>
  </si>
  <si>
    <t>WATERTOWN</t>
  </si>
  <si>
    <t>FOSTUN Corp.</t>
  </si>
  <si>
    <t>SAGINAW</t>
  </si>
  <si>
    <t>RDMATC Corp.</t>
  </si>
  <si>
    <t>BOGWUL Corp.</t>
  </si>
  <si>
    <t>ROYSTON</t>
  </si>
  <si>
    <t>TUMSSA Corp.</t>
  </si>
  <si>
    <t>SASSB Corp.</t>
  </si>
  <si>
    <t>RAYCO Corp.</t>
  </si>
  <si>
    <t>EATONTOWN</t>
  </si>
  <si>
    <t>RDOURA Corp.</t>
  </si>
  <si>
    <t>SANDYN Corp.</t>
  </si>
  <si>
    <t>ARVADA</t>
  </si>
  <si>
    <t>BLEANE Corp.</t>
  </si>
  <si>
    <t>WATONGA</t>
  </si>
  <si>
    <t>JDGRA Corp.</t>
  </si>
  <si>
    <t>ADAIRSVILLE</t>
  </si>
  <si>
    <t>BRUWNN Corp.</t>
  </si>
  <si>
    <t>SUCRUT Corp.</t>
  </si>
  <si>
    <t>GRAND JUNCTION</t>
  </si>
  <si>
    <t>HAUTMU Corp.</t>
  </si>
  <si>
    <t>MADDLU Corp.</t>
  </si>
  <si>
    <t>IRONDEQUOIT</t>
  </si>
  <si>
    <t>STUWHA Corp.</t>
  </si>
  <si>
    <t>URBANDALE</t>
  </si>
  <si>
    <t>RUUREC Corp.</t>
  </si>
  <si>
    <t>LITTLE ELM</t>
  </si>
  <si>
    <t>SCHMEC Corp.</t>
  </si>
  <si>
    <t>DE LAND</t>
  </si>
  <si>
    <t>DASPUT Corp.</t>
  </si>
  <si>
    <t>OPA LOCKA</t>
  </si>
  <si>
    <t>BRADENTON</t>
  </si>
  <si>
    <t>MUUZGU Corp.</t>
  </si>
  <si>
    <t>WAPPINGERS FALLS</t>
  </si>
  <si>
    <t>GRUATS Corp.</t>
  </si>
  <si>
    <t>TORGUU Corp.</t>
  </si>
  <si>
    <t>NOPAEA Corp.</t>
  </si>
  <si>
    <t>BOWLING GREEN</t>
  </si>
  <si>
    <t>HANAGA Corp.</t>
  </si>
  <si>
    <t>PAYETTE</t>
  </si>
  <si>
    <t>BULLOG Corp.</t>
  </si>
  <si>
    <t>JUSRYA Corp.</t>
  </si>
  <si>
    <t>CRUATI Corp.</t>
  </si>
  <si>
    <t>LORRYS Corp.</t>
  </si>
  <si>
    <t>JUAQNA Corp.</t>
  </si>
  <si>
    <t>SHERBROOKE</t>
  </si>
  <si>
    <t>OSTUSA Corp.</t>
  </si>
  <si>
    <t>BUDFUS Corp.</t>
  </si>
  <si>
    <t>CRUWNK Corp.</t>
  </si>
  <si>
    <t>RUTWUL Corp.</t>
  </si>
  <si>
    <t>ROSWELL</t>
  </si>
  <si>
    <t>CUMMUS Corp.</t>
  </si>
  <si>
    <t>WEWOKA</t>
  </si>
  <si>
    <t>RVLURA Corp.</t>
  </si>
  <si>
    <t>ARVANG Corp.</t>
  </si>
  <si>
    <t>VUSAZU Corp.</t>
  </si>
  <si>
    <t>GEHYC Corp.</t>
  </si>
  <si>
    <t>LACHINE</t>
  </si>
  <si>
    <t>CVOCC Corp.</t>
  </si>
  <si>
    <t>PHUTCH Corp.</t>
  </si>
  <si>
    <t>MULBERRY</t>
  </si>
  <si>
    <t>RQAAP Corp.</t>
  </si>
  <si>
    <t>PROAMP Corp.</t>
  </si>
  <si>
    <t>CONYERS</t>
  </si>
  <si>
    <t>BAGOTA Corp.</t>
  </si>
  <si>
    <t>KUMPTV Corp.</t>
  </si>
  <si>
    <t>KEMPTVILLE</t>
  </si>
  <si>
    <t>EASUME Corp.</t>
  </si>
  <si>
    <t>SMEAS Corp.</t>
  </si>
  <si>
    <t>BELTON</t>
  </si>
  <si>
    <t>WHATEH Corp.</t>
  </si>
  <si>
    <t>MVPATH Corp.</t>
  </si>
  <si>
    <t>RUNNING SPRINGS</t>
  </si>
  <si>
    <t>WUSTHA Corp.</t>
  </si>
  <si>
    <t>TUWNOF Corp.</t>
  </si>
  <si>
    <t>HOBE SOUND</t>
  </si>
  <si>
    <t>CUYNET Corp.</t>
  </si>
  <si>
    <t>BELLEVILLE</t>
  </si>
  <si>
    <t>AMOGEM Corp.</t>
  </si>
  <si>
    <t>CLINTON</t>
  </si>
  <si>
    <t>JAMSEA Corp.</t>
  </si>
  <si>
    <t>HINTON</t>
  </si>
  <si>
    <t>MUNTUZ Corp.</t>
  </si>
  <si>
    <t>GITRAC Corp.</t>
  </si>
  <si>
    <t>RIVUSV Corp.</t>
  </si>
  <si>
    <t>CUSUNA Corp.</t>
  </si>
  <si>
    <t>SPUSTS Corp.</t>
  </si>
  <si>
    <t>RUDHOO Corp.</t>
  </si>
  <si>
    <t>FALCUN Corp.</t>
  </si>
  <si>
    <t>ONAPING</t>
  </si>
  <si>
    <t>TAQNPA Corp.</t>
  </si>
  <si>
    <t>BROKEW Corp.</t>
  </si>
  <si>
    <t>MARGATE</t>
  </si>
  <si>
    <t>PUNNMO Corp.</t>
  </si>
  <si>
    <t>RICHMOND</t>
  </si>
  <si>
    <t>WUBBOF Corp.</t>
  </si>
  <si>
    <t>PALM BEACH GARDENS</t>
  </si>
  <si>
    <t>SFNUWS Corp.</t>
  </si>
  <si>
    <t>COPATA Corp.</t>
  </si>
  <si>
    <t>PIERRE</t>
  </si>
  <si>
    <t>CHPVU Corp.</t>
  </si>
  <si>
    <t>PARADISE</t>
  </si>
  <si>
    <t>HANSUN Corp.</t>
  </si>
  <si>
    <t>PORKUS Corp.</t>
  </si>
  <si>
    <t>SMALLS Corp.</t>
  </si>
  <si>
    <t>OSAGE</t>
  </si>
  <si>
    <t>LODI</t>
  </si>
  <si>
    <t>SUMECD Corp.</t>
  </si>
  <si>
    <t>HEMMINGFORD</t>
  </si>
  <si>
    <t>ADVUNT Corp.</t>
  </si>
  <si>
    <t>DUWNUY Corp.</t>
  </si>
  <si>
    <t>NORCROSS</t>
  </si>
  <si>
    <t>TRACKL Corp.</t>
  </si>
  <si>
    <t>THEHAN Corp.</t>
  </si>
  <si>
    <t>OSPUNT Corp.</t>
  </si>
  <si>
    <t>CORCEA Corp.</t>
  </si>
  <si>
    <t>DAVIS</t>
  </si>
  <si>
    <t>ANFANA Corp.</t>
  </si>
  <si>
    <t>KIRKLAND</t>
  </si>
  <si>
    <t>STULLO Corp.</t>
  </si>
  <si>
    <t>BENTONVILLE</t>
  </si>
  <si>
    <t>NAVYUX Corp.</t>
  </si>
  <si>
    <t>UXTRUM Corp.</t>
  </si>
  <si>
    <t>PALMTO Corp.</t>
  </si>
  <si>
    <t>GYPSUM</t>
  </si>
  <si>
    <t>PRATT Corp.</t>
  </si>
  <si>
    <t>NOMPEC Corp.</t>
  </si>
  <si>
    <t>FAUTS Corp.</t>
  </si>
  <si>
    <t>WINTER SPRINGS</t>
  </si>
  <si>
    <t>FARSTB Corp.</t>
  </si>
  <si>
    <t>JJBED Corp.</t>
  </si>
  <si>
    <t>WSANEC Corp.</t>
  </si>
  <si>
    <t>HOBOKEN</t>
  </si>
  <si>
    <t>VUHACL Corp.</t>
  </si>
  <si>
    <t>ATTOWA Corp.</t>
  </si>
  <si>
    <t>SPUUDW Corp.</t>
  </si>
  <si>
    <t>VALLOG Corp.</t>
  </si>
  <si>
    <t>KUUCHO Corp.</t>
  </si>
  <si>
    <t>ALTRAP Corp.</t>
  </si>
  <si>
    <t>COLTON</t>
  </si>
  <si>
    <t>LUESB Corp.</t>
  </si>
  <si>
    <t>JANSUN Corp.</t>
  </si>
  <si>
    <t>REESE</t>
  </si>
  <si>
    <t>ARGROP Corp.</t>
  </si>
  <si>
    <t>UVUSGL Corp.</t>
  </si>
  <si>
    <t>MORANA Corp.</t>
  </si>
  <si>
    <t>ALGONAC</t>
  </si>
  <si>
    <t>SHUBUT Corp.</t>
  </si>
  <si>
    <t>MAYSVILLE</t>
  </si>
  <si>
    <t>CORLS Corp.</t>
  </si>
  <si>
    <t>MONTOUR FALLS</t>
  </si>
  <si>
    <t>MASSAU Corp.</t>
  </si>
  <si>
    <t>SANTA BARBARA</t>
  </si>
  <si>
    <t>DULUTE Corp.</t>
  </si>
  <si>
    <t>JUFFWA Corp.</t>
  </si>
  <si>
    <t>ULANPU Corp.</t>
  </si>
  <si>
    <t>MALEHA Corp.</t>
  </si>
  <si>
    <t>MORTAN Corp.</t>
  </si>
  <si>
    <t>HUSTZU Corp.</t>
  </si>
  <si>
    <t>UPSTMA Corp.</t>
  </si>
  <si>
    <t>EASTMAN</t>
  </si>
  <si>
    <t>BAGMEE Corp.</t>
  </si>
  <si>
    <t>AUSTELL</t>
  </si>
  <si>
    <t>HAGHTU Corp.</t>
  </si>
  <si>
    <t>SAOUSA Corp.</t>
  </si>
  <si>
    <t>PANULL Corp.</t>
  </si>
  <si>
    <t>JTUVAN Corp.</t>
  </si>
  <si>
    <t>TUUTUN Corp.</t>
  </si>
  <si>
    <t>GAYLORD</t>
  </si>
  <si>
    <t>ANVASA Corp.</t>
  </si>
  <si>
    <t>HADDUN Corp.</t>
  </si>
  <si>
    <t>HIDDEN VALLEY</t>
  </si>
  <si>
    <t>USLAND Corp.</t>
  </si>
  <si>
    <t>EARCRO Corp.</t>
  </si>
  <si>
    <t>MURRIETA</t>
  </si>
  <si>
    <t>SAQEFU Corp.</t>
  </si>
  <si>
    <t>EASUMA Corp.</t>
  </si>
  <si>
    <t>HHUNG Corp.</t>
  </si>
  <si>
    <t>TADUTC Corp.</t>
  </si>
  <si>
    <t>SEMINOLE</t>
  </si>
  <si>
    <t>SPORTA Corp.</t>
  </si>
  <si>
    <t>UXCAVA Corp.</t>
  </si>
  <si>
    <t>PORTSF Corp.</t>
  </si>
  <si>
    <t>HALIFAX</t>
  </si>
  <si>
    <t>FOXPRA Corp.</t>
  </si>
  <si>
    <t>TALTUN Corp.</t>
  </si>
  <si>
    <t>BUELLTON</t>
  </si>
  <si>
    <t>DYNUAC Corp.</t>
  </si>
  <si>
    <t>SPORKL Corp.</t>
  </si>
  <si>
    <t>UAQUQU Corp.</t>
  </si>
  <si>
    <t>ELK CITY</t>
  </si>
  <si>
    <t>SCUUTE Corp.</t>
  </si>
  <si>
    <t>BRANDON</t>
  </si>
  <si>
    <t>OSSECA Corp.</t>
  </si>
  <si>
    <t>ALLAAN Corp.</t>
  </si>
  <si>
    <t>PASNOM Corp.</t>
  </si>
  <si>
    <t>BREWSTER</t>
  </si>
  <si>
    <t>FOSTAM Corp.</t>
  </si>
  <si>
    <t>SBTCo Corp.</t>
  </si>
  <si>
    <t>LEESBURG</t>
  </si>
  <si>
    <t>HILLSBORO</t>
  </si>
  <si>
    <t>CATYCU Corp.</t>
  </si>
  <si>
    <t>PUWAYH Corp.</t>
  </si>
  <si>
    <t>UNUSTR Corp.</t>
  </si>
  <si>
    <t>QAALAT Corp.</t>
  </si>
  <si>
    <t>HAMPTON</t>
  </si>
  <si>
    <t>CUMUXA Corp.</t>
  </si>
  <si>
    <t>CHARLEVOIX</t>
  </si>
  <si>
    <t>HULLI Corp.</t>
  </si>
  <si>
    <t>HOLLIDAY</t>
  </si>
  <si>
    <t>ORCADA Corp.</t>
  </si>
  <si>
    <t>ARCADIA</t>
  </si>
  <si>
    <t>CALTUX Corp.</t>
  </si>
  <si>
    <t>RWEAS Corp.</t>
  </si>
  <si>
    <t>LINCOLNTON</t>
  </si>
  <si>
    <t>FUUUHA Corp.</t>
  </si>
  <si>
    <t>CAMERON PARK</t>
  </si>
  <si>
    <t>PLATAN Corp.</t>
  </si>
  <si>
    <t>TRXAND Corp.</t>
  </si>
  <si>
    <t>WHITNEY</t>
  </si>
  <si>
    <t>OSCANC Corp.</t>
  </si>
  <si>
    <t>SOUTHGATE</t>
  </si>
  <si>
    <t>HEDGUT Corp.</t>
  </si>
  <si>
    <t>ZUQHYR Corp.</t>
  </si>
  <si>
    <t>ZEPHYRHILLS</t>
  </si>
  <si>
    <t>FUDUXU Corp.</t>
  </si>
  <si>
    <t>PALM SPRINGS</t>
  </si>
  <si>
    <t>CARHAN Corp.</t>
  </si>
  <si>
    <t>PUNSKE Corp.</t>
  </si>
  <si>
    <t>GROUND Corp.</t>
  </si>
  <si>
    <t>ARANAT Corp.</t>
  </si>
  <si>
    <t>KOWOSK Corp.</t>
  </si>
  <si>
    <t>CLAFFS Corp.</t>
  </si>
  <si>
    <t>SAORUM Corp.</t>
  </si>
  <si>
    <t>KUYEAS Corp.</t>
  </si>
  <si>
    <t>SEBASTOPOL</t>
  </si>
  <si>
    <t>GAANTR Corp.</t>
  </si>
  <si>
    <t>BAGBRA Corp.</t>
  </si>
  <si>
    <t>SANBUL Corp.</t>
  </si>
  <si>
    <t>DEBARY</t>
  </si>
  <si>
    <t>RUYALM Corp.</t>
  </si>
  <si>
    <t>COFFEYVILLE</t>
  </si>
  <si>
    <t>BRANUU Corp.</t>
  </si>
  <si>
    <t>MALLTU Corp.</t>
  </si>
  <si>
    <t>ELLIOT LAKE</t>
  </si>
  <si>
    <t>PBCUST Corp.</t>
  </si>
  <si>
    <t>GRUUNW Corp.</t>
  </si>
  <si>
    <t>ORTSU Corp.</t>
  </si>
  <si>
    <t>NORCO</t>
  </si>
  <si>
    <t>TPECAD Corp.</t>
  </si>
  <si>
    <t>DASCUV Corp.</t>
  </si>
  <si>
    <t>OAKLAND PARK</t>
  </si>
  <si>
    <t>HECKUU Corp.</t>
  </si>
  <si>
    <t>HACKETSTOWN</t>
  </si>
  <si>
    <t>NAULLO Corp.</t>
  </si>
  <si>
    <t>ORTSG Corp.</t>
  </si>
  <si>
    <t>GRAYMU Corp.</t>
  </si>
  <si>
    <t>BEDFORD</t>
  </si>
  <si>
    <t>TRADUM Corp.</t>
  </si>
  <si>
    <t>CHACKS Corp.</t>
  </si>
  <si>
    <t>FIVEST Corp.</t>
  </si>
  <si>
    <t>WARNER ROBINS</t>
  </si>
  <si>
    <t>CIVACG Corp.</t>
  </si>
  <si>
    <t>DOLLARD DES ORMEAUX</t>
  </si>
  <si>
    <t>SAMMAT Corp.</t>
  </si>
  <si>
    <t>FRISCO</t>
  </si>
  <si>
    <t>BLANCH Corp.</t>
  </si>
  <si>
    <t>MUUROH Corp.</t>
  </si>
  <si>
    <t>MONTCLAIR</t>
  </si>
  <si>
    <t>BUCSAD Corp.</t>
  </si>
  <si>
    <t>WHITTIER</t>
  </si>
  <si>
    <t>AUGUSTA</t>
  </si>
  <si>
    <t>ARMANA Corp.</t>
  </si>
  <si>
    <t>WARREN</t>
  </si>
  <si>
    <t>MUSADA Corp.</t>
  </si>
  <si>
    <t>LUWAST Corp.</t>
  </si>
  <si>
    <t>LITHONIA</t>
  </si>
  <si>
    <t>GRAND PRAIRIE</t>
  </si>
  <si>
    <t>CORSTO Corp.</t>
  </si>
  <si>
    <t>BELLEVUE</t>
  </si>
  <si>
    <t>UVUSNA Corp.</t>
  </si>
  <si>
    <t>GAFFNEY</t>
  </si>
  <si>
    <t>COMUSU Corp.</t>
  </si>
  <si>
    <t>SHINGLE SPRINGS</t>
  </si>
  <si>
    <t>DKGUNT Corp.</t>
  </si>
  <si>
    <t>SMATHF Corp.</t>
  </si>
  <si>
    <t>SAND SPRINGS</t>
  </si>
  <si>
    <t>LAFESP Corp.</t>
  </si>
  <si>
    <t>FRANKLIN SPRINGS</t>
  </si>
  <si>
    <t>EASOSU Corp.</t>
  </si>
  <si>
    <t>DACHUT Corp.</t>
  </si>
  <si>
    <t>TWADDS Corp.</t>
  </si>
  <si>
    <t>RADGLU Corp.</t>
  </si>
  <si>
    <t>MCKUNN Corp.</t>
  </si>
  <si>
    <t>ST LOUIS</t>
  </si>
  <si>
    <t>WINTER GARDEN</t>
  </si>
  <si>
    <t>RULLYM Corp.</t>
  </si>
  <si>
    <t>GOLETA</t>
  </si>
  <si>
    <t>SUUGUS Corp.</t>
  </si>
  <si>
    <t>CREVE COEUR</t>
  </si>
  <si>
    <t>MCQAEA Corp.</t>
  </si>
  <si>
    <t>HULCUM Corp.</t>
  </si>
  <si>
    <t>MUUALW Corp.</t>
  </si>
  <si>
    <t>NEW KENSINGTON</t>
  </si>
  <si>
    <t>HITUCH Corp.</t>
  </si>
  <si>
    <t>SANGLU Corp.</t>
  </si>
  <si>
    <t>POULE Corp.</t>
  </si>
  <si>
    <t>CRYSTA Corp.</t>
  </si>
  <si>
    <t>LBEASO Corp.</t>
  </si>
  <si>
    <t>HIALEAH</t>
  </si>
  <si>
    <t>CARTUM Corp.</t>
  </si>
  <si>
    <t>CATYEA Corp.</t>
  </si>
  <si>
    <t>RUDBUN Corp.</t>
  </si>
  <si>
    <t>FLUUUS Corp.</t>
  </si>
  <si>
    <t>TUMEAS Corp.</t>
  </si>
  <si>
    <t>RED BLUFF</t>
  </si>
  <si>
    <t>GUUSGE Corp.</t>
  </si>
  <si>
    <t>SMSMUU Corp.</t>
  </si>
  <si>
    <t>RANCHO CORDOVA</t>
  </si>
  <si>
    <t>SULANO Corp.</t>
  </si>
  <si>
    <t>VALLEJO</t>
  </si>
  <si>
    <t>JARTBR Corp.</t>
  </si>
  <si>
    <t>SPARTA</t>
  </si>
  <si>
    <t>SAMIHA Corp.</t>
  </si>
  <si>
    <t>MACHOU Corp.</t>
  </si>
  <si>
    <t>JECKAE Corp.</t>
  </si>
  <si>
    <t>NICHOLS HILLS</t>
  </si>
  <si>
    <t>SULASA Corp.</t>
  </si>
  <si>
    <t>LASALLE</t>
  </si>
  <si>
    <t>DIAMOND SPRINGS</t>
  </si>
  <si>
    <t>ALUXAN Corp.</t>
  </si>
  <si>
    <t>COLUMBUS</t>
  </si>
  <si>
    <t>JEESP Corp.</t>
  </si>
  <si>
    <t>BARSTOW</t>
  </si>
  <si>
    <t>VANTOG Corp.</t>
  </si>
  <si>
    <t>NORTH MIAMI</t>
  </si>
  <si>
    <t>KUNNOM Corp.</t>
  </si>
  <si>
    <t>EASOCL Corp.</t>
  </si>
  <si>
    <t>BROULA Corp.</t>
  </si>
  <si>
    <t>PEACHTREE CITY</t>
  </si>
  <si>
    <t>UDDAEE Corp.</t>
  </si>
  <si>
    <t>ATKTEC Corp.</t>
  </si>
  <si>
    <t>TUYUUA Corp.</t>
  </si>
  <si>
    <t>OBRAU Corp.</t>
  </si>
  <si>
    <t>UWUNSA Corp.</t>
  </si>
  <si>
    <t>BELVIDERE</t>
  </si>
  <si>
    <t>SHOWS Corp.</t>
  </si>
  <si>
    <t>ZUSOEA Corp.</t>
  </si>
  <si>
    <t>GRIFFIN</t>
  </si>
  <si>
    <t>LEAQAT Corp.</t>
  </si>
  <si>
    <t>DETROIT</t>
  </si>
  <si>
    <t>PROEAS Corp.</t>
  </si>
  <si>
    <t>JUNUTE Corp.</t>
  </si>
  <si>
    <t>ANLAND Corp.</t>
  </si>
  <si>
    <t>HJCUN Corp.</t>
  </si>
  <si>
    <t>SPRANG Corp.</t>
  </si>
  <si>
    <t>CANTON</t>
  </si>
  <si>
    <t>LATHUM Corp.</t>
  </si>
  <si>
    <t>ROCKLEDGE</t>
  </si>
  <si>
    <t>DULPHA Corp.</t>
  </si>
  <si>
    <t>DELPHOS</t>
  </si>
  <si>
    <t>BATHCU Corp.</t>
  </si>
  <si>
    <t>NOPLUT Corp.</t>
  </si>
  <si>
    <t>NAPLES</t>
  </si>
  <si>
    <t>NCHHUA Corp.</t>
  </si>
  <si>
    <t>MULLUT Corp.</t>
  </si>
  <si>
    <t>MALTAQ Corp.</t>
  </si>
  <si>
    <t>GEADAN Corp.</t>
  </si>
  <si>
    <t>CHUMUD Corp.</t>
  </si>
  <si>
    <t>LAVAL</t>
  </si>
  <si>
    <t>GRUUNV Corp.</t>
  </si>
  <si>
    <t>CUMPTU Corp.</t>
  </si>
  <si>
    <t>IRWIN</t>
  </si>
  <si>
    <t>OFGAND Corp.</t>
  </si>
  <si>
    <t>ST AUGUSTIN</t>
  </si>
  <si>
    <t>JUNSUN Corp.</t>
  </si>
  <si>
    <t>LOGANVILLE</t>
  </si>
  <si>
    <t>CUSNAN Corp.</t>
  </si>
  <si>
    <t>HORSEHEADS</t>
  </si>
  <si>
    <t>CRUTBY Corp.</t>
  </si>
  <si>
    <t>RWDULA Corp.</t>
  </si>
  <si>
    <t>NATCHEZ</t>
  </si>
  <si>
    <t>CEBLEM Corp.</t>
  </si>
  <si>
    <t>OPECMA Corp.</t>
  </si>
  <si>
    <t>HOBBS</t>
  </si>
  <si>
    <t>HBAMEB Corp.</t>
  </si>
  <si>
    <t>PEEKSKILL</t>
  </si>
  <si>
    <t>TUXOSH Corp.</t>
  </si>
  <si>
    <t>ROUND ROCK</t>
  </si>
  <si>
    <t>HALMOR Corp.</t>
  </si>
  <si>
    <t>HILMAR</t>
  </si>
  <si>
    <t>BUMORP Corp.</t>
  </si>
  <si>
    <t>OGGRUK Corp.</t>
  </si>
  <si>
    <t>BENICIA</t>
  </si>
  <si>
    <t>VANCEO Corp.</t>
  </si>
  <si>
    <t>ORTST Corp.</t>
  </si>
  <si>
    <t>BUMUUA Corp.</t>
  </si>
  <si>
    <t>POWDER SPRINGS</t>
  </si>
  <si>
    <t>ADADUL Corp.</t>
  </si>
  <si>
    <t>CHINO</t>
  </si>
  <si>
    <t>BUSTSM Corp.</t>
  </si>
  <si>
    <t>RMBGOR Corp.</t>
  </si>
  <si>
    <t>ARRUNT Corp.</t>
  </si>
  <si>
    <t>UXPRUT Corp.</t>
  </si>
  <si>
    <t>WHUULE Corp.</t>
  </si>
  <si>
    <t>TOMPAW Corp.</t>
  </si>
  <si>
    <t>DOVER</t>
  </si>
  <si>
    <t>DYKUTU Corp.</t>
  </si>
  <si>
    <t>POCATELLO</t>
  </si>
  <si>
    <t>RUMANG Corp.</t>
  </si>
  <si>
    <t>DUPO</t>
  </si>
  <si>
    <t>BRADSP Corp.</t>
  </si>
  <si>
    <t>OUSAAL Corp.</t>
  </si>
  <si>
    <t>SALVUS Corp.</t>
  </si>
  <si>
    <t>TALSAT Corp.</t>
  </si>
  <si>
    <t>AQBANF Corp.</t>
  </si>
  <si>
    <t>FRANKLIN LAKES</t>
  </si>
  <si>
    <t>PABLAC Corp.</t>
  </si>
  <si>
    <t>WULSBE Corp.</t>
  </si>
  <si>
    <t>PECFUA Corp.</t>
  </si>
  <si>
    <t>CUNCRU Corp.</t>
  </si>
  <si>
    <t>JUHNHO Corp.</t>
  </si>
  <si>
    <t>HONEOYE FALLS</t>
  </si>
  <si>
    <t>FUSDMT Corp.</t>
  </si>
  <si>
    <t>HARTCU Corp.</t>
  </si>
  <si>
    <t>OSTEEN</t>
  </si>
  <si>
    <t>FATBUY Corp.</t>
  </si>
  <si>
    <t>WHEATLAND</t>
  </si>
  <si>
    <t>FEBRAC Corp.</t>
  </si>
  <si>
    <t>MIRA LOMA</t>
  </si>
  <si>
    <t>LABRAC Corp.</t>
  </si>
  <si>
    <t>PORLUC Corp.</t>
  </si>
  <si>
    <t>FAIRPORT</t>
  </si>
  <si>
    <t>TOLLESON</t>
  </si>
  <si>
    <t>DANNYS Corp.</t>
  </si>
  <si>
    <t>TAHLEQUAH</t>
  </si>
  <si>
    <t>CANTOS Corp.</t>
  </si>
  <si>
    <t>WALTSK Corp.</t>
  </si>
  <si>
    <t>LAKE HAVASU CITY</t>
  </si>
  <si>
    <t>FT SMITH</t>
  </si>
  <si>
    <t>VULVOV Corp.</t>
  </si>
  <si>
    <t>DAYTONA BCH</t>
  </si>
  <si>
    <t>LARGO</t>
  </si>
  <si>
    <t>TAREHA Corp.</t>
  </si>
  <si>
    <t>FT LAUDERDALE</t>
  </si>
  <si>
    <t>PISMO BEACH</t>
  </si>
  <si>
    <t>WATSUN Corp.</t>
  </si>
  <si>
    <t>COCOA</t>
  </si>
  <si>
    <t>ULSUNS Corp.</t>
  </si>
  <si>
    <t>HANTEA Corp.</t>
  </si>
  <si>
    <t>ST ANN</t>
  </si>
  <si>
    <t>CORXC Corp.</t>
  </si>
  <si>
    <t>JAYKA Corp.</t>
  </si>
  <si>
    <t>CROSWELL</t>
  </si>
  <si>
    <t>SUTANN Corp.</t>
  </si>
  <si>
    <t>WMOFHA Corp.</t>
  </si>
  <si>
    <t>CHESTER</t>
  </si>
  <si>
    <t>MUUROD Corp.</t>
  </si>
  <si>
    <t>PUUTAN Corp.</t>
  </si>
  <si>
    <t>SABAQB Corp.</t>
  </si>
  <si>
    <t>CLAREMORE</t>
  </si>
  <si>
    <t>FLAT ROCK</t>
  </si>
  <si>
    <t>TUAHU Corp.</t>
  </si>
  <si>
    <t>BLECH Corp.</t>
  </si>
  <si>
    <t>SAUMUN Corp.</t>
  </si>
  <si>
    <t>TUCKER</t>
  </si>
  <si>
    <t>UPSYEA Corp.</t>
  </si>
  <si>
    <t>FT MYERS</t>
  </si>
  <si>
    <t>TOOELE</t>
  </si>
  <si>
    <t>HUSTZB Corp.</t>
  </si>
  <si>
    <t>ROHNERT PARK</t>
  </si>
  <si>
    <t>ATCVAN Corp.</t>
  </si>
  <si>
    <t>SMCPUS Corp.</t>
  </si>
  <si>
    <t>HAYBAL Corp.</t>
  </si>
  <si>
    <t>SCRUUN Corp.</t>
  </si>
  <si>
    <t>POMPANO BCH</t>
  </si>
  <si>
    <t>ATTAAN Corp.</t>
  </si>
  <si>
    <t>MANSFIELD</t>
  </si>
  <si>
    <t>JJSTRA Corp.</t>
  </si>
  <si>
    <t>ZOKORA Corp.</t>
  </si>
  <si>
    <t>VAPAVA Corp.</t>
  </si>
  <si>
    <t>SAQGUN Corp.</t>
  </si>
  <si>
    <t>H50MOR Corp.</t>
  </si>
  <si>
    <t>LUWASG Corp.</t>
  </si>
  <si>
    <t>FLUSHING</t>
  </si>
  <si>
    <t>HHTRA Corp.</t>
  </si>
  <si>
    <t>FORT STOCKTON</t>
  </si>
  <si>
    <t>WUTTUN Corp.</t>
  </si>
  <si>
    <t>DENISON</t>
  </si>
  <si>
    <t>HOWKUY Corp.</t>
  </si>
  <si>
    <t>WATERLOO</t>
  </si>
  <si>
    <t>RANRAT Corp.</t>
  </si>
  <si>
    <t>RUMEFU Corp.</t>
  </si>
  <si>
    <t>ROME</t>
  </si>
  <si>
    <t>HUMEHO Corp.</t>
  </si>
  <si>
    <t>DEBERT</t>
  </si>
  <si>
    <t>OPECC Corp.</t>
  </si>
  <si>
    <t>TYRONE</t>
  </si>
  <si>
    <t>LOKUVA Corp.</t>
  </si>
  <si>
    <t>LAKE ELSINORE</t>
  </si>
  <si>
    <t>NATCOT Corp.</t>
  </si>
  <si>
    <t>DAUNAN Corp.</t>
  </si>
  <si>
    <t>DAQANT Corp.</t>
  </si>
  <si>
    <t>GRANBURY</t>
  </si>
  <si>
    <t>PATMAN Corp.</t>
  </si>
  <si>
    <t>TEDDS Corp.</t>
  </si>
  <si>
    <t>TUSRY Corp.</t>
  </si>
  <si>
    <t>MUUZLU Corp.</t>
  </si>
  <si>
    <t>DUNCANSVILLE</t>
  </si>
  <si>
    <t>HULCAM Corp.</t>
  </si>
  <si>
    <t>CHRYSL Corp.</t>
  </si>
  <si>
    <t>PERRYSBURG</t>
  </si>
  <si>
    <t>MCCUNN Corp.</t>
  </si>
  <si>
    <t>MANIWAKI</t>
  </si>
  <si>
    <t>BLAEGU Corp.</t>
  </si>
  <si>
    <t>PORT SAINT LUCIE</t>
  </si>
  <si>
    <t>CRUWNM Corp.</t>
  </si>
  <si>
    <t>REDDING</t>
  </si>
  <si>
    <t>FLETCHER</t>
  </si>
  <si>
    <t>BEALUY Corp.</t>
  </si>
  <si>
    <t>FRUDUS Corp.</t>
  </si>
  <si>
    <t>HALLSC Corp.</t>
  </si>
  <si>
    <t>TWSTU Corp.</t>
  </si>
  <si>
    <t>BRISTOW</t>
  </si>
  <si>
    <t>BERESFORD</t>
  </si>
  <si>
    <t>SHUWCO Corp.</t>
  </si>
  <si>
    <t>LOZUST Corp.</t>
  </si>
  <si>
    <t>SCHULO Corp.</t>
  </si>
  <si>
    <t>HILLSDALE</t>
  </si>
  <si>
    <t>CADALL Corp.</t>
  </si>
  <si>
    <t>MT CLEMENS</t>
  </si>
  <si>
    <t>KANDUS Corp.</t>
  </si>
  <si>
    <t>ABILENE</t>
  </si>
  <si>
    <t>ANAUNM Corp.</t>
  </si>
  <si>
    <t>MORKSS Corp.</t>
  </si>
  <si>
    <t>NORTH CHARLESTON</t>
  </si>
  <si>
    <t>RVPDIV Corp.</t>
  </si>
  <si>
    <t>LUUNS Corp.</t>
  </si>
  <si>
    <t>TUPMEA Corp.</t>
  </si>
  <si>
    <t>CUSBYU Corp.</t>
  </si>
  <si>
    <t>TAYLOR</t>
  </si>
  <si>
    <t>BUAFAR Corp.</t>
  </si>
  <si>
    <t>S ORANGE</t>
  </si>
  <si>
    <t>YANKUE Corp.</t>
  </si>
  <si>
    <t>SCSTAT Corp.</t>
  </si>
  <si>
    <t>HANNA Corp.</t>
  </si>
  <si>
    <t>CHRAST Corp.</t>
  </si>
  <si>
    <t>MOUNT DORA</t>
  </si>
  <si>
    <t>SULADW Corp.</t>
  </si>
  <si>
    <t>TANUTL Corp.</t>
  </si>
  <si>
    <t>IMPERIAL BEACH</t>
  </si>
  <si>
    <t>DHTRA Corp.</t>
  </si>
  <si>
    <t>YUBA CITY</t>
  </si>
  <si>
    <t>ALPHAP Corp.</t>
  </si>
  <si>
    <t>WYCKOFF</t>
  </si>
  <si>
    <t>HUDRAC Corp.</t>
  </si>
  <si>
    <t>LAWRENCEVILLE</t>
  </si>
  <si>
    <t>TAQNAN Corp.</t>
  </si>
  <si>
    <t>CUSNUS Corp.</t>
  </si>
  <si>
    <t>FARMINGTON</t>
  </si>
  <si>
    <t>GRUUN Corp.</t>
  </si>
  <si>
    <t>FLOFRA Corp.</t>
  </si>
  <si>
    <t>CJSSM Corp.</t>
  </si>
  <si>
    <t>ULIVUS Corp.</t>
  </si>
  <si>
    <t>MACON</t>
  </si>
  <si>
    <t>FRATZL Corp.</t>
  </si>
  <si>
    <t>TUNYGR Corp.</t>
  </si>
  <si>
    <t>MUNREE Corp.</t>
  </si>
  <si>
    <t>MONROE</t>
  </si>
  <si>
    <t>HUSMUU Corp.</t>
  </si>
  <si>
    <t>BRUWOR Corp.</t>
  </si>
  <si>
    <t>HORKUS Corp.</t>
  </si>
  <si>
    <t>KOUUTU Corp.</t>
  </si>
  <si>
    <t>NORMAN</t>
  </si>
  <si>
    <t>FORRAS Corp.</t>
  </si>
  <si>
    <t>PUURAA Corp.</t>
  </si>
  <si>
    <t>FAIRMONT CITY</t>
  </si>
  <si>
    <t>MAROMO Corp.</t>
  </si>
  <si>
    <t>GROPHA Corp.</t>
  </si>
  <si>
    <t>WUPDGR Corp.</t>
  </si>
  <si>
    <t>SHAWNEE</t>
  </si>
  <si>
    <t>BACKHU Corp.</t>
  </si>
  <si>
    <t>RARHTR Corp.</t>
  </si>
  <si>
    <t>DULTAA Corp.</t>
  </si>
  <si>
    <t>DELTA</t>
  </si>
  <si>
    <t>DACKWA Corp.</t>
  </si>
  <si>
    <t>BJWRUN Corp.</t>
  </si>
  <si>
    <t>LAKE PARK</t>
  </si>
  <si>
    <t>THECAT Corp.</t>
  </si>
  <si>
    <t>TAFFYE Corp.</t>
  </si>
  <si>
    <t>HOMALS Corp.</t>
  </si>
  <si>
    <t>IVEY</t>
  </si>
  <si>
    <t>BRUWNA Corp.</t>
  </si>
  <si>
    <t>DELTONA</t>
  </si>
  <si>
    <t>TUMPPU Corp.</t>
  </si>
  <si>
    <t>RARHHU Corp.</t>
  </si>
  <si>
    <t>HENRIETTA</t>
  </si>
  <si>
    <t>OFFTHE Corp.</t>
  </si>
  <si>
    <t>GREENSBURG</t>
  </si>
  <si>
    <t>RECKWA Corp.</t>
  </si>
  <si>
    <t>BROCKVILLE</t>
  </si>
  <si>
    <t>BUNZIA Corp.</t>
  </si>
  <si>
    <t>MODESTO</t>
  </si>
  <si>
    <t>COPREC Corp.</t>
  </si>
  <si>
    <t>NYECOR Corp.</t>
  </si>
  <si>
    <t>BEATTY</t>
  </si>
  <si>
    <t>SANCLE Corp.</t>
  </si>
  <si>
    <t>SINCLAIR</t>
  </si>
  <si>
    <t>BECARA Corp.</t>
  </si>
  <si>
    <t>POSCOC Corp.</t>
  </si>
  <si>
    <t>PORT RICHEY</t>
  </si>
  <si>
    <t>NECUMC Corp.</t>
  </si>
  <si>
    <t>BADGUU Corp.</t>
  </si>
  <si>
    <t>WOPLUT Corp.</t>
  </si>
  <si>
    <t>BOSACP Corp.</t>
  </si>
  <si>
    <t>FUSTWU Corp.</t>
  </si>
  <si>
    <t>REBUST Corp.</t>
  </si>
  <si>
    <t>LUMPEC Corp.</t>
  </si>
  <si>
    <t>LOMPOC</t>
  </si>
  <si>
    <t>SANDUS Corp.</t>
  </si>
  <si>
    <t>JERSEYVILLE</t>
  </si>
  <si>
    <t>TANUX Corp.</t>
  </si>
  <si>
    <t>WEST JORDAN</t>
  </si>
  <si>
    <t>GRUATU Corp.</t>
  </si>
  <si>
    <t>USLUAN Corp.</t>
  </si>
  <si>
    <t>MEDINA</t>
  </si>
  <si>
    <t>PRASUN Corp.</t>
  </si>
  <si>
    <t>UWUNS Corp.</t>
  </si>
  <si>
    <t>TRACY</t>
  </si>
  <si>
    <t>KUYDAS Corp.</t>
  </si>
  <si>
    <t>OLDSMAR</t>
  </si>
  <si>
    <t>TAPTRE Corp.</t>
  </si>
  <si>
    <t xml:space="preserve">NB        </t>
  </si>
  <si>
    <t>MONCTON</t>
  </si>
  <si>
    <t>MWIPAM Corp.</t>
  </si>
  <si>
    <t>GKNCo Corp.</t>
  </si>
  <si>
    <t>DUBOIS</t>
  </si>
  <si>
    <t>HYATTR Corp.</t>
  </si>
  <si>
    <t>WMUUSE Corp.</t>
  </si>
  <si>
    <t>BLTUNT Corp.</t>
  </si>
  <si>
    <t>MALLUN Corp.</t>
  </si>
  <si>
    <t>JUHNSE Corp.</t>
  </si>
  <si>
    <t>LROMU Corp.</t>
  </si>
  <si>
    <t>LYNNWOOD</t>
  </si>
  <si>
    <t>CUNTAN Corp.</t>
  </si>
  <si>
    <t>IMPERIAL</t>
  </si>
  <si>
    <t>UKMUUU Corp.</t>
  </si>
  <si>
    <t>FLATOU Corp.</t>
  </si>
  <si>
    <t>CALLOW Corp.</t>
  </si>
  <si>
    <t>JUHNSC Corp.</t>
  </si>
  <si>
    <t>GRUAEE Corp.</t>
  </si>
  <si>
    <t>JUHNPA Corp.</t>
  </si>
  <si>
    <t>EDMOND</t>
  </si>
  <si>
    <t>VUGOSF Corp.</t>
  </si>
  <si>
    <t>WUBPLA Corp.</t>
  </si>
  <si>
    <t>VILLA RICA</t>
  </si>
  <si>
    <t>PLANTA Corp.</t>
  </si>
  <si>
    <t>PLANTATION</t>
  </si>
  <si>
    <t>ATASCADERO</t>
  </si>
  <si>
    <t>MCDUWU Corp.</t>
  </si>
  <si>
    <t>MARION</t>
  </si>
  <si>
    <t>ANDUSS Corp.</t>
  </si>
  <si>
    <t>CBCPRA Corp.</t>
  </si>
  <si>
    <t>CHEROKEE</t>
  </si>
  <si>
    <t>LOFORG Corp.</t>
  </si>
  <si>
    <t>FUSDLA Corp.</t>
  </si>
  <si>
    <t>BRADLU Corp.</t>
  </si>
  <si>
    <t>BUSLAN Corp.</t>
  </si>
  <si>
    <t>VENICE</t>
  </si>
  <si>
    <t>CORULA Corp.</t>
  </si>
  <si>
    <t>DUTHAU Corp.</t>
  </si>
  <si>
    <t>RIVUSL Corp.</t>
  </si>
  <si>
    <t>PEALCU Corp.</t>
  </si>
  <si>
    <t>BORNUY Corp.</t>
  </si>
  <si>
    <t>ALSTRU Corp.</t>
  </si>
  <si>
    <t>PALM BAY</t>
  </si>
  <si>
    <t>BUSTHE Corp.</t>
  </si>
  <si>
    <t>TWNOFH Corp.</t>
  </si>
  <si>
    <t>ELDRED</t>
  </si>
  <si>
    <t>HORTLA Corp.</t>
  </si>
  <si>
    <t>CRYSTAL RIVER</t>
  </si>
  <si>
    <t>HOLIDAY</t>
  </si>
  <si>
    <t>PUUUSB Corp.</t>
  </si>
  <si>
    <t>CHEYENNE</t>
  </si>
  <si>
    <t>STORMU Corp.</t>
  </si>
  <si>
    <t>BEECHVILLE</t>
  </si>
  <si>
    <t>DUVANU Corp.</t>
  </si>
  <si>
    <t>LPTRAN Corp.</t>
  </si>
  <si>
    <t>JOMUTH Corp.</t>
  </si>
  <si>
    <t>WINTER HAVEN</t>
  </si>
  <si>
    <t>MOGNUU Corp.</t>
  </si>
  <si>
    <t>BLACKFOOT</t>
  </si>
  <si>
    <t>CORTAN Corp.</t>
  </si>
  <si>
    <t>FRATOL Corp.</t>
  </si>
  <si>
    <t>WHATTA Corp.</t>
  </si>
  <si>
    <t>PUNFAU Corp.</t>
  </si>
  <si>
    <t>PENFIELD</t>
  </si>
  <si>
    <t>BALLSP Corp.</t>
  </si>
  <si>
    <t>PUNNTA Corp.</t>
  </si>
  <si>
    <t>CUMBERLAND</t>
  </si>
  <si>
    <t>CORBAQ Corp.</t>
  </si>
  <si>
    <t>BYPOS Corp.</t>
  </si>
  <si>
    <t>WAYNESVILLE</t>
  </si>
  <si>
    <t>BALLUU Corp.</t>
  </si>
  <si>
    <t>BUUANC Corp.</t>
  </si>
  <si>
    <t>BORGEA Corp.</t>
  </si>
  <si>
    <t>MRTUMS Corp.</t>
  </si>
  <si>
    <t>THEPRA Corp.</t>
  </si>
  <si>
    <t>FEARVA Corp.</t>
  </si>
  <si>
    <t>O'FALLON</t>
  </si>
  <si>
    <t>BARDSA Corp.</t>
  </si>
  <si>
    <t>NUWUNT Corp.</t>
  </si>
  <si>
    <t>SUBRAN Corp.</t>
  </si>
  <si>
    <t>SEBRING</t>
  </si>
  <si>
    <t>HORALS Corp.</t>
  </si>
  <si>
    <t>SAFFORD</t>
  </si>
  <si>
    <t>UDSPU Corp.</t>
  </si>
  <si>
    <t>UNION SPRINGS</t>
  </si>
  <si>
    <t>TUURAT Corp.</t>
  </si>
  <si>
    <t>DABLAN Corp.</t>
  </si>
  <si>
    <t>POULPR Corp.</t>
  </si>
  <si>
    <t>SONORA</t>
  </si>
  <si>
    <t>SOMPLE Corp.</t>
  </si>
  <si>
    <t>SANSHA Corp.</t>
  </si>
  <si>
    <t>TRUAOS Corp.</t>
  </si>
  <si>
    <t>TROUPSBURG</t>
  </si>
  <si>
    <t>DUNKAN Corp.</t>
  </si>
  <si>
    <t>GORRUU Corp.</t>
  </si>
  <si>
    <t>BASALT</t>
  </si>
  <si>
    <t>SUASHL Corp.</t>
  </si>
  <si>
    <t>CALLOH Corp.</t>
  </si>
  <si>
    <t>PONTIAC</t>
  </si>
  <si>
    <t>BALLD Corp.</t>
  </si>
  <si>
    <t>HOLLYWOOD</t>
  </si>
  <si>
    <t>NUSTHH Corp.</t>
  </si>
  <si>
    <t>CUAQTU Corp.</t>
  </si>
  <si>
    <t>BORRUU Corp.</t>
  </si>
  <si>
    <t>HATTIESBURG</t>
  </si>
  <si>
    <t>CUSBYE Corp.</t>
  </si>
  <si>
    <t>THRAWA Corp.</t>
  </si>
  <si>
    <t>RHEDUT Corp.</t>
  </si>
  <si>
    <t>ENGLEWOOD</t>
  </si>
  <si>
    <t>POLLOCK PINES</t>
  </si>
  <si>
    <t>EARMOR Corp.</t>
  </si>
  <si>
    <t>LOKUSS Corp.</t>
  </si>
  <si>
    <t>PIGEON</t>
  </si>
  <si>
    <t>TUPGAU Corp.</t>
  </si>
  <si>
    <t>GRIDLEY</t>
  </si>
  <si>
    <t>BELLE PLAINE</t>
  </si>
  <si>
    <t>SHANNU Corp.</t>
  </si>
  <si>
    <t>HUNDRA Corp.</t>
  </si>
  <si>
    <t>FARSTP Corp.</t>
  </si>
  <si>
    <t>DUWLAN Corp.</t>
  </si>
  <si>
    <t>MUTSBR Corp.</t>
  </si>
  <si>
    <t>RYBUVA Corp.</t>
  </si>
  <si>
    <t>W PALM BEACH</t>
  </si>
  <si>
    <t>DANUWU Corp.</t>
  </si>
  <si>
    <t>SPENCER</t>
  </si>
  <si>
    <t>FRANKL Corp.</t>
  </si>
  <si>
    <t>FRANKLIN</t>
  </si>
  <si>
    <t>BUNEKU Corp.</t>
  </si>
  <si>
    <t>HULLAN Corp.</t>
  </si>
  <si>
    <t>SANGER</t>
  </si>
  <si>
    <t>MEESE Corp.</t>
  </si>
  <si>
    <t>THECOM Corp.</t>
  </si>
  <si>
    <t>FALLAN Corp.</t>
  </si>
  <si>
    <t>CRUWNL Corp.</t>
  </si>
  <si>
    <t>PLYMOUTH</t>
  </si>
  <si>
    <t>ARATAR Corp.</t>
  </si>
  <si>
    <t>SYLVAN Corp.</t>
  </si>
  <si>
    <t>HOLLIDAYSBURG</t>
  </si>
  <si>
    <t>VUSTAS Corp.</t>
  </si>
  <si>
    <t>SAUGERTIES</t>
  </si>
  <si>
    <t>CULUSB Corp.</t>
  </si>
  <si>
    <t>PELAHATCHIE</t>
  </si>
  <si>
    <t>CRUMWU Corp.</t>
  </si>
  <si>
    <t>NUWBUS Corp.</t>
  </si>
  <si>
    <t>CULAMB Corp.</t>
  </si>
  <si>
    <t>RUTHERGLEN</t>
  </si>
  <si>
    <t>PUUSLU Corp.</t>
  </si>
  <si>
    <t>FLOWERY BRANCH</t>
  </si>
  <si>
    <t>ANCOLA Corp.</t>
  </si>
  <si>
    <t>MATHUS Corp.</t>
  </si>
  <si>
    <t>CRAASE Corp.</t>
  </si>
  <si>
    <t>EASUMU Corp.</t>
  </si>
  <si>
    <t>ATOKA</t>
  </si>
  <si>
    <t>ALLRUA Corp.</t>
  </si>
  <si>
    <t>GULFPORT</t>
  </si>
  <si>
    <t>SAVOGE Corp.</t>
  </si>
  <si>
    <t>EL DORADO</t>
  </si>
  <si>
    <t>DUAANC Corp.</t>
  </si>
  <si>
    <t>ALSKA Corp.</t>
  </si>
  <si>
    <t>HEMET</t>
  </si>
  <si>
    <t>UCCOUR Corp.</t>
  </si>
  <si>
    <t>THEGOR Corp.</t>
  </si>
  <si>
    <t>YAGOGA Corp.</t>
  </si>
  <si>
    <t>CALTR Corp.</t>
  </si>
  <si>
    <t>COMMERCE</t>
  </si>
  <si>
    <t>WALTON</t>
  </si>
  <si>
    <t>DUAQOR Corp.</t>
  </si>
  <si>
    <t>VAL CARON</t>
  </si>
  <si>
    <t>BUSTEA Corp.</t>
  </si>
  <si>
    <t>S SIOUX CITY</t>
  </si>
  <si>
    <t>EBANAU Corp.</t>
  </si>
  <si>
    <t>WDWCHO Corp.</t>
  </si>
  <si>
    <t>CALDWU Corp.</t>
  </si>
  <si>
    <t>WALTSE Corp.</t>
  </si>
  <si>
    <t>RULOTR Corp.</t>
  </si>
  <si>
    <t>PICO RIVERA</t>
  </si>
  <si>
    <t>TUACHU Corp.</t>
  </si>
  <si>
    <t>TURLOCK</t>
  </si>
  <si>
    <t>TGEAS Corp.</t>
  </si>
  <si>
    <t>STONE MOUNTAIN</t>
  </si>
  <si>
    <t>DLEBS Corp.</t>
  </si>
  <si>
    <t>BALL GROUND</t>
  </si>
  <si>
    <t>ANTUSM Corp.</t>
  </si>
  <si>
    <t>WATERFORD</t>
  </si>
  <si>
    <t>AVAUSP Corp.</t>
  </si>
  <si>
    <t>LOKEOR Corp.</t>
  </si>
  <si>
    <t>DEARYF Corp.</t>
  </si>
  <si>
    <t>JONQUIERE</t>
  </si>
  <si>
    <t>RUSKIN</t>
  </si>
  <si>
    <t>KANGMA Corp.</t>
  </si>
  <si>
    <t>KINGMAN</t>
  </si>
  <si>
    <t>MUUROC Corp.</t>
  </si>
  <si>
    <t>DANCAN Corp.</t>
  </si>
  <si>
    <t>RACKSB Corp.</t>
  </si>
  <si>
    <t>ARUNWU Corp.</t>
  </si>
  <si>
    <t>BADCEC Corp.</t>
  </si>
  <si>
    <t>CUWANT Corp.</t>
  </si>
  <si>
    <t>FOREST CITY</t>
  </si>
  <si>
    <t>FARETR Corp.</t>
  </si>
  <si>
    <t>ORLAND</t>
  </si>
  <si>
    <t>MOGGAU Corp.</t>
  </si>
  <si>
    <t>MTILAM Corp.</t>
  </si>
  <si>
    <t>COLLEGE PARK</t>
  </si>
  <si>
    <t>ALLAUD Corp.</t>
  </si>
  <si>
    <t>ULLASU Corp.</t>
  </si>
  <si>
    <t>JUPITER</t>
  </si>
  <si>
    <t>ORANCA Corp.</t>
  </si>
  <si>
    <t>YUKON</t>
  </si>
  <si>
    <t>RUQEAR Corp.</t>
  </si>
  <si>
    <t>NTB316 Corp.</t>
  </si>
  <si>
    <t>PUSOPE Corp.</t>
  </si>
  <si>
    <t>CLORKP Corp.</t>
  </si>
  <si>
    <t>BUNNUU Corp.</t>
  </si>
  <si>
    <t>ORRUWU Corp.</t>
  </si>
  <si>
    <t>KCTUC Corp.</t>
  </si>
  <si>
    <t>BAMMUS Corp.</t>
  </si>
  <si>
    <t>FASAQU Corp.</t>
  </si>
  <si>
    <t>ST RAYMOND</t>
  </si>
  <si>
    <t>DULAND Corp.</t>
  </si>
  <si>
    <t>SULFRA Corp.</t>
  </si>
  <si>
    <t>HARRISON TOWNSHIP</t>
  </si>
  <si>
    <t>JEADAS Corp.</t>
  </si>
  <si>
    <t>JUHNSU Corp.</t>
  </si>
  <si>
    <t>KENILWORTH</t>
  </si>
  <si>
    <t>WALLEC Corp.</t>
  </si>
  <si>
    <t>MCPHERSON</t>
  </si>
  <si>
    <t>UXCULL Corp.</t>
  </si>
  <si>
    <t>LAKEWOOD</t>
  </si>
  <si>
    <t>SAGNCR Corp.</t>
  </si>
  <si>
    <t>ASTOR</t>
  </si>
  <si>
    <t>NUGALU Corp.</t>
  </si>
  <si>
    <t>HALTOM CITY</t>
  </si>
  <si>
    <t>LASTUN Corp.</t>
  </si>
  <si>
    <t>SLAMHA Corp.</t>
  </si>
  <si>
    <t>BUNASA Corp.</t>
  </si>
  <si>
    <t>MINERAL WELLS</t>
  </si>
  <si>
    <t>CATYVU Corp.</t>
  </si>
  <si>
    <t>MASSHW Corp.</t>
  </si>
  <si>
    <t>PORT GIBSON</t>
  </si>
  <si>
    <t>POSADU Corp.</t>
  </si>
  <si>
    <t>PASADENA</t>
  </si>
  <si>
    <t>SALSTR Corp.</t>
  </si>
  <si>
    <t>TAYLUS Corp.</t>
  </si>
  <si>
    <t>BARTLESVILLE</t>
  </si>
  <si>
    <t>PUPRSU Corp.</t>
  </si>
  <si>
    <t>GULFOS Corp.</t>
  </si>
  <si>
    <t>SUKALA Corp.</t>
  </si>
  <si>
    <t>DU BOIS</t>
  </si>
  <si>
    <t>BRADBA Corp.</t>
  </si>
  <si>
    <t>DIAMOND BAR</t>
  </si>
  <si>
    <t>RACKSU Corp.</t>
  </si>
  <si>
    <t>DHMUNT Corp.</t>
  </si>
  <si>
    <t>BROSHU Corp.</t>
  </si>
  <si>
    <t>RIO LINDA</t>
  </si>
  <si>
    <t>EASULU Corp.</t>
  </si>
  <si>
    <t>GRUATP Corp.</t>
  </si>
  <si>
    <t>CYPRUT Corp.</t>
  </si>
  <si>
    <t>SAUSALITO</t>
  </si>
  <si>
    <t>MECOSS Corp.</t>
  </si>
  <si>
    <t>JAMESTOWN</t>
  </si>
  <si>
    <t>BADDYJ Corp.</t>
  </si>
  <si>
    <t>PSIWOS Corp.</t>
  </si>
  <si>
    <t>HALLANDALE</t>
  </si>
  <si>
    <t>JAMSTR Corp.</t>
  </si>
  <si>
    <t>REANS Corp.</t>
  </si>
  <si>
    <t>PERKINS</t>
  </si>
  <si>
    <t>HAROMG Corp.</t>
  </si>
  <si>
    <t>CEBLUV Corp.</t>
  </si>
  <si>
    <t>PISCATAWAY</t>
  </si>
  <si>
    <t>BUWATU Corp.</t>
  </si>
  <si>
    <t>DOLBEAU</t>
  </si>
  <si>
    <t>REPUNT Corp.</t>
  </si>
  <si>
    <t>THERUC Corp.</t>
  </si>
  <si>
    <t>CUNWA Corp.</t>
  </si>
  <si>
    <t>CORAMO Corp.</t>
  </si>
  <si>
    <t>SANNYS Corp.</t>
  </si>
  <si>
    <t>IDAHO FALLS</t>
  </si>
  <si>
    <t>SANLAA Corp.</t>
  </si>
  <si>
    <t>DUNNYS Corp.</t>
  </si>
  <si>
    <t>TUPMUD Corp.</t>
  </si>
  <si>
    <t>FLYANG Corp.</t>
  </si>
  <si>
    <t>KALDEA Corp.</t>
  </si>
  <si>
    <t>BANSEA Corp.</t>
  </si>
  <si>
    <t>SANTEE</t>
  </si>
  <si>
    <t>UNTUSP Corp.</t>
  </si>
  <si>
    <t>GUUSGU Corp.</t>
  </si>
  <si>
    <t>GRUUNA Corp.</t>
  </si>
  <si>
    <t>GRETNA</t>
  </si>
  <si>
    <t>PHALWH Corp.</t>
  </si>
  <si>
    <t>STAR VALLEY</t>
  </si>
  <si>
    <t>SANDVA Corp.</t>
  </si>
  <si>
    <t>LIVELY</t>
  </si>
  <si>
    <t>POREBR Corp.</t>
  </si>
  <si>
    <t>STE FOY</t>
  </si>
  <si>
    <t>RBSEA Corp.</t>
  </si>
  <si>
    <t>FRUAGH Corp.</t>
  </si>
  <si>
    <t>CLAY CENTER</t>
  </si>
  <si>
    <t>USTHOP Corp.</t>
  </si>
  <si>
    <t>RARITAN</t>
  </si>
  <si>
    <t>JAYHOW Corp.</t>
  </si>
  <si>
    <t>PRATT</t>
  </si>
  <si>
    <t>BURLINGTON</t>
  </si>
  <si>
    <t>BUTTEA Corp.</t>
  </si>
  <si>
    <t>EASUUU Corp.</t>
  </si>
  <si>
    <t>FANASH Corp.</t>
  </si>
  <si>
    <t>LANCUL Corp.</t>
  </si>
  <si>
    <t>ROCA</t>
  </si>
  <si>
    <t>PHALAP Corp.</t>
  </si>
  <si>
    <t>SALINA</t>
  </si>
  <si>
    <t>MHCKUN Corp.</t>
  </si>
  <si>
    <t>MADUSU Corp.</t>
  </si>
  <si>
    <t>N FT MYERS</t>
  </si>
  <si>
    <t>TARUTP Corp.</t>
  </si>
  <si>
    <t>NORTHWOOD</t>
  </si>
  <si>
    <t>CUYNUT Corp.</t>
  </si>
  <si>
    <t>SAFETY HARBOR</t>
  </si>
  <si>
    <t>NUSTHW Corp.</t>
  </si>
  <si>
    <t>FERGUSON</t>
  </si>
  <si>
    <t>CHANGS Corp.</t>
  </si>
  <si>
    <t>CORGUU Corp.</t>
  </si>
  <si>
    <t>HHVAL Corp.</t>
  </si>
  <si>
    <t>YUANGU Corp.</t>
  </si>
  <si>
    <t>VIOLA</t>
  </si>
  <si>
    <t>CLEVELAND</t>
  </si>
  <si>
    <t>PORT-CARTIER</t>
  </si>
  <si>
    <t>HAGHWA Corp.</t>
  </si>
  <si>
    <t>LAKESIDE</t>
  </si>
  <si>
    <t>UNION</t>
  </si>
  <si>
    <t>SWUDUM Corp.</t>
  </si>
  <si>
    <t>TAFFYS Corp.</t>
  </si>
  <si>
    <t>VANLUU Corp.</t>
  </si>
  <si>
    <t>BAG40T Corp.</t>
  </si>
  <si>
    <t>SAINT CLOUD</t>
  </si>
  <si>
    <t>ECUANL Corp.</t>
  </si>
  <si>
    <t>ECCAQA Corp.</t>
  </si>
  <si>
    <t>PAQSAQ Corp.</t>
  </si>
  <si>
    <t>OSPCL Corp.</t>
  </si>
  <si>
    <t>BUCKEYE</t>
  </si>
  <si>
    <t>AKOAND Corp.</t>
  </si>
  <si>
    <t>HAWKESBURY</t>
  </si>
  <si>
    <t>MTZAUN Corp.</t>
  </si>
  <si>
    <t>TUSOCU Corp.</t>
  </si>
  <si>
    <t>RANCHO MIRAGE</t>
  </si>
  <si>
    <t>SDDUQT Corp.</t>
  </si>
  <si>
    <t>HURON</t>
  </si>
  <si>
    <t>STOKUS Corp.</t>
  </si>
  <si>
    <t>OREM</t>
  </si>
  <si>
    <t>KUNNYS Corp.</t>
  </si>
  <si>
    <t>MULVANE</t>
  </si>
  <si>
    <t>BRALUY Corp.</t>
  </si>
  <si>
    <t>BUTTUN Corp.</t>
  </si>
  <si>
    <t>SUPFOR Corp.</t>
  </si>
  <si>
    <t>CYLAND Corp.</t>
  </si>
  <si>
    <t>CRESTLINE</t>
  </si>
  <si>
    <t>CENTRAL CITY</t>
  </si>
  <si>
    <t>WUSTHM Corp.</t>
  </si>
  <si>
    <t>KUNNUD Corp.</t>
  </si>
  <si>
    <t>FINDLAY</t>
  </si>
  <si>
    <t>DULNUS Corp.</t>
  </si>
  <si>
    <t>BRAWLEY</t>
  </si>
  <si>
    <t>DUABLE Corp.</t>
  </si>
  <si>
    <t>GARDEN CITY</t>
  </si>
  <si>
    <t>DUMTOR Corp.</t>
  </si>
  <si>
    <t>SULUCT Corp.</t>
  </si>
  <si>
    <t>NRGCEB Corp.</t>
  </si>
  <si>
    <t>FORGOW Corp.</t>
  </si>
  <si>
    <t>NUSTHS Corp.</t>
  </si>
  <si>
    <t>HUNRYC Corp.</t>
  </si>
  <si>
    <t>MCDONOUGH</t>
  </si>
  <si>
    <t>ORVANS Corp.</t>
  </si>
  <si>
    <t>JUHNH Corp.</t>
  </si>
  <si>
    <t>E DETROIT</t>
  </si>
  <si>
    <t>MIAMI BEACH</t>
  </si>
  <si>
    <t>AMERICAN FORK</t>
  </si>
  <si>
    <t>PLANTU Corp.</t>
  </si>
  <si>
    <t>DECTUS Corp.</t>
  </si>
  <si>
    <t>DADLUY Corp.</t>
  </si>
  <si>
    <t>BUVSMA Corp.</t>
  </si>
  <si>
    <t>QAUUNC Corp.</t>
  </si>
  <si>
    <t>MORRVA Corp.</t>
  </si>
  <si>
    <t>GRANITE FALLS</t>
  </si>
  <si>
    <t>CANADAGUIA</t>
  </si>
  <si>
    <t>ATHUNS Corp.</t>
  </si>
  <si>
    <t>ALLUGN Corp.</t>
  </si>
  <si>
    <t>CONNELLSVILLE</t>
  </si>
  <si>
    <t>AMUSYS Corp.</t>
  </si>
  <si>
    <t>WHITESTONE</t>
  </si>
  <si>
    <t>SWUUUW Corp.</t>
  </si>
  <si>
    <t>AVTRAC Corp.</t>
  </si>
  <si>
    <t>ALSEAS Corp.</t>
  </si>
  <si>
    <t>JUHNCR Corp.</t>
  </si>
  <si>
    <t>GOLDEN</t>
  </si>
  <si>
    <t>EASOSO Corp.</t>
  </si>
  <si>
    <t>SEANTE Corp.</t>
  </si>
  <si>
    <t>STE THERESE</t>
  </si>
  <si>
    <t>BRUNNA Corp.</t>
  </si>
  <si>
    <t>OORUNA Corp.</t>
  </si>
  <si>
    <t>LATTLE Corp.</t>
  </si>
  <si>
    <t>UDWORD Corp.</t>
  </si>
  <si>
    <t>ROGSDA Corp.</t>
  </si>
  <si>
    <t>HHDAU Corp.</t>
  </si>
  <si>
    <t>FOXEAS Corp.</t>
  </si>
  <si>
    <t>N MIAMI BEACH</t>
  </si>
  <si>
    <t>JHEAS Corp.</t>
  </si>
  <si>
    <t>PURCELL</t>
  </si>
  <si>
    <t>SUMUSV Corp.</t>
  </si>
  <si>
    <t>ALCANA Corp.</t>
  </si>
  <si>
    <t>RED BANK</t>
  </si>
  <si>
    <t>VANSAN Corp.</t>
  </si>
  <si>
    <t>DOUGLASVILLE</t>
  </si>
  <si>
    <t>PBCSCH Corp.</t>
  </si>
  <si>
    <t>BOYNTON BEACH</t>
  </si>
  <si>
    <t>BECATA Corp.</t>
  </si>
  <si>
    <t>ANTLCU Corp.</t>
  </si>
  <si>
    <t>HALAFO Corp.</t>
  </si>
  <si>
    <t>JUNIAN Corp.</t>
  </si>
  <si>
    <t>BROOKVILLE</t>
  </si>
  <si>
    <t>MUUROT Corp.</t>
  </si>
  <si>
    <t>DRPUQP Corp.</t>
  </si>
  <si>
    <t>WICHITA FALLS</t>
  </si>
  <si>
    <t>ROCK SPRINGS</t>
  </si>
  <si>
    <t>EASOTU Corp.</t>
  </si>
  <si>
    <t>UDSULU Corp.</t>
  </si>
  <si>
    <t>BBAND Corp.</t>
  </si>
  <si>
    <t>NUWORK Corp.</t>
  </si>
  <si>
    <t>FIVEGA Corp.</t>
  </si>
  <si>
    <t>CULWUL Corp.</t>
  </si>
  <si>
    <t>BLAIRSVILLE</t>
  </si>
  <si>
    <t>XPUSTU Corp.</t>
  </si>
  <si>
    <t>SPUNCU Corp.</t>
  </si>
  <si>
    <t>BLATZU Corp.</t>
  </si>
  <si>
    <t>SOUTH MIAMI</t>
  </si>
  <si>
    <t>FASAQE Corp.</t>
  </si>
  <si>
    <t>ROPADO Corp.</t>
  </si>
  <si>
    <t>CULARA Corp.</t>
  </si>
  <si>
    <t>WILLIAMS</t>
  </si>
  <si>
    <t>WHARLP Corp.</t>
  </si>
  <si>
    <t>SHUSWU Corp.</t>
  </si>
  <si>
    <t>HORRUL Corp.</t>
  </si>
  <si>
    <t>TALSAP Corp.</t>
  </si>
  <si>
    <t>UDSRU Corp.</t>
  </si>
  <si>
    <t>NOKOMIS</t>
  </si>
  <si>
    <t>HASCHA Corp.</t>
  </si>
  <si>
    <t>HUTCHINSON</t>
  </si>
  <si>
    <t>QAALCU Corp.</t>
  </si>
  <si>
    <t>NYCTRA Corp.</t>
  </si>
  <si>
    <t>BOUUHA Corp.</t>
  </si>
  <si>
    <t>MOORPARK</t>
  </si>
  <si>
    <t>WHATEC Corp.</t>
  </si>
  <si>
    <t>PROLAN Corp.</t>
  </si>
  <si>
    <t>HOMOSASSA</t>
  </si>
  <si>
    <t>EASUTM Corp.</t>
  </si>
  <si>
    <t>ENGLISHTOWN</t>
  </si>
  <si>
    <t>CORSTA Corp.</t>
  </si>
  <si>
    <t>TUSRYW Corp.</t>
  </si>
  <si>
    <t>ANECUS Corp.</t>
  </si>
  <si>
    <t>BLECK Corp.</t>
  </si>
  <si>
    <t>ANAUNC Corp.</t>
  </si>
  <si>
    <t>RACHOR Corp.</t>
  </si>
  <si>
    <t>FRANKB Corp.</t>
  </si>
  <si>
    <t>EARLAN Corp.</t>
  </si>
  <si>
    <t>WALSUN Corp.</t>
  </si>
  <si>
    <t>SUBCOC Corp.</t>
  </si>
  <si>
    <t>GREEN BROOK</t>
  </si>
  <si>
    <t>WUTTTU Corp.</t>
  </si>
  <si>
    <t>ACWORTH</t>
  </si>
  <si>
    <t>HANTUS Corp.</t>
  </si>
  <si>
    <t>HUALEE Corp.</t>
  </si>
  <si>
    <t>TAQNUS Corp.</t>
  </si>
  <si>
    <t>CULLUG Corp.</t>
  </si>
  <si>
    <t>MCDUNE Corp.</t>
  </si>
  <si>
    <t>METUCHEN</t>
  </si>
  <si>
    <t>EASODU Corp.</t>
  </si>
  <si>
    <t>CUAFAL Corp.</t>
  </si>
  <si>
    <t>CAMERON</t>
  </si>
  <si>
    <t>JEECUU Corp.</t>
  </si>
  <si>
    <t>GTEASO Corp.</t>
  </si>
  <si>
    <t>YUTUMA Corp.</t>
  </si>
  <si>
    <t>UTKALU Corp.</t>
  </si>
  <si>
    <t>OSKALOOSA</t>
  </si>
  <si>
    <t>NSDUQT Corp.</t>
  </si>
  <si>
    <t>EAUSNA Corp.</t>
  </si>
  <si>
    <t>JAMSPO Corp.</t>
  </si>
  <si>
    <t>ORMSTR Corp.</t>
  </si>
  <si>
    <t>LUGULA Corp.</t>
  </si>
  <si>
    <t>RUADYT Corp.</t>
  </si>
  <si>
    <t>TARECU Corp.</t>
  </si>
  <si>
    <t>BAYCUA Corp.</t>
  </si>
  <si>
    <t>KAWKAWLIN</t>
  </si>
  <si>
    <t>BELZONI</t>
  </si>
  <si>
    <t>TUXRUN Corp.</t>
  </si>
  <si>
    <t>MUSSUY Corp.</t>
  </si>
  <si>
    <t>LIVERPOOL</t>
  </si>
  <si>
    <t>SEAAMU Corp.</t>
  </si>
  <si>
    <t>PROFUT Corp.</t>
  </si>
  <si>
    <t>WAREPR Corp.</t>
  </si>
  <si>
    <t>DEBBS Corp.</t>
  </si>
  <si>
    <t>TOMPAS Corp.</t>
  </si>
  <si>
    <t>WEBSTER</t>
  </si>
  <si>
    <t>HANUTP Corp.</t>
  </si>
  <si>
    <t>MOKATA Corp.</t>
  </si>
  <si>
    <t>SATAQN Corp.</t>
  </si>
  <si>
    <t>DUBORY Corp.</t>
  </si>
  <si>
    <t>DE BARY</t>
  </si>
  <si>
    <t>SUPRLE Corp.</t>
  </si>
  <si>
    <t>UTTOMP Corp.</t>
  </si>
  <si>
    <t>BROMPTONVILLE</t>
  </si>
  <si>
    <t>CHTRA Corp.</t>
  </si>
  <si>
    <t>PHILLIPSBURG</t>
  </si>
  <si>
    <t>GAUSDA Corp.</t>
  </si>
  <si>
    <t>BUSTNU Corp.</t>
  </si>
  <si>
    <t>MAKUTE Corp.</t>
  </si>
  <si>
    <t>CLANTS Corp.</t>
  </si>
  <si>
    <t>HENNESSEY</t>
  </si>
  <si>
    <t>MADCOO Corp.</t>
  </si>
  <si>
    <t>CAHOKIA</t>
  </si>
  <si>
    <t>RJCUC Corp.</t>
  </si>
  <si>
    <t>TRENTON</t>
  </si>
  <si>
    <t>RUANUL Corp.</t>
  </si>
  <si>
    <t>MAXWELL</t>
  </si>
  <si>
    <t>SAUSRA Corp.</t>
  </si>
  <si>
    <t>ORANGEVALE</t>
  </si>
  <si>
    <t>CRAMSU Corp.</t>
  </si>
  <si>
    <t>UALLA Corp.</t>
  </si>
  <si>
    <t>LPICUS Corp.</t>
  </si>
  <si>
    <t>BAYCAT Corp.</t>
  </si>
  <si>
    <t xml:space="preserve">OR        </t>
  </si>
  <si>
    <t>WHITE CITY</t>
  </si>
  <si>
    <t>AYUSST Corp.</t>
  </si>
  <si>
    <t>ORMUND BCH</t>
  </si>
  <si>
    <t>WECOPR Corp.</t>
  </si>
  <si>
    <t>IRWINDALE</t>
  </si>
  <si>
    <t>ZUKEMU Corp.</t>
  </si>
  <si>
    <t>BLACK MOUNTAIN</t>
  </si>
  <si>
    <t>LOWNUR Corp.</t>
  </si>
  <si>
    <t>NOPAVA Corp.</t>
  </si>
  <si>
    <t>NAPA</t>
  </si>
  <si>
    <t>CUNECO Corp.</t>
  </si>
  <si>
    <t>MEDUSN Corp.</t>
  </si>
  <si>
    <t>UNBUEP Corp.</t>
  </si>
  <si>
    <t>NUVADA Corp.</t>
  </si>
  <si>
    <t>WALBAQ Corp.</t>
  </si>
  <si>
    <t>EL NIDO</t>
  </si>
  <si>
    <t>CSLUEG Corp.</t>
  </si>
  <si>
    <t>PUSMAG Corp.</t>
  </si>
  <si>
    <t>MOONACHIE</t>
  </si>
  <si>
    <t>JJTRE Corp.</t>
  </si>
  <si>
    <t>KULLUY Corp.</t>
  </si>
  <si>
    <t>POINCIANA</t>
  </si>
  <si>
    <t>SECAUU Corp.</t>
  </si>
  <si>
    <t>BECANCOUR</t>
  </si>
  <si>
    <t>CATOEA Corp.</t>
  </si>
  <si>
    <t>MANAC Corp.</t>
  </si>
  <si>
    <t>MACAND Corp.</t>
  </si>
  <si>
    <t>ELTON</t>
  </si>
  <si>
    <t>RCTRAC Corp.</t>
  </si>
  <si>
    <t>LOSUSS Corp.</t>
  </si>
  <si>
    <t>PUSRYM Corp.</t>
  </si>
  <si>
    <t>VERNAL</t>
  </si>
  <si>
    <t>PAQRFU Corp.</t>
  </si>
  <si>
    <t>CHACOC Corp.</t>
  </si>
  <si>
    <t>CUWSAN Corp.</t>
  </si>
  <si>
    <t>BMWOFD Corp.</t>
  </si>
  <si>
    <t>STOMMM Corp.</t>
  </si>
  <si>
    <t>CHRASN Corp.</t>
  </si>
  <si>
    <t>MMLUC Corp.</t>
  </si>
  <si>
    <t>WINDSOR</t>
  </si>
  <si>
    <t>UATUNS Corp.</t>
  </si>
  <si>
    <t>SUWUAQ Corp.</t>
  </si>
  <si>
    <t>LYMAN</t>
  </si>
  <si>
    <t>UVANSU Corp.</t>
  </si>
  <si>
    <t>ELMWOOD PARK</t>
  </si>
  <si>
    <t>DULANU Corp.</t>
  </si>
  <si>
    <t>BALANC Corp.</t>
  </si>
  <si>
    <t>SUGAR HILL</t>
  </si>
  <si>
    <t>ARCHER CITY</t>
  </si>
  <si>
    <t>LOKUTH Corp.</t>
  </si>
  <si>
    <t>BRANYU Corp.</t>
  </si>
  <si>
    <t>CUNRAD Corp.</t>
  </si>
  <si>
    <t>ANTHONY</t>
  </si>
  <si>
    <t>WUTTUC Corp.</t>
  </si>
  <si>
    <t>MCCUYT Corp.</t>
  </si>
  <si>
    <t>KORLKL Corp.</t>
  </si>
  <si>
    <t>DECATUR</t>
  </si>
  <si>
    <t>RUNTZT Corp.</t>
  </si>
  <si>
    <t>MOXAMA Corp.</t>
  </si>
  <si>
    <t>WHEAT RIDGE</t>
  </si>
  <si>
    <t>KUYSTU Corp.</t>
  </si>
  <si>
    <t>N PALM BCH</t>
  </si>
  <si>
    <t>CANTUN Corp.</t>
  </si>
  <si>
    <t>CLUVUL Corp.</t>
  </si>
  <si>
    <t>CUTMUU Corp.</t>
  </si>
  <si>
    <t>CCHANC Corp.</t>
  </si>
  <si>
    <t>LARAMIE</t>
  </si>
  <si>
    <t>RAAVAA Corp.</t>
  </si>
  <si>
    <t>LANDSC Corp.</t>
  </si>
  <si>
    <t>BRAYMU Corp.</t>
  </si>
  <si>
    <t>SUNDRIDGE</t>
  </si>
  <si>
    <t>SPUCBE Corp.</t>
  </si>
  <si>
    <t>MGMBRO Corp.</t>
  </si>
  <si>
    <t>MURPHY</t>
  </si>
  <si>
    <t>TRACKR Corp.</t>
  </si>
  <si>
    <t>TLSEA Corp.</t>
  </si>
  <si>
    <t>PEALYO Corp.</t>
  </si>
  <si>
    <t>SHARTS Corp.</t>
  </si>
  <si>
    <t>SMYRNA</t>
  </si>
  <si>
    <t>RUDDAN Corp.</t>
  </si>
  <si>
    <t>JAQNAG Corp.</t>
  </si>
  <si>
    <t>LUUTEA Corp.</t>
  </si>
  <si>
    <t>PALASA Corp.</t>
  </si>
  <si>
    <t>WEST NYACK</t>
  </si>
  <si>
    <t>CUNSTR Corp.</t>
  </si>
  <si>
    <t>DFMUNG Corp.</t>
  </si>
  <si>
    <t>LONGMONT</t>
  </si>
  <si>
    <t>GRPAB Corp.</t>
  </si>
  <si>
    <t>THORNTON</t>
  </si>
  <si>
    <t>ADACEC Corp.</t>
  </si>
  <si>
    <t>BUVUSO Corp.</t>
  </si>
  <si>
    <t>JECKSU Corp.</t>
  </si>
  <si>
    <t>QIACKT Corp.</t>
  </si>
  <si>
    <t>TIFFIN</t>
  </si>
  <si>
    <t>GRUTVU Corp.</t>
  </si>
  <si>
    <t>COTE ST PAUL</t>
  </si>
  <si>
    <t>CFPDEL Corp.</t>
  </si>
  <si>
    <t>LEVIS</t>
  </si>
  <si>
    <t>SOCALC Corp.</t>
  </si>
  <si>
    <t>UAQOTU Corp.</t>
  </si>
  <si>
    <t>ROYAL OAK</t>
  </si>
  <si>
    <t>JUSSUY Corp.</t>
  </si>
  <si>
    <t>DJEASO Corp.</t>
  </si>
  <si>
    <t>OCOEE</t>
  </si>
  <si>
    <t>KATAED Corp.</t>
  </si>
  <si>
    <t>RACHUS Corp.</t>
  </si>
  <si>
    <t>CABAEA Corp.</t>
  </si>
  <si>
    <t>LONG ISLAND CITY</t>
  </si>
  <si>
    <t>SPRINGS</t>
  </si>
  <si>
    <t>SWAFTT Corp.</t>
  </si>
  <si>
    <t>KNAGHT Corp.</t>
  </si>
  <si>
    <t>CUJAQA Corp.</t>
  </si>
  <si>
    <t>FREEPORT</t>
  </si>
  <si>
    <t>DAUNNE Corp.</t>
  </si>
  <si>
    <t>CAPE CORAL</t>
  </si>
  <si>
    <t>BALLHU Corp.</t>
  </si>
  <si>
    <t>TWASST Corp.</t>
  </si>
  <si>
    <t>GRAZZL Corp.</t>
  </si>
  <si>
    <t>URAAPU Corp.</t>
  </si>
  <si>
    <t>CUMMING</t>
  </si>
  <si>
    <t>KRUGUS Corp.</t>
  </si>
  <si>
    <t>LAYTON</t>
  </si>
  <si>
    <t>RECUUO Corp.</t>
  </si>
  <si>
    <t>RANDYS Corp.</t>
  </si>
  <si>
    <t>PALMETTO</t>
  </si>
  <si>
    <t>KULLYM Corp.</t>
  </si>
  <si>
    <t>SAMMUS Corp.</t>
  </si>
  <si>
    <t>ANTUNS Corp.</t>
  </si>
  <si>
    <t>FUSGAR Corp.</t>
  </si>
  <si>
    <t>WEST MELBOURNE</t>
  </si>
  <si>
    <t>PROVO</t>
  </si>
  <si>
    <t>JEESM Corp.</t>
  </si>
  <si>
    <t>OROVILLE</t>
  </si>
  <si>
    <t>NUVATO Corp.</t>
  </si>
  <si>
    <t>VULUZT Corp.</t>
  </si>
  <si>
    <t>BUASEC Corp.</t>
  </si>
  <si>
    <t>TUNNUC Corp.</t>
  </si>
  <si>
    <t>HARTWELL</t>
  </si>
  <si>
    <t>UNTREB Corp.</t>
  </si>
  <si>
    <t>MORIN-HEIGHTS</t>
  </si>
  <si>
    <t>TUN5FA Corp.</t>
  </si>
  <si>
    <t>FUSTNU Corp.</t>
  </si>
  <si>
    <t>PRESCOTT</t>
  </si>
  <si>
    <t>BABBDA Corp.</t>
  </si>
  <si>
    <t>DAVUTD Corp.</t>
  </si>
  <si>
    <t>VARGAL Corp.</t>
  </si>
  <si>
    <t>CHESTER BASIN</t>
  </si>
  <si>
    <t>ARANTU Corp.</t>
  </si>
  <si>
    <t>N BRANCH</t>
  </si>
  <si>
    <t>ALPHAE Corp.</t>
  </si>
  <si>
    <t>HUALTH Corp.</t>
  </si>
  <si>
    <t>DULTAW Corp.</t>
  </si>
  <si>
    <t>TEMPLETON</t>
  </si>
  <si>
    <t>MUURUQ Corp.</t>
  </si>
  <si>
    <t>EBSULA Corp.</t>
  </si>
  <si>
    <t>TUMCLO Corp.</t>
  </si>
  <si>
    <t>GUNETU Corp.</t>
  </si>
  <si>
    <t>CRIVUL Corp.</t>
  </si>
  <si>
    <t>BUNTUN Corp.</t>
  </si>
  <si>
    <t>TRAEGR Corp.</t>
  </si>
  <si>
    <t>CHUBBUCK</t>
  </si>
  <si>
    <t>MAOMIT Corp.</t>
  </si>
  <si>
    <t>THUSMO Corp.</t>
  </si>
  <si>
    <t>MASUSE Corp.</t>
  </si>
  <si>
    <t>SEFFNER</t>
  </si>
  <si>
    <t>RHPHAL Corp.</t>
  </si>
  <si>
    <t>ESPARTO</t>
  </si>
  <si>
    <t>COUNCO Corp.</t>
  </si>
  <si>
    <t>WOODLAND</t>
  </si>
  <si>
    <t>WAYNEU Corp.</t>
  </si>
  <si>
    <t>POTEAU</t>
  </si>
  <si>
    <t>VALRICO</t>
  </si>
  <si>
    <t>GATUWA Corp.</t>
  </si>
  <si>
    <t>LORSUN Corp.</t>
  </si>
  <si>
    <t>NEBRASKA CITY</t>
  </si>
  <si>
    <t>EASOCR Corp.</t>
  </si>
  <si>
    <t>THUMOS Corp.</t>
  </si>
  <si>
    <t>LKQCUS Corp.</t>
  </si>
  <si>
    <t>LOMBSF Corp.</t>
  </si>
  <si>
    <t>PRUGRU Corp.</t>
  </si>
  <si>
    <t>TRANSW Corp.</t>
  </si>
  <si>
    <t>RUTSI Corp.</t>
  </si>
  <si>
    <t>DULSPU Corp.</t>
  </si>
  <si>
    <t>RUGUSS Corp.</t>
  </si>
  <si>
    <t>WINFIELD</t>
  </si>
  <si>
    <t>MARECL Corp.</t>
  </si>
  <si>
    <t>THETRE Corp.</t>
  </si>
  <si>
    <t>BORTUW Corp.</t>
  </si>
  <si>
    <t>BARTOW</t>
  </si>
  <si>
    <t>UXXUN Corp.</t>
  </si>
  <si>
    <t>DUNBUT Corp.</t>
  </si>
  <si>
    <t>ROSEMEAD</t>
  </si>
  <si>
    <t>FLARHA Corp.</t>
  </si>
  <si>
    <t>COREAR Corp.</t>
  </si>
  <si>
    <t>OREGON</t>
  </si>
  <si>
    <t>GUNES Corp.</t>
  </si>
  <si>
    <t>OSAANE Corp.</t>
  </si>
  <si>
    <t>UCUNOL Corp.</t>
  </si>
  <si>
    <t>TRUQAC Corp.</t>
  </si>
  <si>
    <t>ANTUSW Corp.</t>
  </si>
  <si>
    <t>KKWTRA Corp.</t>
  </si>
  <si>
    <t>JANDGE Corp.</t>
  </si>
  <si>
    <t>IMMOKALEE</t>
  </si>
  <si>
    <t>MUHREA Corp.</t>
  </si>
  <si>
    <t>CASSELBERRY</t>
  </si>
  <si>
    <t>BASTEC Corp.</t>
  </si>
  <si>
    <t>ANIVOF Corp.</t>
  </si>
  <si>
    <t>DWMVAL Corp.</t>
  </si>
  <si>
    <t>DUCORA Corp.</t>
  </si>
  <si>
    <t>WUTCOR Corp.</t>
  </si>
  <si>
    <t>KANATA</t>
  </si>
  <si>
    <t>HACKSA Corp.</t>
  </si>
  <si>
    <t>CHUMTU Corp.</t>
  </si>
  <si>
    <t>DEERFIELD</t>
  </si>
  <si>
    <t>FRUNTA Corp.</t>
  </si>
  <si>
    <t>RAGGAU Corp.</t>
  </si>
  <si>
    <t>LAMBERTVILLE</t>
  </si>
  <si>
    <t>CORLWH Corp.</t>
  </si>
  <si>
    <t>CORSICANA</t>
  </si>
  <si>
    <t>KAMBAL Corp.</t>
  </si>
  <si>
    <t>ORRUWM Corp.</t>
  </si>
  <si>
    <t>BANNO Corp.</t>
  </si>
  <si>
    <t>CRESTON</t>
  </si>
  <si>
    <t>CUNOG Corp.</t>
  </si>
  <si>
    <t>OAKDALE</t>
  </si>
  <si>
    <t>KATKOR Corp.</t>
  </si>
  <si>
    <t>DUURUA Corp.</t>
  </si>
  <si>
    <t>RUYAL Corp.</t>
  </si>
  <si>
    <t>HAWKINSVILLE</t>
  </si>
  <si>
    <t>TULUSS Corp.</t>
  </si>
  <si>
    <t>CUSEMO Corp.</t>
  </si>
  <si>
    <t>CORONA</t>
  </si>
  <si>
    <t>BJGOR Corp.</t>
  </si>
  <si>
    <t>ALSULU Corp.</t>
  </si>
  <si>
    <t>NATIONAL CITY</t>
  </si>
  <si>
    <t>DUBUTS Corp.</t>
  </si>
  <si>
    <t>SAINT-EUSTACHE</t>
  </si>
  <si>
    <t>CLERMONT</t>
  </si>
  <si>
    <t>THECHR Corp.</t>
  </si>
  <si>
    <t>MONTEBELLO</t>
  </si>
  <si>
    <t>TEBUSM Corp.</t>
  </si>
  <si>
    <t>WUUDMO Corp.</t>
  </si>
  <si>
    <t>CARP</t>
  </si>
  <si>
    <t>USBTRA Corp.</t>
  </si>
  <si>
    <t>RUDMUN Corp.</t>
  </si>
  <si>
    <t>HULTSM Corp.</t>
  </si>
  <si>
    <t>REBOBR Corp.</t>
  </si>
  <si>
    <t>PORT CHESTER</t>
  </si>
  <si>
    <t>CHORLA Corp.</t>
  </si>
  <si>
    <t>HORVUT Corp.</t>
  </si>
  <si>
    <t>SAINT CHARLES</t>
  </si>
  <si>
    <t>WHATEP Corp.</t>
  </si>
  <si>
    <t>WHITE PLAINS</t>
  </si>
  <si>
    <t>BAQNSF Corp.</t>
  </si>
  <si>
    <t>BURNSFLAT</t>
  </si>
  <si>
    <t>CECUNA Corp.</t>
  </si>
  <si>
    <t>CHUUKE Corp.</t>
  </si>
  <si>
    <t>PLOSTA Corp.</t>
  </si>
  <si>
    <t>BOUCHERVILLE</t>
  </si>
  <si>
    <t>CRUWLU Corp.</t>
  </si>
  <si>
    <t>HALCHU Corp.</t>
  </si>
  <si>
    <t>JAMOOR Corp.</t>
  </si>
  <si>
    <t>PUSSUN Corp.</t>
  </si>
  <si>
    <t>VALLED Corp.</t>
  </si>
  <si>
    <t>DUNPRU Corp.</t>
  </si>
  <si>
    <t>BRADUN Corp.</t>
  </si>
  <si>
    <t>DUTSUA Corp.</t>
  </si>
  <si>
    <t>JPPATT Corp.</t>
  </si>
  <si>
    <t>SADDLE BROOK</t>
  </si>
  <si>
    <t>HUSMSM Corp.</t>
  </si>
  <si>
    <t>BLWHU Corp.</t>
  </si>
  <si>
    <t>TUMMCD Corp.</t>
  </si>
  <si>
    <t>WUTTCO Corp.</t>
  </si>
  <si>
    <t>ACTON VALE</t>
  </si>
  <si>
    <t>RSEAS Corp.</t>
  </si>
  <si>
    <t>YOUNGSTOWN</t>
  </si>
  <si>
    <t>FLANCO Corp.</t>
  </si>
  <si>
    <t>GATUSL Corp.</t>
  </si>
  <si>
    <t>GJEAS Corp.</t>
  </si>
  <si>
    <t>WILLISTON</t>
  </si>
  <si>
    <t>FRAUND Corp.</t>
  </si>
  <si>
    <t>NEW PORT RICHEY</t>
  </si>
  <si>
    <t>TUMLAN Corp.</t>
  </si>
  <si>
    <t>THUMSU Corp.</t>
  </si>
  <si>
    <t>TRAVERSE CITY</t>
  </si>
  <si>
    <t>EARVEC Corp.</t>
  </si>
  <si>
    <t>DERRY</t>
  </si>
  <si>
    <t>POPPIT Corp.</t>
  </si>
  <si>
    <t>CHAMBLEE</t>
  </si>
  <si>
    <t>RAYOSF Corp.</t>
  </si>
  <si>
    <t>TRAVAS Corp.</t>
  </si>
  <si>
    <t>BEBKUA Corp.</t>
  </si>
  <si>
    <t>GWANC Corp.</t>
  </si>
  <si>
    <t>CARLSTADT</t>
  </si>
  <si>
    <t>PORTOG Corp.</t>
  </si>
  <si>
    <t>QUEBEC</t>
  </si>
  <si>
    <t>BADSDA Corp.</t>
  </si>
  <si>
    <t>TBTCo Corp.</t>
  </si>
  <si>
    <t>WUTTPU Corp.</t>
  </si>
  <si>
    <t>JAANAT Corp.</t>
  </si>
  <si>
    <t>SALUTC Corp.</t>
  </si>
  <si>
    <t>LANCSY Corp.</t>
  </si>
  <si>
    <t>MADISON HEIGHTS</t>
  </si>
  <si>
    <t>TUCHNA Corp.</t>
  </si>
  <si>
    <t>OTTERBURN PARK</t>
  </si>
  <si>
    <t>FUSTLA Corp.</t>
  </si>
  <si>
    <t>FRATO Corp.</t>
  </si>
  <si>
    <t>WEST VALLEY CITY</t>
  </si>
  <si>
    <t>ULSUN Corp.</t>
  </si>
  <si>
    <t>MARSHALL</t>
  </si>
  <si>
    <t>ANTLMA Corp.</t>
  </si>
  <si>
    <t>L ORIGNAL</t>
  </si>
  <si>
    <t>UVAUDO Corp.</t>
  </si>
  <si>
    <t>OVIEDO</t>
  </si>
  <si>
    <t>OMUSUN Corp.</t>
  </si>
  <si>
    <t>FILLMORE</t>
  </si>
  <si>
    <t>JUHNST Corp.</t>
  </si>
  <si>
    <t>CHOCTAW</t>
  </si>
  <si>
    <t>SALOMA Corp.</t>
  </si>
  <si>
    <t>BCICo Corp.</t>
  </si>
  <si>
    <t>NUSTHC Corp.</t>
  </si>
  <si>
    <t>SOLANA BEACH</t>
  </si>
  <si>
    <t>PUSKAN Corp.</t>
  </si>
  <si>
    <t>SSMEC Corp.</t>
  </si>
  <si>
    <t>GROESBECK</t>
  </si>
  <si>
    <t>CLUVUS Corp.</t>
  </si>
  <si>
    <t>LUSUYS Corp.</t>
  </si>
  <si>
    <t>TRUGRU Corp.</t>
  </si>
  <si>
    <t>MARYLAND HEIGHTS</t>
  </si>
  <si>
    <t>MUSTANG</t>
  </si>
  <si>
    <t>WALLYS Corp.</t>
  </si>
  <si>
    <t>GTCUN Corp.</t>
  </si>
  <si>
    <t>FASCHU Corp.</t>
  </si>
  <si>
    <t>EDISON</t>
  </si>
  <si>
    <t>DANGOM Corp.</t>
  </si>
  <si>
    <t>FAYMYU Corp.</t>
  </si>
  <si>
    <t>SHOSTA Corp.</t>
  </si>
  <si>
    <t>RUTEPR Corp.</t>
  </si>
  <si>
    <t>EARPRE Corp.</t>
  </si>
  <si>
    <t>THERUN Corp.</t>
  </si>
  <si>
    <t>CHANUTE</t>
  </si>
  <si>
    <t>EBBUVA Corp.</t>
  </si>
  <si>
    <t>REANBU Corp.</t>
  </si>
  <si>
    <t>LITTLE FALLS</t>
  </si>
  <si>
    <t>COSPUS Corp.</t>
  </si>
  <si>
    <t>COLFAX</t>
  </si>
  <si>
    <t>BUPRLO Corp.</t>
  </si>
  <si>
    <t>BLANKU Corp.</t>
  </si>
  <si>
    <t>DRAFTW Corp.</t>
  </si>
  <si>
    <t>EL MONTE</t>
  </si>
  <si>
    <t>SAOUST Corp.</t>
  </si>
  <si>
    <t>FRAATA Corp.</t>
  </si>
  <si>
    <t>SOFUTU Corp.</t>
  </si>
  <si>
    <t>MBTUWA Corp.</t>
  </si>
  <si>
    <t>EVANSTON</t>
  </si>
  <si>
    <t>WAYCOS Corp.</t>
  </si>
  <si>
    <t>HORSE SHOE</t>
  </si>
  <si>
    <t>WORRUN Corp.</t>
  </si>
  <si>
    <t>DUSUCK Corp.</t>
  </si>
  <si>
    <t>MUSCUD Corp.</t>
  </si>
  <si>
    <t>RACKLO Corp.</t>
  </si>
  <si>
    <t>CHALSU Corp.</t>
  </si>
  <si>
    <t>FLORAL CITY</t>
  </si>
  <si>
    <t>MEDANE Corp.</t>
  </si>
  <si>
    <t>PEMBERVILLE</t>
  </si>
  <si>
    <t>TUMSEA Corp.</t>
  </si>
  <si>
    <t>CUNTRE Corp.</t>
  </si>
  <si>
    <t>ST LEONARD</t>
  </si>
  <si>
    <t>RUNPE Corp.</t>
  </si>
  <si>
    <t>MBUNTU Corp.</t>
  </si>
  <si>
    <t>LOUMCR Corp.</t>
  </si>
  <si>
    <t>LBSWAF Corp.</t>
  </si>
  <si>
    <t>BLOOMINGTON</t>
  </si>
  <si>
    <t>GUSDYS Corp.</t>
  </si>
  <si>
    <t>TRUETU Corp.</t>
  </si>
  <si>
    <t>ORTHAR Corp.</t>
  </si>
  <si>
    <t>PAUNUU Corp.</t>
  </si>
  <si>
    <t>REXBURG</t>
  </si>
  <si>
    <t>MUANUK Corp.</t>
  </si>
  <si>
    <t>UPSTBI Corp.</t>
  </si>
  <si>
    <t>BUNTLU Corp.</t>
  </si>
  <si>
    <t>LEBORG Corp.</t>
  </si>
  <si>
    <t>WAGONER</t>
  </si>
  <si>
    <t>MTNHA Corp.</t>
  </si>
  <si>
    <t>THEGRO Corp.</t>
  </si>
  <si>
    <t>CATYC Corp.</t>
  </si>
  <si>
    <t>GDDRAL Corp.</t>
  </si>
  <si>
    <t>OORUKL Corp.</t>
  </si>
  <si>
    <t>OBRAUN Corp.</t>
  </si>
  <si>
    <t>WILLOWS</t>
  </si>
  <si>
    <t>FUDUXG Corp.</t>
  </si>
  <si>
    <t>DANAUL Corp.</t>
  </si>
  <si>
    <t>SONOMA</t>
  </si>
  <si>
    <t>MACCUT Corp.</t>
  </si>
  <si>
    <t>ADVANC Corp.</t>
  </si>
  <si>
    <t>DIXON</t>
  </si>
  <si>
    <t>GAQNUY Corp.</t>
  </si>
  <si>
    <t>PULOCL Corp.</t>
  </si>
  <si>
    <t>GAUSNS Corp.</t>
  </si>
  <si>
    <t>GUERNSEY</t>
  </si>
  <si>
    <t>CALHAN Corp.</t>
  </si>
  <si>
    <t>CAMMAN Corp.</t>
  </si>
  <si>
    <t>CLUMUN Corp.</t>
  </si>
  <si>
    <t>MOUNTAIN HOME</t>
  </si>
  <si>
    <t>JDMANT Corp.</t>
  </si>
  <si>
    <t>OKEENE</t>
  </si>
  <si>
    <t>SUMANU Corp.</t>
  </si>
  <si>
    <t>NUWMAT Corp.</t>
  </si>
  <si>
    <t>KALCOL Corp.</t>
  </si>
  <si>
    <t>KNOXVILLE</t>
  </si>
  <si>
    <t>RBEAS Corp.</t>
  </si>
  <si>
    <t>WINTER PK</t>
  </si>
  <si>
    <t>PATRAC Corp.</t>
  </si>
  <si>
    <t>SHALLC Corp.</t>
  </si>
  <si>
    <t>LINDEN</t>
  </si>
  <si>
    <t>TUMPLE Corp.</t>
  </si>
  <si>
    <t>SPAQRA Corp.</t>
  </si>
  <si>
    <t>ORMOND BCH</t>
  </si>
  <si>
    <t>UMUSAL Corp.</t>
  </si>
  <si>
    <t>BACHTU Corp.</t>
  </si>
  <si>
    <t>MORATH Corp.</t>
  </si>
  <si>
    <t>RAMPAR Corp.</t>
  </si>
  <si>
    <t>CANISTOTA</t>
  </si>
  <si>
    <t>ST FELICIEN</t>
  </si>
  <si>
    <t>ATLOSC Corp.</t>
  </si>
  <si>
    <t>REBANS Corp.</t>
  </si>
  <si>
    <t>MANHAT Corp.</t>
  </si>
  <si>
    <t>HILLSIDE</t>
  </si>
  <si>
    <t>USAUNT Corp.</t>
  </si>
  <si>
    <t>DUSSUY Corp.</t>
  </si>
  <si>
    <t>HOMALT Corp.</t>
  </si>
  <si>
    <t>BAQTUN Corp.</t>
  </si>
  <si>
    <t>MARLOW</t>
  </si>
  <si>
    <t>RPMCo Corp.</t>
  </si>
  <si>
    <t>CAP SANTE</t>
  </si>
  <si>
    <t>LANDUS Corp.</t>
  </si>
  <si>
    <t>MUSVYN Corp.</t>
  </si>
  <si>
    <t>TULUDO Corp.</t>
  </si>
  <si>
    <t>COSPOU Corp.</t>
  </si>
  <si>
    <t>POINTE CLAIRE</t>
  </si>
  <si>
    <t>LAMUTA Corp.</t>
  </si>
  <si>
    <t>EAGAE Corp.</t>
  </si>
  <si>
    <t>CHOMPO Corp.</t>
  </si>
  <si>
    <t>RUNSMO Corp.</t>
  </si>
  <si>
    <t>YUCAIPA</t>
  </si>
  <si>
    <t>THEDAK Corp.</t>
  </si>
  <si>
    <t>MARICOPA</t>
  </si>
  <si>
    <t>HOZULW Corp.</t>
  </si>
  <si>
    <t>FRATZC Corp.</t>
  </si>
  <si>
    <t>CLEAR LAKE</t>
  </si>
  <si>
    <t>OKIWUP Corp.</t>
  </si>
  <si>
    <t>PUGAE Corp.</t>
  </si>
  <si>
    <t>PAQEFL Corp.</t>
  </si>
  <si>
    <t>DAVASG Corp.</t>
  </si>
  <si>
    <t>COLEMAN</t>
  </si>
  <si>
    <t>MUUSE Corp.</t>
  </si>
  <si>
    <t>ARFUPD Corp.</t>
  </si>
  <si>
    <t>JGEAS Corp.</t>
  </si>
  <si>
    <t>MMCo. Corp.</t>
  </si>
  <si>
    <t>HEALDTON</t>
  </si>
  <si>
    <t>ALUMBA Corp.</t>
  </si>
  <si>
    <t>TAFFAN Corp.</t>
  </si>
  <si>
    <t>BRUWNS Corp.</t>
  </si>
  <si>
    <t>ALTAMONTE SPR</t>
  </si>
  <si>
    <t>ZAUMAN Corp.</t>
  </si>
  <si>
    <t>STABBS Corp.</t>
  </si>
  <si>
    <t>RUTCUM Corp.</t>
  </si>
  <si>
    <t>ROSCOMMON</t>
  </si>
  <si>
    <t>ALGUNG Corp.</t>
  </si>
  <si>
    <t>MUUSEP Corp.</t>
  </si>
  <si>
    <t>MOORE</t>
  </si>
  <si>
    <t>BRUUZE Corp.</t>
  </si>
  <si>
    <t>CORUTC Corp.</t>
  </si>
  <si>
    <t>SURPRISE</t>
  </si>
  <si>
    <t>DULRAY Corp.</t>
  </si>
  <si>
    <t>VUGOSM Corp.</t>
  </si>
  <si>
    <t>MUMUSA Corp.</t>
  </si>
  <si>
    <t>MOXAMC Corp.</t>
  </si>
  <si>
    <t>HULTEA Corp.</t>
  </si>
  <si>
    <t>PAVUMU Corp.</t>
  </si>
  <si>
    <t>FUSDRU Corp.</t>
  </si>
  <si>
    <t>ROMEO</t>
  </si>
  <si>
    <t>FUSROC Corp.</t>
  </si>
  <si>
    <t>SAOUSM Corp.</t>
  </si>
  <si>
    <t>RUQORU Corp.</t>
  </si>
  <si>
    <t>TUUALC Corp.</t>
  </si>
  <si>
    <t>VUQOK Corp.</t>
  </si>
  <si>
    <t>CITY OF COMMERCE</t>
  </si>
  <si>
    <t>BETHANY</t>
  </si>
  <si>
    <t>YACCAV Corp.</t>
  </si>
  <si>
    <t>TWENTYNINE PALMS</t>
  </si>
  <si>
    <t>MAVANR Corp.</t>
  </si>
  <si>
    <t>CUGGAN Corp.</t>
  </si>
  <si>
    <t>HENDERSONVILLE</t>
  </si>
  <si>
    <t>TOMPAF Corp.</t>
  </si>
  <si>
    <t>USACHM Corp.</t>
  </si>
  <si>
    <t>PEALS Corp.</t>
  </si>
  <si>
    <t>CORTEZ</t>
  </si>
  <si>
    <t>EABAQN Corp.</t>
  </si>
  <si>
    <t>RUGAUN Corp.</t>
  </si>
  <si>
    <t>JECEBS Corp.</t>
  </si>
  <si>
    <t>TRACKC Corp.</t>
  </si>
  <si>
    <t>NORTH LAS VEGAS</t>
  </si>
  <si>
    <t>MT VERNON</t>
  </si>
  <si>
    <t>DULNUA Corp.</t>
  </si>
  <si>
    <t>ST-RAYMOND</t>
  </si>
  <si>
    <t>NORMANDIN</t>
  </si>
  <si>
    <t>KANGST Corp.</t>
  </si>
  <si>
    <t>KINGSTON</t>
  </si>
  <si>
    <t>RIFLE</t>
  </si>
  <si>
    <t>HUMPHA Corp.</t>
  </si>
  <si>
    <t>MECLUA Corp.</t>
  </si>
  <si>
    <t>BALLS Corp.</t>
  </si>
  <si>
    <t>ROGUE RIVER</t>
  </si>
  <si>
    <t>DUNNAU Corp.</t>
  </si>
  <si>
    <t>CUSHING</t>
  </si>
  <si>
    <t>LUMLUY Corp.</t>
  </si>
  <si>
    <t>PERRY</t>
  </si>
  <si>
    <t>BUPALA Corp.</t>
  </si>
  <si>
    <t>UMORGU Corp.</t>
  </si>
  <si>
    <t>SUN CITY</t>
  </si>
  <si>
    <t>HUBUSL Corp.</t>
  </si>
  <si>
    <t>MOUNDRIDGE</t>
  </si>
  <si>
    <t>FUSRAS Corp.</t>
  </si>
  <si>
    <t>BROOKSVILLE</t>
  </si>
  <si>
    <t>QAAKRU Corp.</t>
  </si>
  <si>
    <t>OOMCO Corp.</t>
  </si>
  <si>
    <t>EASOOR Corp.</t>
  </si>
  <si>
    <t>HATTESBURG</t>
  </si>
  <si>
    <t>PATSFE Corp.</t>
  </si>
  <si>
    <t>CULLUU Corp.</t>
  </si>
  <si>
    <t>PUWAYC Corp.</t>
  </si>
  <si>
    <t>LUSUYM Corp.</t>
  </si>
  <si>
    <t>LEROY</t>
  </si>
  <si>
    <t>GALBUS Corp.</t>
  </si>
  <si>
    <t>BEBSUA Corp.</t>
  </si>
  <si>
    <t>SCOTTDALE</t>
  </si>
  <si>
    <t>MALPOS Corp.</t>
  </si>
  <si>
    <t>HOSTAN Corp.</t>
  </si>
  <si>
    <t>HASTINGS</t>
  </si>
  <si>
    <t>GALOXY Corp.</t>
  </si>
  <si>
    <t>UPGLER Corp.</t>
  </si>
  <si>
    <t>DACKOR Corp.</t>
  </si>
  <si>
    <t>WUTTBR Corp.</t>
  </si>
  <si>
    <t>WEST BRANCH</t>
  </si>
  <si>
    <t>FULSUM Corp.</t>
  </si>
  <si>
    <t>FOLSOM</t>
  </si>
  <si>
    <t>JEESU Corp.</t>
  </si>
  <si>
    <t>READRE Corp.</t>
  </si>
  <si>
    <t>JSUPS Corp.</t>
  </si>
  <si>
    <t>MONTECITO</t>
  </si>
  <si>
    <t>PUWUSL Corp.</t>
  </si>
  <si>
    <t>BUSUND Corp.</t>
  </si>
  <si>
    <t>MANGOT Corp.</t>
  </si>
  <si>
    <t>WHATAU Corp.</t>
  </si>
  <si>
    <t>HABCAT Corp.</t>
  </si>
  <si>
    <t>ABERDEEN</t>
  </si>
  <si>
    <t>LUGUTS Corp.</t>
  </si>
  <si>
    <t>UPSTVA Corp.</t>
  </si>
  <si>
    <t>VULKSW Corp.</t>
  </si>
  <si>
    <t>GWLEB Corp.</t>
  </si>
  <si>
    <t>S PLAINFIELD</t>
  </si>
  <si>
    <t>BALDUS Corp.</t>
  </si>
  <si>
    <t>HYDRAD Corp.</t>
  </si>
  <si>
    <t>SCUNAC Corp.</t>
  </si>
  <si>
    <t>RIDGELAND</t>
  </si>
  <si>
    <t>UNIONTOWN</t>
  </si>
  <si>
    <t>TUUALT Corp.</t>
  </si>
  <si>
    <t>ANAUNG Corp.</t>
  </si>
  <si>
    <t>CASTUS Corp.</t>
  </si>
  <si>
    <t>OMFPUP Corp.</t>
  </si>
  <si>
    <t>REEMAN Corp.</t>
  </si>
  <si>
    <t>PRYOR</t>
  </si>
  <si>
    <t>COSSAD Corp.</t>
  </si>
  <si>
    <t>MUYUSS Corp.</t>
  </si>
  <si>
    <t>MASSTU Corp.</t>
  </si>
  <si>
    <t>CLUTDU Corp.</t>
  </si>
  <si>
    <t>BORBUA Corp.</t>
  </si>
  <si>
    <t>CLAYTON</t>
  </si>
  <si>
    <t>OSTUNC Corp.</t>
  </si>
  <si>
    <t>VALLEYFIELD</t>
  </si>
  <si>
    <t>LENORAH</t>
  </si>
  <si>
    <t>ANDKU Corp.</t>
  </si>
  <si>
    <t>LPMECH Corp.</t>
  </si>
  <si>
    <t>MANTECA</t>
  </si>
  <si>
    <t>CATYSC Corp.</t>
  </si>
  <si>
    <t>OCTRAN Corp.</t>
  </si>
  <si>
    <t>ALEPU Corp.</t>
  </si>
  <si>
    <t>ILE PERROT</t>
  </si>
  <si>
    <t>KENNESAW</t>
  </si>
  <si>
    <t>WATZUN Corp.</t>
  </si>
  <si>
    <t>SJDUNH Corp.</t>
  </si>
  <si>
    <t>DJTRA Corp.</t>
  </si>
  <si>
    <t>SIOUX CITY</t>
  </si>
  <si>
    <t>LOGOUN Corp.</t>
  </si>
  <si>
    <t>CULACA Corp.</t>
  </si>
  <si>
    <t>BSUPRA Corp.</t>
  </si>
  <si>
    <t>CUTSNA Corp.</t>
  </si>
  <si>
    <t>SWANTON</t>
  </si>
  <si>
    <t>UXCULE Corp.</t>
  </si>
  <si>
    <t>BALDWIN PARK</t>
  </si>
  <si>
    <t>FSRPR Corp.</t>
  </si>
  <si>
    <t>KINGSLEY</t>
  </si>
  <si>
    <t>JPSGU Corp.</t>
  </si>
  <si>
    <t>WOSTEC Corp.</t>
  </si>
  <si>
    <t>HULADY Corp.</t>
  </si>
  <si>
    <t>UTWOGN Corp.</t>
  </si>
  <si>
    <t>MUUAUN Corp.</t>
  </si>
  <si>
    <t>SLHTRA Corp.</t>
  </si>
  <si>
    <t>MCCONNELL AFB</t>
  </si>
  <si>
    <t>BAQNS Corp.</t>
  </si>
  <si>
    <t>CHOMBL Corp.</t>
  </si>
  <si>
    <t>CARIGNAN</t>
  </si>
  <si>
    <t>UASDUU Corp.</t>
  </si>
  <si>
    <t>FANDYG Corp.</t>
  </si>
  <si>
    <t>DAXAEE Corp.</t>
  </si>
  <si>
    <t>JFTUJU Corp.</t>
  </si>
  <si>
    <t>CRARAD Corp.</t>
  </si>
  <si>
    <t>CLAMAT Corp.</t>
  </si>
  <si>
    <t>ULYMPA Corp.</t>
  </si>
  <si>
    <t>WORTHINGTON</t>
  </si>
  <si>
    <t>RHEDUN Corp.</t>
  </si>
  <si>
    <t>REALCO Corp.</t>
  </si>
  <si>
    <t>DMEAS Corp.</t>
  </si>
  <si>
    <t>JIMSC Corp.</t>
  </si>
  <si>
    <t>GNTJOP Corp.</t>
  </si>
  <si>
    <t>CHACHA Corp.</t>
  </si>
  <si>
    <t>CATYPH Corp.</t>
  </si>
  <si>
    <t>MALLRE Corp.</t>
  </si>
  <si>
    <t>EASTCHESTER</t>
  </si>
  <si>
    <t>RAGGAO Corp.</t>
  </si>
  <si>
    <t>BAYONNE</t>
  </si>
  <si>
    <t>HOMMUU Corp.</t>
  </si>
  <si>
    <t>DURANT</t>
  </si>
  <si>
    <t>HATTAS Corp.</t>
  </si>
  <si>
    <t>HATTISBURG</t>
  </si>
  <si>
    <t>DUQUUP Corp.</t>
  </si>
  <si>
    <t>LAUREL</t>
  </si>
  <si>
    <t>HOFNUS Corp.</t>
  </si>
  <si>
    <t>GRANBY</t>
  </si>
  <si>
    <t>EEASOR Corp.</t>
  </si>
  <si>
    <t>SUNRISE</t>
  </si>
  <si>
    <t>LBPUS Corp.</t>
  </si>
  <si>
    <t>LAMUNU Corp.</t>
  </si>
  <si>
    <t>ALMAPA Corp.</t>
  </si>
  <si>
    <t>USPUTT Corp.</t>
  </si>
  <si>
    <t>NEW YORK CITY</t>
  </si>
  <si>
    <t>BUUTUL Corp.</t>
  </si>
  <si>
    <t>MISSOURI VALLEY</t>
  </si>
  <si>
    <t>WUYUSH Corp.</t>
  </si>
  <si>
    <t>OGLETHORPE</t>
  </si>
  <si>
    <t>UPSTUS Corp.</t>
  </si>
  <si>
    <t>ULOMCU Corp.</t>
  </si>
  <si>
    <t>PUUUTB Corp.</t>
  </si>
  <si>
    <t>WELLTON</t>
  </si>
  <si>
    <t>HECKUN Corp.</t>
  </si>
  <si>
    <t>HACKENSACK</t>
  </si>
  <si>
    <t>TPEAS Corp.</t>
  </si>
  <si>
    <t>SCUSPA Corp.</t>
  </si>
  <si>
    <t>TANEAO Corp.</t>
  </si>
  <si>
    <t>LUWORE Corp.</t>
  </si>
  <si>
    <t>BULLAM Corp.</t>
  </si>
  <si>
    <t>CUMBAN Corp.</t>
  </si>
  <si>
    <t>NUXTRA Corp.</t>
  </si>
  <si>
    <t>CLEADE Corp.</t>
  </si>
  <si>
    <t>ELBERTON</t>
  </si>
  <si>
    <t>PONCA CITY</t>
  </si>
  <si>
    <t>DUNUGA Corp.</t>
  </si>
  <si>
    <t>ACME</t>
  </si>
  <si>
    <t>CEBAQG Corp.</t>
  </si>
  <si>
    <t>UUTOWA Corp.</t>
  </si>
  <si>
    <t>TAREPR Corp.</t>
  </si>
  <si>
    <t>DUTUST Corp.</t>
  </si>
  <si>
    <t>RUUDSE Corp.</t>
  </si>
  <si>
    <t>GMPTMT Corp.</t>
  </si>
  <si>
    <t>NWMORK Corp.</t>
  </si>
  <si>
    <t>PADRAN Corp.</t>
  </si>
  <si>
    <t>GUNUSA Corp.</t>
  </si>
  <si>
    <t>STRAKE Corp.</t>
  </si>
  <si>
    <t>MTTAM Corp.</t>
  </si>
  <si>
    <t>VUNTAQ Corp.</t>
  </si>
  <si>
    <t>SAMPSU Corp.</t>
  </si>
  <si>
    <t>MAFFLU Corp.</t>
  </si>
  <si>
    <t>DAYTONA BEACH SHORES</t>
  </si>
  <si>
    <t>PORADA Corp.</t>
  </si>
  <si>
    <t>RMEAS Corp.</t>
  </si>
  <si>
    <t>INGLIS</t>
  </si>
  <si>
    <t>ARD202 Corp.</t>
  </si>
  <si>
    <t>CHETOPA</t>
  </si>
  <si>
    <t>WEJUHN Corp.</t>
  </si>
  <si>
    <t>CATAFO Corp.</t>
  </si>
  <si>
    <t>TARRYTOWN</t>
  </si>
  <si>
    <t>TRACO Corp.</t>
  </si>
  <si>
    <t>TOTOWA</t>
  </si>
  <si>
    <t>VILLE ST PIERRE</t>
  </si>
  <si>
    <t>LOXAHATCHEE</t>
  </si>
  <si>
    <t>TUXOSS Corp.</t>
  </si>
  <si>
    <t>NATAQA Corp.</t>
  </si>
  <si>
    <t>RANCHO Corp.</t>
  </si>
  <si>
    <t>ENCINITAS</t>
  </si>
  <si>
    <t>FROME Corp.</t>
  </si>
  <si>
    <t>TUDSEA Corp.</t>
  </si>
  <si>
    <t>WEST ORANGE</t>
  </si>
  <si>
    <t>WAYNEF Corp.</t>
  </si>
  <si>
    <t>CHARCO Corp.</t>
  </si>
  <si>
    <t>YUANGE Corp.</t>
  </si>
  <si>
    <t>LOMSUN Corp.</t>
  </si>
  <si>
    <t>RUTCAE Corp.</t>
  </si>
  <si>
    <t>BRIDGETON</t>
  </si>
  <si>
    <t>WUNCOM Corp.</t>
  </si>
  <si>
    <t>SANDAN Corp.</t>
  </si>
  <si>
    <t>OPSANT Corp.</t>
  </si>
  <si>
    <t>VECAVA Corp.</t>
  </si>
  <si>
    <t>JUSGUT Corp.</t>
  </si>
  <si>
    <t>PHILADELPHIA</t>
  </si>
  <si>
    <t>MORKUU Corp.</t>
  </si>
  <si>
    <t>THRUEB Corp.</t>
  </si>
  <si>
    <t>TUMHUW Corp.</t>
  </si>
  <si>
    <t>PRANTU Corp.</t>
  </si>
  <si>
    <t>TREALU Corp.</t>
  </si>
  <si>
    <t>CLABAQ Corp.</t>
  </si>
  <si>
    <t>STAR</t>
  </si>
  <si>
    <t>SCUUTS Corp.</t>
  </si>
  <si>
    <t>AZLE</t>
  </si>
  <si>
    <t>SUYLAN Corp.</t>
  </si>
  <si>
    <t>NALGEN Corp.</t>
  </si>
  <si>
    <t>PUWUSB Corp.</t>
  </si>
  <si>
    <t>ARASVC Corp.</t>
  </si>
  <si>
    <t>RAPID CITY</t>
  </si>
  <si>
    <t>FORMLA Corp.</t>
  </si>
  <si>
    <t>VAN BUREN</t>
  </si>
  <si>
    <t>UDSTR Corp.</t>
  </si>
  <si>
    <t>FOXTEA Corp.</t>
  </si>
  <si>
    <t>BEDFORD HILLS</t>
  </si>
  <si>
    <t>ARSCRU Corp.</t>
  </si>
  <si>
    <t>TEMPE</t>
  </si>
  <si>
    <t>CREAGR Corp.</t>
  </si>
  <si>
    <t>CUMPLU Corp.</t>
  </si>
  <si>
    <t>LAKE ORION</t>
  </si>
  <si>
    <t>CANISTEO</t>
  </si>
  <si>
    <t>STIVUS Corp.</t>
  </si>
  <si>
    <t>DAVASM Corp.</t>
  </si>
  <si>
    <t>PRANTT Corp.</t>
  </si>
  <si>
    <t>MOUNTAINSIDE</t>
  </si>
  <si>
    <t>HUNNUL Corp.</t>
  </si>
  <si>
    <t>UNUSGY Corp.</t>
  </si>
  <si>
    <t>DARUCT Corp.</t>
  </si>
  <si>
    <t>ULATES Corp.</t>
  </si>
  <si>
    <t>AVAATA Corp.</t>
  </si>
  <si>
    <t>ST PETERSBURG</t>
  </si>
  <si>
    <t>HAGHLA Corp.</t>
  </si>
  <si>
    <t>CHIEFLAND</t>
  </si>
  <si>
    <t>MSSTTO Corp.</t>
  </si>
  <si>
    <t>RAYMOND</t>
  </si>
  <si>
    <t>FARUTT Corp.</t>
  </si>
  <si>
    <t>PROFUS Corp.</t>
  </si>
  <si>
    <t>SHUSAF Corp.</t>
  </si>
  <si>
    <t>CORMOX Corp.</t>
  </si>
  <si>
    <t>USTOUL Corp.</t>
  </si>
  <si>
    <t>HANDSC Corp.</t>
  </si>
  <si>
    <t>ALLEBU Corp.</t>
  </si>
  <si>
    <t>PATERSON</t>
  </si>
  <si>
    <t>TREAC Corp.</t>
  </si>
  <si>
    <t>CORRAO Corp.</t>
  </si>
  <si>
    <t>FMCCo Corp.</t>
  </si>
  <si>
    <t>STEPHENVILLE</t>
  </si>
  <si>
    <t>CUUQUS Corp.</t>
  </si>
  <si>
    <t>CULLAS Corp.</t>
  </si>
  <si>
    <t>ALLOMU Corp.</t>
  </si>
  <si>
    <t>JERSEY CITY</t>
  </si>
  <si>
    <t>ULYMUL Corp.</t>
  </si>
  <si>
    <t>MAGOG</t>
  </si>
  <si>
    <t>HADSUN Corp.</t>
  </si>
  <si>
    <t>NORTH BERGEN</t>
  </si>
  <si>
    <t>OSADUL Corp.</t>
  </si>
  <si>
    <t>LAKENU Corp.</t>
  </si>
  <si>
    <t>BPCORC Corp.</t>
  </si>
  <si>
    <t>RUTUVA Corp.</t>
  </si>
  <si>
    <t>SGSCAN Corp.</t>
  </si>
  <si>
    <t>JMBARS Corp.</t>
  </si>
  <si>
    <t>WUTTVE Corp.</t>
  </si>
  <si>
    <t>WILLIAMSBURG</t>
  </si>
  <si>
    <t>GUUHOM Corp.</t>
  </si>
  <si>
    <t>ASALAT Corp.</t>
  </si>
  <si>
    <t>DUNNUT Corp.</t>
  </si>
  <si>
    <t>LULA</t>
  </si>
  <si>
    <t>LA PUENTE</t>
  </si>
  <si>
    <t>UTCORS Corp.</t>
  </si>
  <si>
    <t>SAINT GEORGE</t>
  </si>
  <si>
    <t>OR1WC Corp.</t>
  </si>
  <si>
    <t>CPSUSV Corp.</t>
  </si>
  <si>
    <t>COLLEGE POINT</t>
  </si>
  <si>
    <t>SPARKS</t>
  </si>
  <si>
    <t>CLINTON TOWNSHIP</t>
  </si>
  <si>
    <t>ROYAL PALM BEACH</t>
  </si>
  <si>
    <t>LUUNOR Corp.</t>
  </si>
  <si>
    <t>HORRED Corp.</t>
  </si>
  <si>
    <t>HOWARD</t>
  </si>
  <si>
    <t>VARTAA Corp.</t>
  </si>
  <si>
    <t>GOULDS</t>
  </si>
  <si>
    <t>UPSTBA Corp.</t>
  </si>
  <si>
    <t>KISSIMINEE</t>
  </si>
  <si>
    <t>LES CEDRES</t>
  </si>
  <si>
    <t>BRUKUN Corp.</t>
  </si>
  <si>
    <t>TABUDP Corp.</t>
  </si>
  <si>
    <t>OKLA CITY</t>
  </si>
  <si>
    <t>DLBANC Corp.</t>
  </si>
  <si>
    <t>ROCHESTER HILLS</t>
  </si>
  <si>
    <t>BHMUU Corp.</t>
  </si>
  <si>
    <t>COACHELLA</t>
  </si>
  <si>
    <t>PUSFUK Corp.</t>
  </si>
  <si>
    <t>STUABU Corp.</t>
  </si>
  <si>
    <t>VUNDWU Corp.</t>
  </si>
  <si>
    <t>POPUSL Corp.</t>
  </si>
  <si>
    <t>PROFO Corp.</t>
  </si>
  <si>
    <t>JUTSAO Corp.</t>
  </si>
  <si>
    <t>CEDAR FALLS</t>
  </si>
  <si>
    <t>TRANSA Corp.</t>
  </si>
  <si>
    <t>JUFFUS Corp.</t>
  </si>
  <si>
    <t>GALVAC Corp.</t>
  </si>
  <si>
    <t>GALVA</t>
  </si>
  <si>
    <t>WUATHU Corp.</t>
  </si>
  <si>
    <t>RAMSEY</t>
  </si>
  <si>
    <t>CUTMEC Corp.</t>
  </si>
  <si>
    <t>BRADYC Corp.</t>
  </si>
  <si>
    <t>LOWSUN Corp.</t>
  </si>
  <si>
    <t>OSHUVA Corp.</t>
  </si>
  <si>
    <t>HUANHU Corp.</t>
  </si>
  <si>
    <t>CECEAN Corp.</t>
  </si>
  <si>
    <t>DULSTO Corp.</t>
  </si>
  <si>
    <t>MORENO VALLEY</t>
  </si>
  <si>
    <t>THEWAC Corp.</t>
  </si>
  <si>
    <t>ORUNAM Corp.</t>
  </si>
  <si>
    <t>ARONA</t>
  </si>
  <si>
    <t>TUXSTO Corp.</t>
  </si>
  <si>
    <t>CWSIC Corp.</t>
  </si>
  <si>
    <t>CACOUK Corp.</t>
  </si>
  <si>
    <t>TORRAN Corp.</t>
  </si>
  <si>
    <t>CROWLEY</t>
  </si>
  <si>
    <t>CUMPUU Corp.</t>
  </si>
  <si>
    <t>CUNTRO Corp.</t>
  </si>
  <si>
    <t>WANNDA Corp.</t>
  </si>
  <si>
    <t>HOMBYS Corp.</t>
  </si>
  <si>
    <t>SEEAS Corp.</t>
  </si>
  <si>
    <t>YORBRU Corp.</t>
  </si>
  <si>
    <t>TOMSQ Corp.</t>
  </si>
  <si>
    <t>BLOOMING GROVE</t>
  </si>
  <si>
    <t>NUVANT Corp.</t>
  </si>
  <si>
    <t>KAHNHU Corp.</t>
  </si>
  <si>
    <t>POXTUN Corp.</t>
  </si>
  <si>
    <t>BLAIR</t>
  </si>
  <si>
    <t>SAXFLO Corp.</t>
  </si>
  <si>
    <t>DARIEN CENTER</t>
  </si>
  <si>
    <t>ULPOSO Corp.</t>
  </si>
  <si>
    <t>TOPOCK</t>
  </si>
  <si>
    <t>GLANZS Corp.</t>
  </si>
  <si>
    <t>WOGUNM Corp.</t>
  </si>
  <si>
    <t>SAN DIMAS</t>
  </si>
  <si>
    <t>STMORY Corp.</t>
  </si>
  <si>
    <t>STJUTU Corp.</t>
  </si>
  <si>
    <t>ELMIRA</t>
  </si>
  <si>
    <t>JUHNDA Corp.</t>
  </si>
  <si>
    <t>PHUNAX Corp.</t>
  </si>
  <si>
    <t>PHENIX CITY</t>
  </si>
  <si>
    <t>GUSUME Corp.</t>
  </si>
  <si>
    <t>LEAQSU Corp.</t>
  </si>
  <si>
    <t>KEENE</t>
  </si>
  <si>
    <t>LUNGLA Corp.</t>
  </si>
  <si>
    <t>DANNY Corp.</t>
  </si>
  <si>
    <t>CUMTUC Corp.</t>
  </si>
  <si>
    <t>ST CLOUD</t>
  </si>
  <si>
    <t>FRUUMA Corp.</t>
  </si>
  <si>
    <t>WASUNU Corp.</t>
  </si>
  <si>
    <t>RAOTAQ Corp.</t>
  </si>
  <si>
    <t>USANGE Corp.</t>
  </si>
  <si>
    <t>GOSHEN</t>
  </si>
  <si>
    <t>UNVARU Corp.</t>
  </si>
  <si>
    <t>TLWALL Corp.</t>
  </si>
  <si>
    <t>COLUMBIA</t>
  </si>
  <si>
    <t>JUSDAN Corp.</t>
  </si>
  <si>
    <t>AMES</t>
  </si>
  <si>
    <t>KENMORE</t>
  </si>
  <si>
    <t>MUADUW Corp.</t>
  </si>
  <si>
    <t>SOKANC Corp.</t>
  </si>
  <si>
    <t>APACHE JUNCTION</t>
  </si>
  <si>
    <t>OGRIPR Corp.</t>
  </si>
  <si>
    <t>EASOPE Corp.</t>
  </si>
  <si>
    <t>SANDY</t>
  </si>
  <si>
    <t>VALLUJ Corp.</t>
  </si>
  <si>
    <t>ORTDRU Corp.</t>
  </si>
  <si>
    <t>RIVUSC Corp.</t>
  </si>
  <si>
    <t>MOUNT VERNON</t>
  </si>
  <si>
    <t>SALLIV Corp.</t>
  </si>
  <si>
    <t>OPUXTU Corp.</t>
  </si>
  <si>
    <t>TEQUESTA</t>
  </si>
  <si>
    <t>SANDUX Corp.</t>
  </si>
  <si>
    <t>CARLETON PLACE</t>
  </si>
  <si>
    <t>MUGAPL Corp.</t>
  </si>
  <si>
    <t>HYLAND Corp.</t>
  </si>
  <si>
    <t>HEURA Corp.</t>
  </si>
  <si>
    <t>TRANSP Corp.</t>
  </si>
  <si>
    <t>EARFLY Corp.</t>
  </si>
  <si>
    <t>DULTAR Corp.</t>
  </si>
  <si>
    <t xml:space="preserve">LA        </t>
  </si>
  <si>
    <t>DELHI</t>
  </si>
  <si>
    <t>ALBUST Corp.</t>
  </si>
  <si>
    <t>ANTLR Corp.</t>
  </si>
  <si>
    <t>TINTON FALLS</t>
  </si>
  <si>
    <t>BOUMUS Corp.</t>
  </si>
  <si>
    <t>DANIA BEACH</t>
  </si>
  <si>
    <t>FALLMU Corp.</t>
  </si>
  <si>
    <t>DDTAR Corp.</t>
  </si>
  <si>
    <t>PAHRUMP</t>
  </si>
  <si>
    <t>WEATHERFORD</t>
  </si>
  <si>
    <t>BEATLA Corp.</t>
  </si>
  <si>
    <t>SCHWAN Corp.</t>
  </si>
  <si>
    <t>BUYUSB Corp.</t>
  </si>
  <si>
    <t>WEAVERVILLE</t>
  </si>
  <si>
    <t>UTTHUS Corp.</t>
  </si>
  <si>
    <t>XTRALU Corp.</t>
  </si>
  <si>
    <t>BUTTBL Corp.</t>
  </si>
  <si>
    <t>SOLVANG</t>
  </si>
  <si>
    <t>ROORAN Corp.</t>
  </si>
  <si>
    <t>ASPEN</t>
  </si>
  <si>
    <t>DNVPUU Corp.</t>
  </si>
  <si>
    <t>TEANECK</t>
  </si>
  <si>
    <t>DALLAN Corp.</t>
  </si>
  <si>
    <t>JDCLUP Corp.</t>
  </si>
  <si>
    <t>PUSTSA Corp.</t>
  </si>
  <si>
    <t>BLAUGR Corp.</t>
  </si>
  <si>
    <t>TYLER</t>
  </si>
  <si>
    <t>GWRUP Corp.</t>
  </si>
  <si>
    <t>EDGEWATER</t>
  </si>
  <si>
    <t>PRATTE Corp.</t>
  </si>
  <si>
    <t>CUNCAL Corp.</t>
  </si>
  <si>
    <t>OZLEAV Corp.</t>
  </si>
  <si>
    <t>GLEAS Corp.</t>
  </si>
  <si>
    <t>CORNELIA</t>
  </si>
  <si>
    <t>SALIDA</t>
  </si>
  <si>
    <t>SUQRUM Corp.</t>
  </si>
  <si>
    <t>DRUMMONDVILLE</t>
  </si>
  <si>
    <t>CHOPPU Corp.</t>
  </si>
  <si>
    <t>CASCRO Corp.</t>
  </si>
  <si>
    <t>STUVEH Corp.</t>
  </si>
  <si>
    <t>RUCUVU Corp.</t>
  </si>
  <si>
    <t>DDTRA Corp.</t>
  </si>
  <si>
    <t>CRUNGL Corp.</t>
  </si>
  <si>
    <t>UPRLHE Corp.</t>
  </si>
  <si>
    <t>GRAPPE Corp.</t>
  </si>
  <si>
    <t>CHRASE Corp.</t>
  </si>
  <si>
    <t>WASHINGTON</t>
  </si>
  <si>
    <t>LOUMAS Corp.</t>
  </si>
  <si>
    <t>ULUTAL Corp.</t>
  </si>
  <si>
    <t>YUCCA VALLEY</t>
  </si>
  <si>
    <t>PACKA Corp.</t>
  </si>
  <si>
    <t>DULAA Corp.</t>
  </si>
  <si>
    <t>STATEN ISLAND</t>
  </si>
  <si>
    <t>TOMPAT Corp.</t>
  </si>
  <si>
    <t>AZBAR Corp.</t>
  </si>
  <si>
    <t>SALACA Corp.</t>
  </si>
  <si>
    <t>SUASHF Corp.</t>
  </si>
  <si>
    <t>ATCCo Corp.</t>
  </si>
  <si>
    <t>GUNUTU Corp.</t>
  </si>
  <si>
    <t>GENESEO</t>
  </si>
  <si>
    <t>WUBSTU Corp.</t>
  </si>
  <si>
    <t>SUPPUS Corp.</t>
  </si>
  <si>
    <t>BORSTU Corp.</t>
  </si>
  <si>
    <t>BUWECH Corp.</t>
  </si>
  <si>
    <t>MEDICINE LODGE</t>
  </si>
  <si>
    <t>MECUNW Corp.</t>
  </si>
  <si>
    <t>LUHAGH Corp.</t>
  </si>
  <si>
    <t>SANPRU Corp.</t>
  </si>
  <si>
    <t>EUREKA</t>
  </si>
  <si>
    <t>UAPMAN Corp.</t>
  </si>
  <si>
    <t>PECTIV Corp.</t>
  </si>
  <si>
    <t>MACHUL Corp.</t>
  </si>
  <si>
    <t>NEW GLASGOW</t>
  </si>
  <si>
    <t>SUASHD Corp.</t>
  </si>
  <si>
    <t>BOUNTIFUL</t>
  </si>
  <si>
    <t>ANYTAM Corp.</t>
  </si>
  <si>
    <t>BEAVER</t>
  </si>
  <si>
    <t>CROFTC Corp.</t>
  </si>
  <si>
    <t>LIVANG Corp.</t>
  </si>
  <si>
    <t>GOROGE Corp.</t>
  </si>
  <si>
    <t>LA TUQUE</t>
  </si>
  <si>
    <t>AMHERST</t>
  </si>
  <si>
    <t>OMFCAN Corp.</t>
  </si>
  <si>
    <t>CUMUX Corp.</t>
  </si>
  <si>
    <t>LUANSB Corp.</t>
  </si>
  <si>
    <t>FREDERICTON</t>
  </si>
  <si>
    <t>INDEPENDENCE</t>
  </si>
  <si>
    <t>MAKUTT Corp.</t>
  </si>
  <si>
    <t>SAYCOU Corp.</t>
  </si>
  <si>
    <t>TSHART Corp.</t>
  </si>
  <si>
    <t>FRUASA Corp.</t>
  </si>
  <si>
    <t>CRUTSA Corp.</t>
  </si>
  <si>
    <t>ENOREE</t>
  </si>
  <si>
    <t>HEHIL Corp.</t>
  </si>
  <si>
    <t>POSLAN Corp.</t>
  </si>
  <si>
    <t>RAYBRE Corp.</t>
  </si>
  <si>
    <t>BROOKINGS</t>
  </si>
  <si>
    <t>TUWNSH Corp.</t>
  </si>
  <si>
    <t>WEST MILFORD</t>
  </si>
  <si>
    <t>SANGEB Corp.</t>
  </si>
  <si>
    <t>MUUUSS Corp.</t>
  </si>
  <si>
    <t>ECCULE Corp.</t>
  </si>
  <si>
    <t>SCIAND Corp.</t>
  </si>
  <si>
    <t>CORBSU Corp.</t>
  </si>
  <si>
    <t>LOKUSE Corp.</t>
  </si>
  <si>
    <t>EBUNGE Corp.</t>
  </si>
  <si>
    <t>COLWICH</t>
  </si>
  <si>
    <t>BKTRA Corp.</t>
  </si>
  <si>
    <t>FANCHU Corp.</t>
  </si>
  <si>
    <t>RANKUS Corp.</t>
  </si>
  <si>
    <t>RUTSMU Corp.</t>
  </si>
  <si>
    <t>JAMESBURG</t>
  </si>
  <si>
    <t>BRADFU Corp.</t>
  </si>
  <si>
    <t>BUULAN Corp.</t>
  </si>
  <si>
    <t>MUUTMU Corp.</t>
  </si>
  <si>
    <t>ORMOND BEACH</t>
  </si>
  <si>
    <t>VERO BCH</t>
  </si>
  <si>
    <t>STUULE Corp.</t>
  </si>
  <si>
    <t>QAUUN Corp.</t>
  </si>
  <si>
    <t>VALLUC Corp.</t>
  </si>
  <si>
    <t>MOFFAT Corp.</t>
  </si>
  <si>
    <t>CRAIG</t>
  </si>
  <si>
    <t>KORKOR Corp.</t>
  </si>
  <si>
    <t>WHECKU Corp.</t>
  </si>
  <si>
    <t>FORT MEADE</t>
  </si>
  <si>
    <t>GUNEHY Corp.</t>
  </si>
  <si>
    <t>HYRUM</t>
  </si>
  <si>
    <t>CREAGS Corp.</t>
  </si>
  <si>
    <t>TAPTUN Corp.</t>
  </si>
  <si>
    <t>PAUNTE Corp.</t>
  </si>
  <si>
    <t>ACECUL Corp.</t>
  </si>
  <si>
    <t>ZAALEC Corp.</t>
  </si>
  <si>
    <t>SOMPSU Corp.</t>
  </si>
  <si>
    <t>BEAUPRE</t>
  </si>
  <si>
    <t>FUSDMA Corp.</t>
  </si>
  <si>
    <t>WAYNE</t>
  </si>
  <si>
    <t>HEBESU Corp.</t>
  </si>
  <si>
    <t>BRUWUS Corp.</t>
  </si>
  <si>
    <t>DUNDAV Corp.</t>
  </si>
  <si>
    <t>BUTSUS Corp.</t>
  </si>
  <si>
    <t>ALPENA</t>
  </si>
  <si>
    <t>REBSBE Corp.</t>
  </si>
  <si>
    <t>ULDPAL Corp.</t>
  </si>
  <si>
    <t>WANGFA Corp.</t>
  </si>
  <si>
    <t>HUSAZU Corp.</t>
  </si>
  <si>
    <t>COVINA</t>
  </si>
  <si>
    <t>AVON PARK</t>
  </si>
  <si>
    <t>DUCAFU Corp.</t>
  </si>
  <si>
    <t>DANMAR Corp.</t>
  </si>
  <si>
    <t>MRSALA Corp.</t>
  </si>
  <si>
    <t>QAANTA Corp.</t>
  </si>
  <si>
    <t>STUVUT Corp.</t>
  </si>
  <si>
    <t>CARNEY</t>
  </si>
  <si>
    <t>FENTON</t>
  </si>
  <si>
    <t>DOKUUA Corp.</t>
  </si>
  <si>
    <t>SPRING HILL</t>
  </si>
  <si>
    <t>EALBUS Corp.</t>
  </si>
  <si>
    <t>ORANGEBURG</t>
  </si>
  <si>
    <t>LOVELAND</t>
  </si>
  <si>
    <t>CUNECU Corp.</t>
  </si>
  <si>
    <t>ARROYO GRANDE</t>
  </si>
  <si>
    <t>UDHALE Corp.</t>
  </si>
  <si>
    <t>CAMUUU Corp.</t>
  </si>
  <si>
    <t>ALTUCH Corp.</t>
  </si>
  <si>
    <t>RAYMUN Corp.</t>
  </si>
  <si>
    <t>JAMHOW Corp.</t>
  </si>
  <si>
    <t>UPGLEE Corp.</t>
  </si>
  <si>
    <t>LUDFUS Corp.</t>
  </si>
  <si>
    <t>REANWA Corp.</t>
  </si>
  <si>
    <t>BUNROP Corp.</t>
  </si>
  <si>
    <t>GOLDSMITH</t>
  </si>
  <si>
    <t>SAGNS Corp.</t>
  </si>
  <si>
    <t>STECKH Corp.</t>
  </si>
  <si>
    <t>HICKMAN</t>
  </si>
  <si>
    <t>COMCOR Corp.</t>
  </si>
  <si>
    <t>GANANOQUE</t>
  </si>
  <si>
    <t>HUSSET Corp.</t>
  </si>
  <si>
    <t>KITTANNING</t>
  </si>
  <si>
    <t>RUGUNC Corp.</t>
  </si>
  <si>
    <t>EASOSA Corp.</t>
  </si>
  <si>
    <t>COXTOU Corp.</t>
  </si>
  <si>
    <t>CLORKE Corp.</t>
  </si>
  <si>
    <t>OOSASD Corp.</t>
  </si>
  <si>
    <t>THERMAL</t>
  </si>
  <si>
    <t>BLEDGU Corp.</t>
  </si>
  <si>
    <t>HUSTZR Corp.</t>
  </si>
  <si>
    <t>USUWUA Corp.</t>
  </si>
  <si>
    <t>GRANDR Corp.</t>
  </si>
  <si>
    <t>FORT GIBSON</t>
  </si>
  <si>
    <t>HGSYUA Corp.</t>
  </si>
  <si>
    <t>MADLA Corp.</t>
  </si>
  <si>
    <t>STPUU Corp.</t>
  </si>
  <si>
    <t>SAINT PETERSBURG</t>
  </si>
  <si>
    <t>KANUKL Corp.</t>
  </si>
  <si>
    <t>COSMAN Corp.</t>
  </si>
  <si>
    <t>STUVAL Corp.</t>
  </si>
  <si>
    <t>MSXANT Corp.</t>
  </si>
  <si>
    <t>HYPUNU Corp.</t>
  </si>
  <si>
    <t>UNGRUN Corp.</t>
  </si>
  <si>
    <t>CUDRAC Corp.</t>
  </si>
  <si>
    <t>ULMDED Corp.</t>
  </si>
  <si>
    <t>KEARNY</t>
  </si>
  <si>
    <t>WUTTVA Corp.</t>
  </si>
  <si>
    <t>EL MIRAGE</t>
  </si>
  <si>
    <t>TRAFUS Corp.</t>
  </si>
  <si>
    <t>ARDMORE</t>
  </si>
  <si>
    <t>TRAMED Corp.</t>
  </si>
  <si>
    <t>FUAQYM Corp.</t>
  </si>
  <si>
    <t>BRUMUN Corp.</t>
  </si>
  <si>
    <t>BREMOND</t>
  </si>
  <si>
    <t>FOSTORIA</t>
  </si>
  <si>
    <t>VUGOSE Corp.</t>
  </si>
  <si>
    <t>FORT HUACHUCA</t>
  </si>
  <si>
    <t>DUCKUS Corp.</t>
  </si>
  <si>
    <t>PALM CITY</t>
  </si>
  <si>
    <t>LUMMAT Corp.</t>
  </si>
  <si>
    <t>USD532 Corp.</t>
  </si>
  <si>
    <t>GODDARD</t>
  </si>
  <si>
    <t>MADWUT Corp.</t>
  </si>
  <si>
    <t>MANHATTAN</t>
  </si>
  <si>
    <t>KUYCUN Corp.</t>
  </si>
  <si>
    <t>ULKANS Corp.</t>
  </si>
  <si>
    <t>WALBUS Corp.</t>
  </si>
  <si>
    <t>VILLE ST LAURENT</t>
  </si>
  <si>
    <t>YAZOO CITY</t>
  </si>
  <si>
    <t>OSHLAN Corp.</t>
  </si>
  <si>
    <t>ASHLAND</t>
  </si>
  <si>
    <t>SPAUTH Corp.</t>
  </si>
  <si>
    <t>BLECKG Corp.</t>
  </si>
  <si>
    <t>RYNOFU Corp.</t>
  </si>
  <si>
    <t>MALTUT Corp.</t>
  </si>
  <si>
    <t>UDMURA Corp.</t>
  </si>
  <si>
    <t>USCHAD Corp.</t>
  </si>
  <si>
    <t>MYLUTA Corp.</t>
  </si>
  <si>
    <t>STOCKBRIDGE</t>
  </si>
  <si>
    <t>FORT COLLINS</t>
  </si>
  <si>
    <t>NACKUE Corp.</t>
  </si>
  <si>
    <t>UNGLAN Corp.</t>
  </si>
  <si>
    <t>RUDBLA Corp.</t>
  </si>
  <si>
    <t>UMBALL Corp.</t>
  </si>
  <si>
    <t>POINTE AUX TREMBLES</t>
  </si>
  <si>
    <t>DACKAD Corp.</t>
  </si>
  <si>
    <t>EAST ROCHESTER</t>
  </si>
  <si>
    <t>DAVAEB Corp.</t>
  </si>
  <si>
    <t>OUSOTR Corp.</t>
  </si>
  <si>
    <t>JAMMYS Corp.</t>
  </si>
  <si>
    <t>JECKSE Corp.</t>
  </si>
  <si>
    <t>WATTMU Corp.</t>
  </si>
  <si>
    <t>PACHUV Corp.</t>
  </si>
  <si>
    <t>LAWTON</t>
  </si>
  <si>
    <t>DUARTE</t>
  </si>
  <si>
    <t>SDGEC Corp.</t>
  </si>
  <si>
    <t>MECCOE Corp.</t>
  </si>
  <si>
    <t>ALLTAN Corp.</t>
  </si>
  <si>
    <t>ZFANDA Corp.</t>
  </si>
  <si>
    <t>OXBOAN Corp.</t>
  </si>
  <si>
    <t>BYRON</t>
  </si>
  <si>
    <t>LUMANM Corp.</t>
  </si>
  <si>
    <t>PORTAGE</t>
  </si>
  <si>
    <t>PUSMAA Corp.</t>
  </si>
  <si>
    <t>FORSAN</t>
  </si>
  <si>
    <t>DANACU Corp.</t>
  </si>
  <si>
    <t>OMUTUA Corp.</t>
  </si>
  <si>
    <t>MCPHUS Corp.</t>
  </si>
  <si>
    <t>OMUSAT Corp.</t>
  </si>
  <si>
    <t>SANDUW Corp.</t>
  </si>
  <si>
    <t>CUSNWA Corp.</t>
  </si>
  <si>
    <t>BAQLAN Corp.</t>
  </si>
  <si>
    <t>JOMUTS Corp.</t>
  </si>
  <si>
    <t>PUQSI Corp.</t>
  </si>
  <si>
    <t>RAMOFT Corp.</t>
  </si>
  <si>
    <t>LAKE ARROWHEAD</t>
  </si>
  <si>
    <t>UPSYHA Corp.</t>
  </si>
  <si>
    <t>TRICU Corp.</t>
  </si>
  <si>
    <t>SANDUSKY</t>
  </si>
  <si>
    <t>PORRAT Corp.</t>
  </si>
  <si>
    <t>GULDST Corp.</t>
  </si>
  <si>
    <t>APPLE VALLEY</t>
  </si>
  <si>
    <t>TUMJAM Corp.</t>
  </si>
  <si>
    <t>THEMAN Corp.</t>
  </si>
  <si>
    <t>JAMBAS Corp.</t>
  </si>
  <si>
    <t>CRESTWOOD</t>
  </si>
  <si>
    <t>BRIGHTON</t>
  </si>
  <si>
    <t>BBEAS Corp.</t>
  </si>
  <si>
    <t>COSADY Corp.</t>
  </si>
  <si>
    <t>STROUD</t>
  </si>
  <si>
    <t>PUUSRA Corp.</t>
  </si>
  <si>
    <t>MORATA Corp.</t>
  </si>
  <si>
    <t>WUGNUS Corp.</t>
  </si>
  <si>
    <t>WATUSW Corp.</t>
  </si>
  <si>
    <t>TRAYWA Corp.</t>
  </si>
  <si>
    <t>KANSOS Corp.</t>
  </si>
  <si>
    <t>RACHMU Corp.</t>
  </si>
  <si>
    <t>OMEASO Corp.</t>
  </si>
  <si>
    <t>LATHUG Corp.</t>
  </si>
  <si>
    <t>RAUBUN Corp.</t>
  </si>
  <si>
    <t>FAYUUT Corp.</t>
  </si>
  <si>
    <t>ANKSPU Corp.</t>
  </si>
  <si>
    <t>PUSRYS Corp.</t>
  </si>
  <si>
    <t>MNTUCS Corp.</t>
  </si>
  <si>
    <t>FLINTHILL</t>
  </si>
  <si>
    <t>BUCKFO Corp.</t>
  </si>
  <si>
    <t>GUTHRIE</t>
  </si>
  <si>
    <t>MINNEOLA</t>
  </si>
  <si>
    <t>HUDSON</t>
  </si>
  <si>
    <t>SOMERVILLE</t>
  </si>
  <si>
    <t>TUCHST Corp.</t>
  </si>
  <si>
    <t>WUPDBR Corp.</t>
  </si>
  <si>
    <t>RAHWAY</t>
  </si>
  <si>
    <t>ORNULD Corp.</t>
  </si>
  <si>
    <t>ORGAXD Corp.</t>
  </si>
  <si>
    <t>RIDGEFIELD</t>
  </si>
  <si>
    <t>ACASCO Corp.</t>
  </si>
  <si>
    <t>LATTLU Corp.</t>
  </si>
  <si>
    <t>OPAL</t>
  </si>
  <si>
    <t>PRANEA Corp.</t>
  </si>
  <si>
    <t>BAYTOU Corp.</t>
  </si>
  <si>
    <t>JAMGLU Corp.</t>
  </si>
  <si>
    <t>APOPKA</t>
  </si>
  <si>
    <t>SMSBRA Corp.</t>
  </si>
  <si>
    <t>VACSCH Corp.</t>
  </si>
  <si>
    <t>JOUTPA Corp.</t>
  </si>
  <si>
    <t>OPPLEV Corp.</t>
  </si>
  <si>
    <t>WALLAS Corp.</t>
  </si>
  <si>
    <t>SAULT ST MARIE</t>
  </si>
  <si>
    <t>OSPHAL Corp.</t>
  </si>
  <si>
    <t>RIVIERA BCH</t>
  </si>
  <si>
    <t>RCLANE Corp.</t>
  </si>
  <si>
    <t>HUNNAN Corp.</t>
  </si>
  <si>
    <t>BORLUW Corp.</t>
  </si>
  <si>
    <t>TAGALO Corp.</t>
  </si>
  <si>
    <t>MALKTR Corp.</t>
  </si>
  <si>
    <t>WINDTHORST</t>
  </si>
  <si>
    <t>JOLIETTE</t>
  </si>
  <si>
    <t>GSCFUA Corp.</t>
  </si>
  <si>
    <t>SOUNUS Corp.</t>
  </si>
  <si>
    <t>ARMORE</t>
  </si>
  <si>
    <t>LANDRU Corp.</t>
  </si>
  <si>
    <t>REBUSV Corp.</t>
  </si>
  <si>
    <t>ROBERVAL</t>
  </si>
  <si>
    <t>BUASEM Corp.</t>
  </si>
  <si>
    <t>GATUT Corp.</t>
  </si>
  <si>
    <t>CHOPOR Corp.</t>
  </si>
  <si>
    <t>TROPPR Corp.</t>
  </si>
  <si>
    <t>FALLBR Corp.</t>
  </si>
  <si>
    <t>GORNUS Corp.</t>
  </si>
  <si>
    <t>DULAXE Corp.</t>
  </si>
  <si>
    <t>NYSDUU Corp.</t>
  </si>
  <si>
    <t>RUSH</t>
  </si>
  <si>
    <t>JCANDU Corp.</t>
  </si>
  <si>
    <t>NUWPUN Corp.</t>
  </si>
  <si>
    <t>S KEARNY</t>
  </si>
  <si>
    <t>TRAAMP Corp.</t>
  </si>
  <si>
    <t>FORROR Corp.</t>
  </si>
  <si>
    <t>CTPUWU Corp.</t>
  </si>
  <si>
    <t>THEUAS Corp.</t>
  </si>
  <si>
    <t>N CHARLESTON</t>
  </si>
  <si>
    <t>LOROMA Corp.</t>
  </si>
  <si>
    <t>MADOSE Corp.</t>
  </si>
  <si>
    <t>HALDUB Corp.</t>
  </si>
  <si>
    <t>INDIANA</t>
  </si>
  <si>
    <t>LIBERTY</t>
  </si>
  <si>
    <t>NUWSUA Corp.</t>
  </si>
  <si>
    <t>THUARA Corp.</t>
  </si>
  <si>
    <t>PJSEAS Corp.</t>
  </si>
  <si>
    <t>N HIGHLANDS</t>
  </si>
  <si>
    <t>KUYPRU Corp.</t>
  </si>
  <si>
    <t>SAUAXF Corp.</t>
  </si>
  <si>
    <t>GRUUNL Corp.</t>
  </si>
  <si>
    <t>LE GRAND</t>
  </si>
  <si>
    <t>RUDWUP Corp.</t>
  </si>
  <si>
    <t>PROFU Corp.</t>
  </si>
  <si>
    <t>NOCONA</t>
  </si>
  <si>
    <t>WUBCUN Corp.</t>
  </si>
  <si>
    <t>DUWNTU Corp.</t>
  </si>
  <si>
    <t>JUHNHU Corp.</t>
  </si>
  <si>
    <t>HNCHU Corp.</t>
  </si>
  <si>
    <t>VICTORVILLE</t>
  </si>
  <si>
    <t>LITHIA</t>
  </si>
  <si>
    <t>PRANTM Corp.</t>
  </si>
  <si>
    <t>CONLEY</t>
  </si>
  <si>
    <t>SUNECO Corp.</t>
  </si>
  <si>
    <t>CUNCUA Corp.</t>
  </si>
  <si>
    <t>VULVOA Corp.</t>
  </si>
  <si>
    <t>BROWNSTOWN</t>
  </si>
  <si>
    <t>BRAGHT Corp.</t>
  </si>
  <si>
    <t>KIMBALL</t>
  </si>
  <si>
    <t>BLAINVILLE</t>
  </si>
  <si>
    <t>RRTAR Corp.</t>
  </si>
  <si>
    <t>FOUNTAIN HILLS</t>
  </si>
  <si>
    <t>CALSAN Corp.</t>
  </si>
  <si>
    <t>MADWAY Corp.</t>
  </si>
  <si>
    <t>HULLYW Corp.</t>
  </si>
  <si>
    <t>CLORUN Corp.</t>
  </si>
  <si>
    <t>BLECKD Corp.</t>
  </si>
  <si>
    <t>LECANTO</t>
  </si>
  <si>
    <t>BANKST Corp.</t>
  </si>
  <si>
    <t>RUVUMA Corp.</t>
  </si>
  <si>
    <t>ANYTHA Corp.</t>
  </si>
  <si>
    <t>MAROGE Corp.</t>
  </si>
  <si>
    <t>PRUMAU Corp.</t>
  </si>
  <si>
    <t>E ALTON</t>
  </si>
  <si>
    <t>PHULPS Corp.</t>
  </si>
  <si>
    <t>RDMEA Corp.</t>
  </si>
  <si>
    <t>FANACR Corp.</t>
  </si>
  <si>
    <t>HOLLAND</t>
  </si>
  <si>
    <t>DFTRA Corp.</t>
  </si>
  <si>
    <t>LUUTCA Corp.</t>
  </si>
  <si>
    <t>CUQPUS Corp.</t>
  </si>
  <si>
    <t>COPPER MOUNTAIN</t>
  </si>
  <si>
    <t>RANDUL Corp.</t>
  </si>
  <si>
    <t>ULSHAN Corp.</t>
  </si>
  <si>
    <t>TSHAR Corp.</t>
  </si>
  <si>
    <t>MORTYC Corp.</t>
  </si>
  <si>
    <t>MRFAXA Corp.</t>
  </si>
  <si>
    <t>UUTOSY Corp.</t>
  </si>
  <si>
    <t>DUALBA Corp.</t>
  </si>
  <si>
    <t>GBTRA Corp.</t>
  </si>
  <si>
    <t>GILBERT</t>
  </si>
  <si>
    <t>MOSTUS Corp.</t>
  </si>
  <si>
    <t>RECKYM Corp.</t>
  </si>
  <si>
    <t>ERIE</t>
  </si>
  <si>
    <t>CLARINDA</t>
  </si>
  <si>
    <t>OSHTAN Corp.</t>
  </si>
  <si>
    <t>SCUUTL Corp.</t>
  </si>
  <si>
    <t>TUSREC Corp.</t>
  </si>
  <si>
    <t>SUMMIT</t>
  </si>
  <si>
    <t>RANDAL Corp.</t>
  </si>
  <si>
    <t>MINE HILL</t>
  </si>
  <si>
    <t>PUNDUS Corp.</t>
  </si>
  <si>
    <t>USXREA Corp.</t>
  </si>
  <si>
    <t>TIPTON</t>
  </si>
  <si>
    <t>CHUVUT Corp.</t>
  </si>
  <si>
    <t>MMPRU Corp.</t>
  </si>
  <si>
    <t>JUSRYS Corp.</t>
  </si>
  <si>
    <t>CLORKS Corp.</t>
  </si>
  <si>
    <t>SHELBY</t>
  </si>
  <si>
    <t>DAUTUL Corp.</t>
  </si>
  <si>
    <t>PJEASU Corp.</t>
  </si>
  <si>
    <t>LATTUN Corp.</t>
  </si>
  <si>
    <t>GRASS VALLEY</t>
  </si>
  <si>
    <t>RUALPU Corp.</t>
  </si>
  <si>
    <t>AMPUST Corp.</t>
  </si>
  <si>
    <t>RUXSRU Corp.</t>
  </si>
  <si>
    <t>HECKNU Corp.</t>
  </si>
  <si>
    <t>BRANOT Corp.</t>
  </si>
  <si>
    <t>LDEAC Corp.</t>
  </si>
  <si>
    <t>BADWUL Corp.</t>
  </si>
  <si>
    <t>FUSUTT Corp.</t>
  </si>
  <si>
    <t>WIXOM</t>
  </si>
  <si>
    <t>HOWUST Corp.</t>
  </si>
  <si>
    <t>HAWORTH</t>
  </si>
  <si>
    <t>CUANTR Corp.</t>
  </si>
  <si>
    <t>SPRECK Corp.</t>
  </si>
  <si>
    <t>TWIN FALLS</t>
  </si>
  <si>
    <t>TOMAOM Corp.</t>
  </si>
  <si>
    <t>WADEFU Corp.</t>
  </si>
  <si>
    <t>LOKEHU Corp.</t>
  </si>
  <si>
    <t>PETAWAWA</t>
  </si>
  <si>
    <t>COPOAN Corp.</t>
  </si>
  <si>
    <t>CHUSRY Corp.</t>
  </si>
  <si>
    <t>HAZLEHURST</t>
  </si>
  <si>
    <t>ANTRUX Corp.</t>
  </si>
  <si>
    <t>DANULL Corp.</t>
  </si>
  <si>
    <t>GOBED Corp.</t>
  </si>
  <si>
    <t>RUJOEA Corp.</t>
  </si>
  <si>
    <t>UNUSFL Corp.</t>
  </si>
  <si>
    <t>CORPUN Corp.</t>
  </si>
  <si>
    <t>FORTUNA</t>
  </si>
  <si>
    <t>PTLURA Corp.</t>
  </si>
  <si>
    <t>MORJOM Corp.</t>
  </si>
  <si>
    <t>NCUANT Corp.</t>
  </si>
  <si>
    <t>TYRULA Corp.</t>
  </si>
  <si>
    <t>OAK PARK</t>
  </si>
  <si>
    <t>SUNUPS Corp.</t>
  </si>
  <si>
    <t>GOODMAN</t>
  </si>
  <si>
    <t>MARTELL</t>
  </si>
  <si>
    <t>HALLMA Corp.</t>
  </si>
  <si>
    <t>FALLS CITY</t>
  </si>
  <si>
    <t>UDSCHR Corp.</t>
  </si>
  <si>
    <t>PPDRAB Corp.</t>
  </si>
  <si>
    <t>WATERVILLE</t>
  </si>
  <si>
    <t>ANTUSA Corp.</t>
  </si>
  <si>
    <t>TRUQPP Corp.</t>
  </si>
  <si>
    <t>ORASTA Corp.</t>
  </si>
  <si>
    <t>NORTH ARLINGTON</t>
  </si>
  <si>
    <t>LANDUN Corp.</t>
  </si>
  <si>
    <t>SHOW LOW</t>
  </si>
  <si>
    <t>CMMUU Corp.</t>
  </si>
  <si>
    <t>OPUXC Corp.</t>
  </si>
  <si>
    <t>HOMPTU Corp.</t>
  </si>
  <si>
    <t>HOWKSC Corp.</t>
  </si>
  <si>
    <t>CREANE Corp.</t>
  </si>
  <si>
    <t>VACTUS Corp.</t>
  </si>
  <si>
    <t>CSLOW Corp.</t>
  </si>
  <si>
    <t>BONITA SPRINGS</t>
  </si>
  <si>
    <t>KAMREA Corp.</t>
  </si>
  <si>
    <t>PERRINE</t>
  </si>
  <si>
    <t>BROUKS Corp.</t>
  </si>
  <si>
    <t>MAULDIN</t>
  </si>
  <si>
    <t>UMBRY Corp.</t>
  </si>
  <si>
    <t>AUWAAN Corp.</t>
  </si>
  <si>
    <t>ALUHAM Corp.</t>
  </si>
  <si>
    <t>HOLLY HILL</t>
  </si>
  <si>
    <t>MACKUY Corp.</t>
  </si>
  <si>
    <t>OGRIUN Corp.</t>
  </si>
  <si>
    <t>LUVERNE</t>
  </si>
  <si>
    <t>TALLMA Corp.</t>
  </si>
  <si>
    <t>GRANDFIELD</t>
  </si>
  <si>
    <t>USBRUN Corp.</t>
  </si>
  <si>
    <t>FLEMINGTON</t>
  </si>
  <si>
    <t>NUFANA Corp.</t>
  </si>
  <si>
    <t xml:space="preserve">MD        </t>
  </si>
  <si>
    <t>MOUNTAIN LAKE PARK</t>
  </si>
  <si>
    <t>JUHNNY Corp.</t>
  </si>
  <si>
    <t>BALLMU Corp.</t>
  </si>
  <si>
    <t>GALMUS Corp.</t>
  </si>
  <si>
    <t>BUSNAC Corp.</t>
  </si>
  <si>
    <t>WUTTAN Corp.</t>
  </si>
  <si>
    <t>ANVAST Corp.</t>
  </si>
  <si>
    <t>MAITLAND</t>
  </si>
  <si>
    <t>GRAFFA Corp.</t>
  </si>
  <si>
    <t>DADECU Corp.</t>
  </si>
  <si>
    <t>CRATUS Corp.</t>
  </si>
  <si>
    <t>MEDFORD</t>
  </si>
  <si>
    <t>SADOKO Corp.</t>
  </si>
  <si>
    <t>SANDYC Corp.</t>
  </si>
  <si>
    <t>DAOMUN Corp.</t>
  </si>
  <si>
    <t>KUQHOR Corp.</t>
  </si>
  <si>
    <t>BIGLER</t>
  </si>
  <si>
    <t>EASUQR Corp.</t>
  </si>
  <si>
    <t>REPENTIGNY</t>
  </si>
  <si>
    <t>JARTUX Corp.</t>
  </si>
  <si>
    <t>JUSTIN</t>
  </si>
  <si>
    <t>RUTSTR Corp.</t>
  </si>
  <si>
    <t>SANSUU Corp.</t>
  </si>
  <si>
    <t>LUTSTR Corp.</t>
  </si>
  <si>
    <t>MOUNT HOPE</t>
  </si>
  <si>
    <t>PRUALX Corp.</t>
  </si>
  <si>
    <t>KAMZUY Corp.</t>
  </si>
  <si>
    <t>RECKSP Corp.</t>
  </si>
  <si>
    <t>FLUWUS Corp.</t>
  </si>
  <si>
    <t>BUNSUN Corp.</t>
  </si>
  <si>
    <t>MACROF Corp.</t>
  </si>
  <si>
    <t>BERKELEY</t>
  </si>
  <si>
    <t>DORAVILLE</t>
  </si>
  <si>
    <t>STATUS Corp.</t>
  </si>
  <si>
    <t>EBCPAV Corp.</t>
  </si>
  <si>
    <t>WALMOR Corp.</t>
  </si>
  <si>
    <t>KCRUQE Corp.</t>
  </si>
  <si>
    <t>TANERA Corp.</t>
  </si>
  <si>
    <t>GALFCO Corp.</t>
  </si>
  <si>
    <t>RANNAN Corp.</t>
  </si>
  <si>
    <t>TOULDU Corp.</t>
  </si>
  <si>
    <t>YUSUCA Corp.</t>
  </si>
  <si>
    <t>CARTERSVILLE</t>
  </si>
  <si>
    <t>COXUNT Corp.</t>
  </si>
  <si>
    <t>BBULU Corp.</t>
  </si>
  <si>
    <t>MALTS Corp.</t>
  </si>
  <si>
    <t>ST. CLOUD</t>
  </si>
  <si>
    <t>ALCRUT Corp.</t>
  </si>
  <si>
    <t>WEEPING WATER</t>
  </si>
  <si>
    <t>EASEBA Corp.</t>
  </si>
  <si>
    <t>CQANST Corp.</t>
  </si>
  <si>
    <t>TEMPLE TERRACE</t>
  </si>
  <si>
    <t>RUNSM Corp.</t>
  </si>
  <si>
    <t>DE LEON SPRINGS</t>
  </si>
  <si>
    <t>CATYMU Corp.</t>
  </si>
  <si>
    <t>NORTH RICHLAND HILLS</t>
  </si>
  <si>
    <t>RJLEAS Corp.</t>
  </si>
  <si>
    <t>JMANAF Corp.</t>
  </si>
  <si>
    <t>DEL MAR</t>
  </si>
  <si>
    <t>DMCHR Corp.</t>
  </si>
  <si>
    <t>FITCo Corp.</t>
  </si>
  <si>
    <t>W MELBOURNE</t>
  </si>
  <si>
    <t>MORMCT Corp.</t>
  </si>
  <si>
    <t>PALANG Corp.</t>
  </si>
  <si>
    <t>BLAEMT Corp.</t>
  </si>
  <si>
    <t>SENECA</t>
  </si>
  <si>
    <t>HUGANT Corp.</t>
  </si>
  <si>
    <t>WOOD RIVER</t>
  </si>
  <si>
    <t>TAQPAN Corp.</t>
  </si>
  <si>
    <t>TAREMO Corp.</t>
  </si>
  <si>
    <t>DADELA Corp.</t>
  </si>
  <si>
    <t>JBT(DB Corp.</t>
  </si>
  <si>
    <t>PALA</t>
  </si>
  <si>
    <t>BUNSTR Corp.</t>
  </si>
  <si>
    <t>VANUYO Corp.</t>
  </si>
  <si>
    <t>LOKEMC Corp.</t>
  </si>
  <si>
    <t>LA GRANGE</t>
  </si>
  <si>
    <t>MUQUDH Corp.</t>
  </si>
  <si>
    <t>KEY WEST</t>
  </si>
  <si>
    <t>ULDUND Corp.</t>
  </si>
  <si>
    <t>ERADGU Corp.</t>
  </si>
  <si>
    <t>CLIFTON</t>
  </si>
  <si>
    <t>EARTRU Corp.</t>
  </si>
  <si>
    <t>KUUNEB Corp.</t>
  </si>
  <si>
    <t>LAND O' LAKES</t>
  </si>
  <si>
    <t>MADLAN Corp.</t>
  </si>
  <si>
    <t>MIDLAND PK</t>
  </si>
  <si>
    <t>RECKWU Corp.</t>
  </si>
  <si>
    <t>JUHNWA Corp.</t>
  </si>
  <si>
    <t>PAULS VALLEY</t>
  </si>
  <si>
    <t>FEARFA Corp.</t>
  </si>
  <si>
    <t>DUNHOR Corp.</t>
  </si>
  <si>
    <t>ST-HYACINTHE</t>
  </si>
  <si>
    <t>TAGHAT Corp.</t>
  </si>
  <si>
    <t>DALLUN Corp.</t>
  </si>
  <si>
    <t>KUNANT Corp.</t>
  </si>
  <si>
    <t>TOMPAB Corp.</t>
  </si>
  <si>
    <t>EASUHE Corp.</t>
  </si>
  <si>
    <t>GORYCA Corp.</t>
  </si>
  <si>
    <t>PUQSIC Corp.</t>
  </si>
  <si>
    <t>BAGHUS Corp.</t>
  </si>
  <si>
    <t>ATULAU Corp.</t>
  </si>
  <si>
    <t>GRUUNU Corp.</t>
  </si>
  <si>
    <t>BREMEN</t>
  </si>
  <si>
    <t>MORKUT Corp.</t>
  </si>
  <si>
    <t>FT MONTGOMERY</t>
  </si>
  <si>
    <t>OPA-LOCKA</t>
  </si>
  <si>
    <t>BRATAS Corp.</t>
  </si>
  <si>
    <t>BLECKF Corp.</t>
  </si>
  <si>
    <t>PUWULL Corp.</t>
  </si>
  <si>
    <t>SEAUSD Corp.</t>
  </si>
  <si>
    <t>UHAOEA Corp.</t>
  </si>
  <si>
    <t>CUSVUU Corp.</t>
  </si>
  <si>
    <t>UPSAN Corp.</t>
  </si>
  <si>
    <t>SMYRNA Corp.</t>
  </si>
  <si>
    <t>NEW SMYRNA BEACH</t>
  </si>
  <si>
    <t>KUNYUN Corp.</t>
  </si>
  <si>
    <t>LYONS</t>
  </si>
  <si>
    <t>ECADUM Corp.</t>
  </si>
  <si>
    <t>NYFDCA Corp.</t>
  </si>
  <si>
    <t>SMATHT Corp.</t>
  </si>
  <si>
    <t>NYSLUU Corp.</t>
  </si>
  <si>
    <t>CASTILE</t>
  </si>
  <si>
    <t>BRADUS Corp.</t>
  </si>
  <si>
    <t>BEBSE Corp.</t>
  </si>
  <si>
    <t>RICHLAND HILLS</t>
  </si>
  <si>
    <t>KOSTUS Corp.</t>
  </si>
  <si>
    <t>CHOSEC Corp.</t>
  </si>
  <si>
    <t>WATKAN Corp.</t>
  </si>
  <si>
    <t>GLUNPU Corp.</t>
  </si>
  <si>
    <t>STURGIS</t>
  </si>
  <si>
    <t>GMFLAN Corp.</t>
  </si>
  <si>
    <t>TATANM Corp.</t>
  </si>
  <si>
    <t>MASAAL Corp.</t>
  </si>
  <si>
    <t>CLAYTU Corp.</t>
  </si>
  <si>
    <t>MCGANN Corp.</t>
  </si>
  <si>
    <t>RUTHERFORDTON</t>
  </si>
  <si>
    <t>SOFUWA Corp.</t>
  </si>
  <si>
    <t>DUNSCH Corp.</t>
  </si>
  <si>
    <t>CEANLA Corp.</t>
  </si>
  <si>
    <t>VUSNAN Corp.</t>
  </si>
  <si>
    <t>RUNSEA Corp.</t>
  </si>
  <si>
    <t>RAYOSS Corp.</t>
  </si>
  <si>
    <t>BOSTHO Corp.</t>
  </si>
  <si>
    <t>BULUTU Corp.</t>
  </si>
  <si>
    <t>JOUGUS Corp.</t>
  </si>
  <si>
    <t>HOSCHTON</t>
  </si>
  <si>
    <t>COPATU Corp.</t>
  </si>
  <si>
    <t>RAYSAV Corp.</t>
  </si>
  <si>
    <t>JUNUTW Corp.</t>
  </si>
  <si>
    <t>CHANDL Corp.</t>
  </si>
  <si>
    <t>BALLWA Corp.</t>
  </si>
  <si>
    <t>SADDAL Corp.</t>
  </si>
  <si>
    <t>WAHOO</t>
  </si>
  <si>
    <t>PUURUM Corp.</t>
  </si>
  <si>
    <t>VARENNES</t>
  </si>
  <si>
    <t>GUNEFA Corp.</t>
  </si>
  <si>
    <t>SUASHA Corp.</t>
  </si>
  <si>
    <t>TRWEAS Corp.</t>
  </si>
  <si>
    <t>MUUHUS Corp.</t>
  </si>
  <si>
    <t>RKRUNT Corp.</t>
  </si>
  <si>
    <t>GRAMPIAN</t>
  </si>
  <si>
    <t>COUKSP Corp.</t>
  </si>
  <si>
    <t>BUTRUN Corp.</t>
  </si>
  <si>
    <t>TUNYSE Corp.</t>
  </si>
  <si>
    <t>FUSCOM Corp.</t>
  </si>
  <si>
    <t>APUXC Corp.</t>
  </si>
  <si>
    <t>ST JOSEPH DE BEAUCE</t>
  </si>
  <si>
    <t>CHACKP Corp.</t>
  </si>
  <si>
    <t>PATTUS Corp.</t>
  </si>
  <si>
    <t>MONT JOLI</t>
  </si>
  <si>
    <t>ULMARA Corp.</t>
  </si>
  <si>
    <t>VUUSWU Corp.</t>
  </si>
  <si>
    <t>GRUGS Corp.</t>
  </si>
  <si>
    <t>WSMECH Corp.</t>
  </si>
  <si>
    <t>DAXUNB Corp.</t>
  </si>
  <si>
    <t>NEWCASTLE</t>
  </si>
  <si>
    <t>PALUMO Corp.</t>
  </si>
  <si>
    <t>HUNRYG Corp.</t>
  </si>
  <si>
    <t>PAVUSC Corp.</t>
  </si>
  <si>
    <t>CHUTAN Corp.</t>
  </si>
  <si>
    <t>CHESANING</t>
  </si>
  <si>
    <t>PHOUNA Corp.</t>
  </si>
  <si>
    <t>CATALE Corp.</t>
  </si>
  <si>
    <t>HUGANM Corp.</t>
  </si>
  <si>
    <t>PASTPA Corp.</t>
  </si>
  <si>
    <t>BUUMUS Corp.</t>
  </si>
  <si>
    <t>VEALDA Corp.</t>
  </si>
  <si>
    <t>AVON</t>
  </si>
  <si>
    <t>HODGES</t>
  </si>
  <si>
    <t>UVHEAS Corp.</t>
  </si>
  <si>
    <t>NUSMSG Corp.</t>
  </si>
  <si>
    <t>BADBUP Corp.</t>
  </si>
  <si>
    <t>BIG BEAR CITY</t>
  </si>
  <si>
    <t>PATRAU Corp.</t>
  </si>
  <si>
    <t>OAKLAND</t>
  </si>
  <si>
    <t>REDFORD</t>
  </si>
  <si>
    <t>SOMMYA Corp.</t>
  </si>
  <si>
    <t>TANKTR Corp.</t>
  </si>
  <si>
    <t>DACKSC Corp.</t>
  </si>
  <si>
    <t>NEW HAMPTON</t>
  </si>
  <si>
    <t>SMATHS Corp.</t>
  </si>
  <si>
    <t>MUNRUY Corp.</t>
  </si>
  <si>
    <t>NORTH HIGHLANDS</t>
  </si>
  <si>
    <t>TMACo Corp.</t>
  </si>
  <si>
    <t>SORALU Corp.</t>
  </si>
  <si>
    <t>KUNTVA Corp.</t>
  </si>
  <si>
    <t>KENTVILLE</t>
  </si>
  <si>
    <t>MULGOO Corp.</t>
  </si>
  <si>
    <t>BUPCUN Corp.</t>
  </si>
  <si>
    <t>FREEHOLD</t>
  </si>
  <si>
    <t>HANSUL Corp.</t>
  </si>
  <si>
    <t>ECECo Corp.</t>
  </si>
  <si>
    <t>SMATHC Corp.</t>
  </si>
  <si>
    <t>SUASHP Corp.</t>
  </si>
  <si>
    <t>AHEAL Corp.</t>
  </si>
  <si>
    <t>DUAGS Corp.</t>
  </si>
  <si>
    <t>MANUSC Corp.</t>
  </si>
  <si>
    <t>CCLEAS Corp.</t>
  </si>
  <si>
    <t>BLEARS Corp.</t>
  </si>
  <si>
    <t>EARMUU Corp.</t>
  </si>
  <si>
    <t>MULDUD Corp.</t>
  </si>
  <si>
    <t>CALDRE Corp.</t>
  </si>
  <si>
    <t>CHOMPA Corp.</t>
  </si>
  <si>
    <t>MREAS Corp.</t>
  </si>
  <si>
    <t>LAGHTU Corp.</t>
  </si>
  <si>
    <t>TUWNAN Corp.</t>
  </si>
  <si>
    <t>TORMEC Corp.</t>
  </si>
  <si>
    <t>PARATE Corp.</t>
  </si>
  <si>
    <t>COXLAM Corp.</t>
  </si>
  <si>
    <t>DALEMA Corp.</t>
  </si>
  <si>
    <t>SAN JACINTO</t>
  </si>
  <si>
    <t>EMSAC Corp.</t>
  </si>
  <si>
    <t>JOGAOR Corp.</t>
  </si>
  <si>
    <t>OXLUTA Corp.</t>
  </si>
  <si>
    <t>FOREST PARK</t>
  </si>
  <si>
    <t>CRUATA Corp.</t>
  </si>
  <si>
    <t>TUQATO Corp.</t>
  </si>
  <si>
    <t>TARPON SPRINGS</t>
  </si>
  <si>
    <t>KUNCOT Corp.</t>
  </si>
  <si>
    <t>PATST Corp.</t>
  </si>
  <si>
    <t>BRIDGEPORT</t>
  </si>
  <si>
    <t>THUVAN Corp.</t>
  </si>
  <si>
    <t>ATHENS</t>
  </si>
  <si>
    <t>OMUSAS Corp.</t>
  </si>
  <si>
    <t>VICKSBURG</t>
  </si>
  <si>
    <t>VANCUT Corp.</t>
  </si>
  <si>
    <t>SATELLITE BCH</t>
  </si>
  <si>
    <t>NUSSP Corp.</t>
  </si>
  <si>
    <t>OAKLAND GARDENS</t>
  </si>
  <si>
    <t>NUSTHG Corp.</t>
  </si>
  <si>
    <t>UKUUCH Corp.</t>
  </si>
  <si>
    <t>WMPWAL Corp.</t>
  </si>
  <si>
    <t>EBFFRU Corp.</t>
  </si>
  <si>
    <t>THEDEA Corp.</t>
  </si>
  <si>
    <t>LADY LAKE</t>
  </si>
  <si>
    <t>TATANC Corp.</t>
  </si>
  <si>
    <t>HORBUS Corp.</t>
  </si>
  <si>
    <t>KOGUME Corp.</t>
  </si>
  <si>
    <t>LOS BANOS</t>
  </si>
  <si>
    <t>BUSGUN Corp.</t>
  </si>
  <si>
    <t>BERGENFIELD</t>
  </si>
  <si>
    <t>ARAWAC Corp.</t>
  </si>
  <si>
    <t>ALPINE</t>
  </si>
  <si>
    <t>BATUTS Corp.</t>
  </si>
  <si>
    <t>YALEC Corp.</t>
  </si>
  <si>
    <t>WEST NEW YORK</t>
  </si>
  <si>
    <t>ADKANS Corp.</t>
  </si>
  <si>
    <t>BUHROM Corp.</t>
  </si>
  <si>
    <t>TROY</t>
  </si>
  <si>
    <t>FFSUAC Corp.</t>
  </si>
  <si>
    <t>RIVIERE-DU-LOUP</t>
  </si>
  <si>
    <t>CULGAT Corp.</t>
  </si>
  <si>
    <t>MORRISTOWN</t>
  </si>
  <si>
    <t>RUUAQN Corp.</t>
  </si>
  <si>
    <t>ALTUNP Corp.</t>
  </si>
  <si>
    <t>WANCAO Corp.</t>
  </si>
  <si>
    <t>CORTE MADERA</t>
  </si>
  <si>
    <t>VALHAL Corp.</t>
  </si>
  <si>
    <t>HLECC Corp.</t>
  </si>
  <si>
    <t>JUANG Corp.</t>
  </si>
  <si>
    <t>ST-MICHEL</t>
  </si>
  <si>
    <t>NUSBSE Corp.</t>
  </si>
  <si>
    <t>ONAWAY</t>
  </si>
  <si>
    <t>CHUMAC Corp.</t>
  </si>
  <si>
    <t>UAQGOR Corp.</t>
  </si>
  <si>
    <t>AVADO Corp.</t>
  </si>
  <si>
    <t>PAMPCR Corp.</t>
  </si>
  <si>
    <t>AUBURNDALE</t>
  </si>
  <si>
    <t>CUMPUT Corp.</t>
  </si>
  <si>
    <t>KARKS Corp.</t>
  </si>
  <si>
    <t>ROY</t>
  </si>
  <si>
    <t>MUURUM Corp.</t>
  </si>
  <si>
    <t>CHANOH Corp.</t>
  </si>
  <si>
    <t>MECUNU Corp.</t>
  </si>
  <si>
    <t>DANNUL Corp.</t>
  </si>
  <si>
    <t>WALLAN Corp.</t>
  </si>
  <si>
    <t>MCGREGOR</t>
  </si>
  <si>
    <t>TANKST Corp.</t>
  </si>
  <si>
    <t>VACKSB Corp.</t>
  </si>
  <si>
    <t>EASECR Corp.</t>
  </si>
  <si>
    <t>CORSUN Corp.</t>
  </si>
  <si>
    <t>BONNEAU</t>
  </si>
  <si>
    <t>WUSLDT Corp.</t>
  </si>
  <si>
    <t>BRUNNU Corp.</t>
  </si>
  <si>
    <t>NULLAS Corp.</t>
  </si>
  <si>
    <t>VAN METER</t>
  </si>
  <si>
    <t>ULLAUU Corp.</t>
  </si>
  <si>
    <t>TALDUN Corp.</t>
  </si>
  <si>
    <t>SNURAA Corp.</t>
  </si>
  <si>
    <t>LUUTBR Corp.</t>
  </si>
  <si>
    <t>CUDORH Corp.</t>
  </si>
  <si>
    <t>STANWOOD</t>
  </si>
  <si>
    <t>PHALTA Corp.</t>
  </si>
  <si>
    <t>CUZUYC Corp.</t>
  </si>
  <si>
    <t>TUPMCH Corp.</t>
  </si>
  <si>
    <t>JAMNUS Corp.</t>
  </si>
  <si>
    <t>WULLBU Corp.</t>
  </si>
  <si>
    <t>BISTA Corp.</t>
  </si>
  <si>
    <t>LUGECY Corp.</t>
  </si>
  <si>
    <t>VASTAM Corp.</t>
  </si>
  <si>
    <t>PRUDAT Corp.</t>
  </si>
  <si>
    <t>LAFTUW Corp.</t>
  </si>
  <si>
    <t>BAQNSE Corp.</t>
  </si>
  <si>
    <t>AFFTON</t>
  </si>
  <si>
    <t>EASOBA Corp.</t>
  </si>
  <si>
    <t>DYNOBR Corp.</t>
  </si>
  <si>
    <t>KUVANS Corp.</t>
  </si>
  <si>
    <t>GOESSEL</t>
  </si>
  <si>
    <t>RADASS Corp.</t>
  </si>
  <si>
    <t>DACKUY Corp.</t>
  </si>
  <si>
    <t>PACKWOOD</t>
  </si>
  <si>
    <t>OXLYTO Corp.</t>
  </si>
  <si>
    <t>BAD AXE</t>
  </si>
  <si>
    <t>FARSTC Corp.</t>
  </si>
  <si>
    <t>HORMUN Corp.</t>
  </si>
  <si>
    <t>OOMCOT Corp.</t>
  </si>
  <si>
    <t>MAQKOM Corp.</t>
  </si>
  <si>
    <t>WOODSIDE</t>
  </si>
  <si>
    <t>SPORCU Corp.</t>
  </si>
  <si>
    <t>INMAN</t>
  </si>
  <si>
    <t>CRRPU Corp.</t>
  </si>
  <si>
    <t>LOSALL Corp.</t>
  </si>
  <si>
    <t>SIVECO Corp.</t>
  </si>
  <si>
    <t>MARIEVILLE</t>
  </si>
  <si>
    <t>RUUTUV Corp.</t>
  </si>
  <si>
    <t>HIGLEY</t>
  </si>
  <si>
    <t>SUASOR Corp.</t>
  </si>
  <si>
    <t>BUUTAN Corp.</t>
  </si>
  <si>
    <t>WALPUL Corp.</t>
  </si>
  <si>
    <t>OUTTUS Corp.</t>
  </si>
  <si>
    <t>SALISBURY</t>
  </si>
  <si>
    <t>CULUSG Corp.</t>
  </si>
  <si>
    <t>PARULL Corp.</t>
  </si>
  <si>
    <t>VULVUT Corp.</t>
  </si>
  <si>
    <t>COLUSA</t>
  </si>
  <si>
    <t>BAYDAS Corp.</t>
  </si>
  <si>
    <t>ATLOSS Corp.</t>
  </si>
  <si>
    <t>SBPUW Corp.</t>
  </si>
  <si>
    <t>RUGUSH Corp.</t>
  </si>
  <si>
    <t>CALIMESA</t>
  </si>
  <si>
    <t>EAST LOS ANGELES</t>
  </si>
  <si>
    <t>ANSTAT Corp.</t>
  </si>
  <si>
    <t>VILLE MONT-ROYAL</t>
  </si>
  <si>
    <t>FUAQCU Corp.</t>
  </si>
  <si>
    <t>BLECKP Corp.</t>
  </si>
  <si>
    <t>CUSBUU Corp.</t>
  </si>
  <si>
    <t>NUDKOF Corp.</t>
  </si>
  <si>
    <t>LINDON</t>
  </si>
  <si>
    <t>SANTAR Corp.</t>
  </si>
  <si>
    <t>BEMEC Corp.</t>
  </si>
  <si>
    <t>BOKUSE Corp.</t>
  </si>
  <si>
    <t>LADWAG Corp.</t>
  </si>
  <si>
    <t>CASTLE ROCK</t>
  </si>
  <si>
    <t>BRAGGS Corp.</t>
  </si>
  <si>
    <t>PUTTLU Corp.</t>
  </si>
  <si>
    <t>PORT ORANGE</t>
  </si>
  <si>
    <t>TABBSC Corp.</t>
  </si>
  <si>
    <t>CALAFO Corp.</t>
  </si>
  <si>
    <t>COPPEROPOLIS</t>
  </si>
  <si>
    <t>COUTOR Corp.</t>
  </si>
  <si>
    <t>ECRATU Corp.</t>
  </si>
  <si>
    <t>UQTAUN Corp.</t>
  </si>
  <si>
    <t>PEALLO Corp.</t>
  </si>
  <si>
    <t>BOORTL Corp.</t>
  </si>
  <si>
    <t>PEORIA</t>
  </si>
  <si>
    <t>TUMSMU Corp.</t>
  </si>
  <si>
    <t>EAST BLOOMFIELD</t>
  </si>
  <si>
    <t>NYSTAT Corp.</t>
  </si>
  <si>
    <t>MIDDLETOWN</t>
  </si>
  <si>
    <t>IVUYS Corp.</t>
  </si>
  <si>
    <t>PRUWAT Corp.</t>
  </si>
  <si>
    <t>KLAMATH FALLS</t>
  </si>
  <si>
    <t>JDMECH Corp.</t>
  </si>
  <si>
    <t>HULMEA Corp.</t>
  </si>
  <si>
    <t>NUWCUM Corp.</t>
  </si>
  <si>
    <t>ANATDR Corp.</t>
  </si>
  <si>
    <t>BEBSBE Corp.</t>
  </si>
  <si>
    <t>CARMICHAEL</t>
  </si>
  <si>
    <t>CMRUB Corp.</t>
  </si>
  <si>
    <t>DUNHUN Corp.</t>
  </si>
  <si>
    <t>LEMON GROVE</t>
  </si>
  <si>
    <t>WRAGHT Corp.</t>
  </si>
  <si>
    <t>PHALSE Corp.</t>
  </si>
  <si>
    <t>HUMEBA Corp.</t>
  </si>
  <si>
    <t>THANDU Corp.</t>
  </si>
  <si>
    <t>LUPEAS Corp.</t>
  </si>
  <si>
    <t>OPPLAU Corp.</t>
  </si>
  <si>
    <t>LECAUT Corp.</t>
  </si>
  <si>
    <t>PATTON</t>
  </si>
  <si>
    <t>EASOBE Corp.</t>
  </si>
  <si>
    <t>JAMHAN Corp.</t>
  </si>
  <si>
    <t>JUHNSM Corp.</t>
  </si>
  <si>
    <t>SECRAC Corp.</t>
  </si>
  <si>
    <t>JOSPUS Corp.</t>
  </si>
  <si>
    <t>BAGALL Corp.</t>
  </si>
  <si>
    <t>RASANG Corp.</t>
  </si>
  <si>
    <t>MYSUS Corp.</t>
  </si>
  <si>
    <t>STRANG Corp.</t>
  </si>
  <si>
    <t>Customer</t>
  </si>
  <si>
    <t>Market</t>
  </si>
  <si>
    <t>State</t>
  </si>
  <si>
    <t>Region</t>
  </si>
  <si>
    <t>control ;</t>
  </si>
  <si>
    <t>control shift ;</t>
  </si>
  <si>
    <t>control ; {space} control shift ;</t>
  </si>
  <si>
    <t>69-154-45</t>
  </si>
  <si>
    <t>USA</t>
  </si>
  <si>
    <t>Manual</t>
  </si>
  <si>
    <t>31-811-75</t>
  </si>
  <si>
    <t>White</t>
  </si>
  <si>
    <t>79-851-84</t>
  </si>
  <si>
    <t>Automatic</t>
  </si>
  <si>
    <t>62-460-88</t>
  </si>
  <si>
    <t>79-562-55</t>
  </si>
  <si>
    <t>75-978-86</t>
  </si>
  <si>
    <t>48-492-85</t>
  </si>
  <si>
    <t>56-055-75</t>
  </si>
  <si>
    <t>29-294-45</t>
  </si>
  <si>
    <t>Black</t>
  </si>
  <si>
    <t>17-930-35</t>
  </si>
  <si>
    <t>52-872-83</t>
  </si>
  <si>
    <t>74-835-26</t>
  </si>
  <si>
    <t>81-944-68</t>
  </si>
  <si>
    <t>51-381-62</t>
  </si>
  <si>
    <t>57-926-19</t>
  </si>
  <si>
    <t>42-385-56</t>
  </si>
  <si>
    <t>65-537-24</t>
  </si>
  <si>
    <t>86-934-11</t>
  </si>
  <si>
    <t>28-099-81</t>
  </si>
  <si>
    <t>81-190-21</t>
  </si>
  <si>
    <t>20-538-45</t>
  </si>
  <si>
    <t>70-808-87</t>
  </si>
  <si>
    <t>58-795-65</t>
  </si>
  <si>
    <t>64-980-20</t>
  </si>
  <si>
    <t>71-428-99</t>
  </si>
  <si>
    <t>89-687-12</t>
  </si>
  <si>
    <t>11-633-64</t>
  </si>
  <si>
    <t>68-235-28</t>
  </si>
  <si>
    <t>72-253-12</t>
  </si>
  <si>
    <t>19-751-49</t>
  </si>
  <si>
    <t>41-212-87</t>
  </si>
  <si>
    <t>67-529-51</t>
  </si>
  <si>
    <t>35-068-30</t>
  </si>
  <si>
    <t>31-433-84</t>
  </si>
  <si>
    <t>32-322-92</t>
  </si>
  <si>
    <t>61-397-84</t>
  </si>
  <si>
    <t>52-124-28</t>
  </si>
  <si>
    <t>19-192-04</t>
  </si>
  <si>
    <t>39-491-24</t>
  </si>
  <si>
    <t>76-790-57</t>
  </si>
  <si>
    <t>10-281-62</t>
  </si>
  <si>
    <t>78-523-53</t>
  </si>
  <si>
    <t>48-477-48</t>
  </si>
  <si>
    <t>74-367-40</t>
  </si>
  <si>
    <t>31-907-36</t>
  </si>
  <si>
    <t>58-128-35</t>
  </si>
  <si>
    <t>27-419-86</t>
  </si>
  <si>
    <t>31-163-20</t>
  </si>
  <si>
    <t>43-781-86</t>
  </si>
  <si>
    <t>17-902-10</t>
  </si>
  <si>
    <t>62-106-43</t>
  </si>
  <si>
    <t>22-766-24</t>
  </si>
  <si>
    <t>20-615-28</t>
  </si>
  <si>
    <t>86-781-17</t>
  </si>
  <si>
    <t>61-631-98</t>
  </si>
  <si>
    <t>47-771-93</t>
  </si>
  <si>
    <t>41-523-85</t>
  </si>
  <si>
    <t>62-295-81</t>
  </si>
  <si>
    <t>81-472-81</t>
  </si>
  <si>
    <t>65-873-40</t>
  </si>
  <si>
    <t>13-465-32</t>
  </si>
  <si>
    <t>86-727-23</t>
  </si>
  <si>
    <t>28-805-86</t>
  </si>
  <si>
    <t>86-514-29</t>
  </si>
  <si>
    <t>37-777-61</t>
  </si>
  <si>
    <t>18-439-58</t>
  </si>
  <si>
    <t>40-180-50</t>
  </si>
  <si>
    <t>62-840-40</t>
  </si>
  <si>
    <t>12-170-67</t>
  </si>
  <si>
    <t>73-717-83</t>
  </si>
  <si>
    <t>37-385-08</t>
  </si>
  <si>
    <t>74-940-89</t>
  </si>
  <si>
    <t>70-763-58</t>
  </si>
  <si>
    <t>37-198-61</t>
  </si>
  <si>
    <t>13-310-61</t>
  </si>
  <si>
    <t>85-943-74</t>
  </si>
  <si>
    <t>29-106-05</t>
  </si>
  <si>
    <t>12-199-44</t>
  </si>
  <si>
    <t>51-407-35</t>
  </si>
  <si>
    <t>57-196-31</t>
  </si>
  <si>
    <t>16-139-24</t>
  </si>
  <si>
    <t>15-497-78</t>
  </si>
  <si>
    <t>10-114-80</t>
  </si>
  <si>
    <t>44-788-93</t>
  </si>
  <si>
    <t>75-122-65</t>
  </si>
  <si>
    <t>61-657-86</t>
  </si>
  <si>
    <t>30-381-25</t>
  </si>
  <si>
    <t>63-421-10</t>
  </si>
  <si>
    <t>12-872-23</t>
  </si>
  <si>
    <t>48-364-61</t>
  </si>
  <si>
    <t>59-548-13</t>
  </si>
  <si>
    <t>87-635-68</t>
  </si>
  <si>
    <t>31-308-15</t>
  </si>
  <si>
    <t>60-212-08</t>
  </si>
  <si>
    <t>51-492-73</t>
  </si>
  <si>
    <t>45-137-12</t>
  </si>
  <si>
    <t>17-912-80</t>
  </si>
  <si>
    <t>48-441-09</t>
  </si>
  <si>
    <t>15-664-72</t>
  </si>
  <si>
    <t>23-090-27</t>
  </si>
  <si>
    <t>82-912-74</t>
  </si>
  <si>
    <t>14-008-09</t>
  </si>
  <si>
    <t>73-831-54</t>
  </si>
  <si>
    <t>84-259-70</t>
  </si>
  <si>
    <t>20-276-84</t>
  </si>
  <si>
    <t>77-289-26</t>
  </si>
  <si>
    <t>81-362-82</t>
  </si>
  <si>
    <t>12-145-84</t>
  </si>
  <si>
    <t>65-125-62</t>
  </si>
  <si>
    <t>71-030-06</t>
  </si>
  <si>
    <t>30-547-23</t>
  </si>
  <si>
    <t>29-951-14</t>
  </si>
  <si>
    <t>40-514-07</t>
  </si>
  <si>
    <t>42-293-77</t>
  </si>
  <si>
    <t>63-701-56</t>
  </si>
  <si>
    <t>80-840-97</t>
  </si>
  <si>
    <t>83-059-18</t>
  </si>
  <si>
    <t>66-365-79</t>
  </si>
  <si>
    <t>66-359-25</t>
  </si>
  <si>
    <t>76-270-54</t>
  </si>
  <si>
    <t>21-471-06</t>
  </si>
  <si>
    <t>84-509-15</t>
  </si>
  <si>
    <t>42-989-02</t>
  </si>
  <si>
    <t>39-066-03</t>
  </si>
  <si>
    <t>67-053-63</t>
  </si>
  <si>
    <t>33-623-62</t>
  </si>
  <si>
    <t>50-369-60</t>
  </si>
  <si>
    <t>73-323-83</t>
  </si>
  <si>
    <t>42-214-86</t>
  </si>
  <si>
    <t>88-233-26</t>
  </si>
  <si>
    <t>46-959-39</t>
  </si>
  <si>
    <t>87-280-75</t>
  </si>
  <si>
    <t>28-019-34</t>
  </si>
  <si>
    <t>61-099-21</t>
  </si>
  <si>
    <t>25-708-38</t>
  </si>
  <si>
    <t>15-148-62</t>
  </si>
  <si>
    <t>15-096-17</t>
  </si>
  <si>
    <t>24-814-53</t>
  </si>
  <si>
    <t>17-776-03</t>
  </si>
  <si>
    <t>Italy</t>
  </si>
  <si>
    <t>23-355-19</t>
  </si>
  <si>
    <t>89-282-63</t>
  </si>
  <si>
    <t>30-849-32</t>
  </si>
  <si>
    <t>84-843-07</t>
  </si>
  <si>
    <t>55-935-27</t>
  </si>
  <si>
    <t>50-602-25</t>
  </si>
  <si>
    <t>20-012-98</t>
  </si>
  <si>
    <t>80-676-60</t>
  </si>
  <si>
    <t>74-131-34</t>
  </si>
  <si>
    <t>84-456-64</t>
  </si>
  <si>
    <t>62-299-66</t>
  </si>
  <si>
    <t>12-953-62</t>
  </si>
  <si>
    <t>35-461-12</t>
  </si>
  <si>
    <t>58-577-26</t>
  </si>
  <si>
    <t>20-404-78</t>
  </si>
  <si>
    <t>47-363-31</t>
  </si>
  <si>
    <t>58-021-95</t>
  </si>
  <si>
    <t>11-054-54</t>
  </si>
  <si>
    <t>23-075-74</t>
  </si>
  <si>
    <t>79-271-85</t>
  </si>
  <si>
    <t>89-971-88</t>
  </si>
  <si>
    <t>69-588-61</t>
  </si>
  <si>
    <t>73-679-72</t>
  </si>
  <si>
    <t>70-214-97</t>
  </si>
  <si>
    <t>19-738-94</t>
  </si>
  <si>
    <t>32-919-42</t>
  </si>
  <si>
    <t>46-347-21</t>
  </si>
  <si>
    <t>33-275-36</t>
  </si>
  <si>
    <t>86-768-99</t>
  </si>
  <si>
    <t>28-562-67</t>
  </si>
  <si>
    <t>28-168-35</t>
  </si>
  <si>
    <t>89-519-56</t>
  </si>
  <si>
    <t>10-732-78</t>
  </si>
  <si>
    <t>45-497-32</t>
  </si>
  <si>
    <t>20-240-69</t>
  </si>
  <si>
    <t>23-320-63</t>
  </si>
  <si>
    <t>48-858-40</t>
  </si>
  <si>
    <t>65-538-78</t>
  </si>
  <si>
    <t>66-006-61</t>
  </si>
  <si>
    <t>42-373-02</t>
  </si>
  <si>
    <t>60-446-16</t>
  </si>
  <si>
    <t>62-668-42</t>
  </si>
  <si>
    <t>89-865-92</t>
  </si>
  <si>
    <t>45-990-87</t>
  </si>
  <si>
    <t>58-813-15</t>
  </si>
  <si>
    <t>34-797-03</t>
  </si>
  <si>
    <t>84-337-75</t>
  </si>
  <si>
    <t>13-715-27</t>
  </si>
  <si>
    <t>15-178-14</t>
  </si>
  <si>
    <t>65-431-29</t>
  </si>
  <si>
    <t>21-978-78</t>
  </si>
  <si>
    <t>39-972-45</t>
  </si>
  <si>
    <t>27-032-57</t>
  </si>
  <si>
    <t>71-173-21</t>
  </si>
  <si>
    <t>21-592-98</t>
  </si>
  <si>
    <t>58-839-15</t>
  </si>
  <si>
    <t>41-797-81</t>
  </si>
  <si>
    <t>73-251-10</t>
  </si>
  <si>
    <t>69-988-41</t>
  </si>
  <si>
    <t>52-596-80</t>
  </si>
  <si>
    <t>79-374-43</t>
  </si>
  <si>
    <t>73-782-29</t>
  </si>
  <si>
    <t>19-992-94</t>
  </si>
  <si>
    <t>18-350-06</t>
  </si>
  <si>
    <t>62-151-05</t>
  </si>
  <si>
    <t>10-584-85</t>
  </si>
  <si>
    <t>55-202-64</t>
  </si>
  <si>
    <t>45-653-90</t>
  </si>
  <si>
    <t>82-490-37</t>
  </si>
  <si>
    <t>19-195-07</t>
  </si>
  <si>
    <t>80-716-87</t>
  </si>
  <si>
    <t>22-617-18</t>
  </si>
  <si>
    <t>74-561-51</t>
  </si>
  <si>
    <t>39-486-87</t>
  </si>
  <si>
    <t>76-144-92</t>
  </si>
  <si>
    <t>53-409-35</t>
  </si>
  <si>
    <t>45-877-20</t>
  </si>
  <si>
    <t>10-389-71</t>
  </si>
  <si>
    <t>74-794-94</t>
  </si>
  <si>
    <t>29-906-20</t>
  </si>
  <si>
    <t>64-389-17</t>
  </si>
  <si>
    <t>29-035-27</t>
  </si>
  <si>
    <t>64-957-42</t>
  </si>
  <si>
    <t>57-120-82</t>
  </si>
  <si>
    <t>15-567-26</t>
  </si>
  <si>
    <t>15-770-49</t>
  </si>
  <si>
    <t>36-879-47</t>
  </si>
  <si>
    <t>59-514-28</t>
  </si>
  <si>
    <t>14-670-01</t>
  </si>
  <si>
    <t>76-032-52</t>
  </si>
  <si>
    <t>70-908-36</t>
  </si>
  <si>
    <t>76-673-45</t>
  </si>
  <si>
    <t>44-771-31</t>
  </si>
  <si>
    <t>49-846-44</t>
  </si>
  <si>
    <t>30-767-36</t>
  </si>
  <si>
    <t>49-958-91</t>
  </si>
  <si>
    <t>56-375-19</t>
  </si>
  <si>
    <t>85-625-93</t>
  </si>
  <si>
    <t>28-396-87</t>
  </si>
  <si>
    <t>20-185-76</t>
  </si>
  <si>
    <t>87-446-65</t>
  </si>
  <si>
    <t>68-523-49</t>
  </si>
  <si>
    <t>74-806-71</t>
  </si>
  <si>
    <t>13-046-57</t>
  </si>
  <si>
    <t>38-152-76</t>
  </si>
  <si>
    <t>79-253-23</t>
  </si>
  <si>
    <t>70-649-54</t>
  </si>
  <si>
    <t>40-610-91</t>
  </si>
  <si>
    <t>49-682-53</t>
  </si>
  <si>
    <t>58-705-03</t>
  </si>
  <si>
    <t>81-793-50</t>
  </si>
  <si>
    <t>78-444-03</t>
  </si>
  <si>
    <t>24-499-21</t>
  </si>
  <si>
    <t>88-783-28</t>
  </si>
  <si>
    <t>84-769-06</t>
  </si>
  <si>
    <t>53-965-10</t>
  </si>
  <si>
    <t>46-668-84</t>
  </si>
  <si>
    <t>30-996-20</t>
  </si>
  <si>
    <t>42-303-85</t>
  </si>
  <si>
    <t>41-391-43</t>
  </si>
  <si>
    <t>13-737-24</t>
  </si>
  <si>
    <t>18-271-40</t>
  </si>
  <si>
    <t>47-937-99</t>
  </si>
  <si>
    <t>32-534-07</t>
  </si>
  <si>
    <t>55-365-98</t>
  </si>
  <si>
    <t>14-292-16</t>
  </si>
  <si>
    <t>25-788-55</t>
  </si>
  <si>
    <t>44-340-18</t>
  </si>
  <si>
    <t>83-865-56</t>
  </si>
  <si>
    <t>63-959-71</t>
  </si>
  <si>
    <t>81-237-90</t>
  </si>
  <si>
    <t>54-844-08</t>
  </si>
  <si>
    <t>32-150-50</t>
  </si>
  <si>
    <t>83-620-35</t>
  </si>
  <si>
    <t>58-561-25</t>
  </si>
  <si>
    <t>68-292-70</t>
  </si>
  <si>
    <t>25-280-71</t>
  </si>
  <si>
    <t>77-855-40</t>
  </si>
  <si>
    <t>Japan</t>
  </si>
  <si>
    <t>18-495-76</t>
  </si>
  <si>
    <t>60-984-51</t>
  </si>
  <si>
    <t>38-290-84</t>
  </si>
  <si>
    <t>80-703-76</t>
  </si>
  <si>
    <t>16-524-21</t>
  </si>
  <si>
    <t>76-754-13</t>
  </si>
  <si>
    <t>58-028-44</t>
  </si>
  <si>
    <t>69-491-97</t>
  </si>
  <si>
    <t>67-453-97</t>
  </si>
  <si>
    <t>49-230-17</t>
  </si>
  <si>
    <t>19-263-40</t>
  </si>
  <si>
    <t>18-137-44</t>
  </si>
  <si>
    <t>25-938-21</t>
  </si>
  <si>
    <t>52-348-32</t>
  </si>
  <si>
    <t>30-275-88</t>
  </si>
  <si>
    <t>63-366-60</t>
  </si>
  <si>
    <t>35-059-76</t>
  </si>
  <si>
    <t>71-201-58</t>
  </si>
  <si>
    <t>14-259-49</t>
  </si>
  <si>
    <t>61-783-92</t>
  </si>
  <si>
    <t>44-118-37</t>
  </si>
  <si>
    <t>87-408-81</t>
  </si>
  <si>
    <t>48-047-55</t>
  </si>
  <si>
    <t>86-503-28</t>
  </si>
  <si>
    <t>75-604-35</t>
  </si>
  <si>
    <t>52-293-54</t>
  </si>
  <si>
    <t>74-403-62</t>
  </si>
  <si>
    <t>78-395-38</t>
  </si>
  <si>
    <t>30-918-78</t>
  </si>
  <si>
    <t>48-236-16</t>
  </si>
  <si>
    <t>72-723-66</t>
  </si>
  <si>
    <t>43-894-77</t>
  </si>
  <si>
    <t>26-536-08</t>
  </si>
  <si>
    <t>88-468-80</t>
  </si>
  <si>
    <t>37-304-64</t>
  </si>
  <si>
    <t>74-545-77</t>
  </si>
  <si>
    <t>35-991-90</t>
  </si>
  <si>
    <t>30-021-01</t>
  </si>
  <si>
    <t>54-860-99</t>
  </si>
  <si>
    <t>85-834-34</t>
  </si>
  <si>
    <t>83-879-25</t>
  </si>
  <si>
    <t>61-621-14</t>
  </si>
  <si>
    <t>25-755-35</t>
  </si>
  <si>
    <t>54-868-28</t>
  </si>
  <si>
    <t>35-423-94</t>
  </si>
  <si>
    <t>60-798-24</t>
  </si>
  <si>
    <t>72-060-25</t>
  </si>
  <si>
    <t>52-568-44</t>
  </si>
  <si>
    <t>84-602-68</t>
  </si>
  <si>
    <t>79-763-82</t>
  </si>
  <si>
    <t>81-684-29</t>
  </si>
  <si>
    <t>45-114-97</t>
  </si>
  <si>
    <t>68-054-41</t>
  </si>
  <si>
    <t>87-539-01</t>
  </si>
  <si>
    <t>14-815-13</t>
  </si>
  <si>
    <t>41-656-33</t>
  </si>
  <si>
    <t>63-438-86</t>
  </si>
  <si>
    <t>38-114-70</t>
  </si>
  <si>
    <t>31-740-13</t>
  </si>
  <si>
    <t>77-444-81</t>
  </si>
  <si>
    <t>27-171-53</t>
  </si>
  <si>
    <t>50-863-03</t>
  </si>
  <si>
    <t>30-590-77</t>
  </si>
  <si>
    <t>16-356-91</t>
  </si>
  <si>
    <t>86-184-34</t>
  </si>
  <si>
    <t>17-692-94</t>
  </si>
  <si>
    <t>65-350-30</t>
  </si>
  <si>
    <t>74-613-20</t>
  </si>
  <si>
    <t>69-062-04</t>
  </si>
  <si>
    <t>41-055-81</t>
  </si>
  <si>
    <t>86-375-60</t>
  </si>
  <si>
    <t>18-190-82</t>
  </si>
  <si>
    <t>82-009-36</t>
  </si>
  <si>
    <t>43-712-28</t>
  </si>
  <si>
    <t>68-194-31</t>
  </si>
  <si>
    <t>85-799-88</t>
  </si>
  <si>
    <t>37-664-76</t>
  </si>
  <si>
    <t>11-537-32</t>
  </si>
  <si>
    <t>15-645-55</t>
  </si>
  <si>
    <t>67-802-51</t>
  </si>
  <si>
    <t>54-307-51</t>
  </si>
  <si>
    <t>71-023-22</t>
  </si>
  <si>
    <t>58-780-87</t>
  </si>
  <si>
    <t>12-267-46</t>
  </si>
  <si>
    <t>43-961-97</t>
  </si>
  <si>
    <t>43-882-87</t>
  </si>
  <si>
    <t>33-385-81</t>
  </si>
  <si>
    <t>71-562-66</t>
  </si>
  <si>
    <t>83-607-78</t>
  </si>
  <si>
    <t>38-831-77</t>
  </si>
  <si>
    <t>80-564-64</t>
  </si>
  <si>
    <t>14-695-57</t>
  </si>
  <si>
    <t>31-689-32</t>
  </si>
  <si>
    <t>60-477-98</t>
  </si>
  <si>
    <t>68-671-91</t>
  </si>
  <si>
    <t>44-806-40</t>
  </si>
  <si>
    <t>67-298-27</t>
  </si>
  <si>
    <t>83-589-13</t>
  </si>
  <si>
    <t>38-596-26</t>
  </si>
  <si>
    <t>52-072-67</t>
  </si>
  <si>
    <t>41-297-63</t>
  </si>
  <si>
    <t>81-233-48</t>
  </si>
  <si>
    <t>80-083-20</t>
  </si>
  <si>
    <t>50-640-25</t>
  </si>
  <si>
    <t>14-404-98</t>
  </si>
  <si>
    <t>89-158-79</t>
  </si>
  <si>
    <t>84-130-74</t>
  </si>
  <si>
    <t>17-534-64</t>
  </si>
  <si>
    <t>82-082-79</t>
  </si>
  <si>
    <t>13-603-84</t>
  </si>
  <si>
    <t>36-082-88</t>
  </si>
  <si>
    <t>64-093-77</t>
  </si>
  <si>
    <t>13-843-73</t>
  </si>
  <si>
    <t>79-965-53</t>
  </si>
  <si>
    <t>34-320-05</t>
  </si>
  <si>
    <t>55-592-39</t>
  </si>
  <si>
    <t>13-927-12</t>
  </si>
  <si>
    <t>40-607-67</t>
  </si>
  <si>
    <t>38-030-75</t>
  </si>
  <si>
    <t>44-793-55</t>
  </si>
  <si>
    <t>18-309-79</t>
  </si>
  <si>
    <t>75-590-46</t>
  </si>
  <si>
    <t>78-565-89</t>
  </si>
  <si>
    <t>35-203-59</t>
  </si>
  <si>
    <t>33-235-09</t>
  </si>
  <si>
    <t>12-588-98</t>
  </si>
  <si>
    <t>70-087-56</t>
  </si>
  <si>
    <t>18-998-37</t>
  </si>
  <si>
    <t>30-828-58</t>
  </si>
  <si>
    <t>70-348-20</t>
  </si>
  <si>
    <t>38-019-31</t>
  </si>
  <si>
    <t>39-161-57</t>
  </si>
  <si>
    <t>21-677-28</t>
  </si>
  <si>
    <t>51-185-85</t>
  </si>
  <si>
    <t>55-501-38</t>
  </si>
  <si>
    <t>31-313-96</t>
  </si>
  <si>
    <t>81-199-89</t>
  </si>
  <si>
    <t>50-985-20</t>
  </si>
  <si>
    <t>32-932-86</t>
  </si>
  <si>
    <t>36-720-09</t>
  </si>
  <si>
    <t>16-236-60</t>
  </si>
  <si>
    <t>33-427-97</t>
  </si>
  <si>
    <t>58-855-99</t>
  </si>
  <si>
    <t>62-956-24</t>
  </si>
  <si>
    <t>70-137-98</t>
  </si>
  <si>
    <t>51-163-17</t>
  </si>
  <si>
    <t>72-333-15</t>
  </si>
  <si>
    <t>68-972-46</t>
  </si>
  <si>
    <t>60-961-86</t>
  </si>
  <si>
    <t>67-933-07</t>
  </si>
  <si>
    <t>41-806-14</t>
  </si>
  <si>
    <t>40-341-31</t>
  </si>
  <si>
    <t>11-408-42</t>
  </si>
  <si>
    <t>58-044-51</t>
  </si>
  <si>
    <t>33-640-42</t>
  </si>
  <si>
    <t>19-062-85</t>
  </si>
  <si>
    <t>87-052-36</t>
  </si>
  <si>
    <t>24-836-48</t>
  </si>
  <si>
    <t>13-644-43</t>
  </si>
  <si>
    <t>51-917-68</t>
  </si>
  <si>
    <t>76-799-71</t>
  </si>
  <si>
    <t>33-306-51</t>
  </si>
  <si>
    <t>38-658-36</t>
  </si>
  <si>
    <t>41-038-31</t>
  </si>
  <si>
    <t>77-106-77</t>
  </si>
  <si>
    <t>68-605-71</t>
  </si>
  <si>
    <t>44-426-32</t>
  </si>
  <si>
    <t>41-049-79</t>
  </si>
  <si>
    <t>61-099-44</t>
  </si>
  <si>
    <t>18-373-57</t>
  </si>
  <si>
    <t>46-818-64</t>
  </si>
  <si>
    <t>86-334-01</t>
  </si>
  <si>
    <t>68-543-19</t>
  </si>
  <si>
    <t>84-868-90</t>
  </si>
  <si>
    <t>13-629-07</t>
  </si>
  <si>
    <t>71-814-96</t>
  </si>
  <si>
    <t>82-850-06</t>
  </si>
  <si>
    <t>29-708-28</t>
  </si>
  <si>
    <t>71-767-26</t>
  </si>
  <si>
    <t>11-754-05</t>
  </si>
  <si>
    <t>56-226-54</t>
  </si>
  <si>
    <t>72-311-84</t>
  </si>
  <si>
    <t>38-382-44</t>
  </si>
  <si>
    <t>57-175-70</t>
  </si>
  <si>
    <t>22-267-88</t>
  </si>
  <si>
    <t>39-833-80</t>
  </si>
  <si>
    <t>46-705-24</t>
  </si>
  <si>
    <t>56-868-28</t>
  </si>
  <si>
    <t>82-525-39</t>
  </si>
  <si>
    <t>39-668-40</t>
  </si>
  <si>
    <t>17-799-27</t>
  </si>
  <si>
    <t>36-787-58</t>
  </si>
  <si>
    <t>55-412-80</t>
  </si>
  <si>
    <t>18-737-25</t>
  </si>
  <si>
    <t>48-721-58</t>
  </si>
  <si>
    <t>38-792-30</t>
  </si>
  <si>
    <t>35-888-20</t>
  </si>
  <si>
    <t>67-805-25</t>
  </si>
  <si>
    <t>85-334-20</t>
  </si>
  <si>
    <t>34-846-61</t>
  </si>
  <si>
    <t>54-318-66</t>
  </si>
  <si>
    <t>48-525-44</t>
  </si>
  <si>
    <t>78-897-42</t>
  </si>
  <si>
    <t>61-738-64</t>
  </si>
  <si>
    <t>89-301-37</t>
  </si>
  <si>
    <t>18-363-07</t>
  </si>
  <si>
    <t>47-319-66</t>
  </si>
  <si>
    <t>57-920-45</t>
  </si>
  <si>
    <t>75-858-56</t>
  </si>
  <si>
    <t>59-679-22</t>
  </si>
  <si>
    <t>52-124-03</t>
  </si>
  <si>
    <t>28-696-39</t>
  </si>
  <si>
    <t>13-546-61</t>
  </si>
  <si>
    <t>88-898-40</t>
  </si>
  <si>
    <t>22-842-86</t>
  </si>
  <si>
    <t>39-102-19</t>
  </si>
  <si>
    <t>79-642-05</t>
  </si>
  <si>
    <t>85-555-15</t>
  </si>
  <si>
    <t>26-767-41</t>
  </si>
  <si>
    <t>67-981-33</t>
  </si>
  <si>
    <t>65-751-52</t>
  </si>
  <si>
    <t>69-738-46</t>
  </si>
  <si>
    <t>37-809-18</t>
  </si>
  <si>
    <t>74-091-24</t>
  </si>
  <si>
    <t>81-958-63</t>
  </si>
  <si>
    <t>79-248-09</t>
  </si>
  <si>
    <t>81-804-96</t>
  </si>
  <si>
    <t>48-549-40</t>
  </si>
  <si>
    <t>35-850-94</t>
  </si>
  <si>
    <t>80-996-42</t>
  </si>
  <si>
    <t>61-109-76</t>
  </si>
  <si>
    <t>26-677-79</t>
  </si>
  <si>
    <t>46-311-82</t>
  </si>
  <si>
    <t>17-300-38</t>
  </si>
  <si>
    <t>71-557-76</t>
  </si>
  <si>
    <t>21-690-03</t>
  </si>
  <si>
    <t>34-316-73</t>
  </si>
  <si>
    <t>89-131-90</t>
  </si>
  <si>
    <t>68-522-50</t>
  </si>
  <si>
    <t>46-178-27</t>
  </si>
  <si>
    <t>53-821-17</t>
  </si>
  <si>
    <t>89-999-15</t>
  </si>
  <si>
    <t>77-936-63</t>
  </si>
  <si>
    <t>88-040-06</t>
  </si>
  <si>
    <t>49-553-29</t>
  </si>
  <si>
    <t>53-082-84</t>
  </si>
  <si>
    <t>66-653-09</t>
  </si>
  <si>
    <t>25-573-56</t>
  </si>
  <si>
    <t>65-013-59</t>
  </si>
  <si>
    <t>15-536-08</t>
  </si>
  <si>
    <t>65-195-46</t>
  </si>
  <si>
    <t>60-046-78</t>
  </si>
  <si>
    <t>28-954-97</t>
  </si>
  <si>
    <t>80-391-24</t>
  </si>
  <si>
    <t>45-915-97</t>
  </si>
  <si>
    <t>13-024-19</t>
  </si>
  <si>
    <t>66-640-89</t>
  </si>
  <si>
    <t>79-949-81</t>
  </si>
  <si>
    <t>85-701-83</t>
  </si>
  <si>
    <t>17-808-93</t>
  </si>
  <si>
    <t>42-072-45</t>
  </si>
  <si>
    <t>33-970-44</t>
  </si>
  <si>
    <t>18-782-00</t>
  </si>
  <si>
    <t>84-557-13</t>
  </si>
  <si>
    <t>11-019-95</t>
  </si>
  <si>
    <t>37-318-70</t>
  </si>
  <si>
    <t>40-630-22</t>
  </si>
  <si>
    <t>55-308-05</t>
  </si>
  <si>
    <t>40-216-61</t>
  </si>
  <si>
    <t>40-556-90</t>
  </si>
  <si>
    <t>40-982-66</t>
  </si>
  <si>
    <t>19-926-54</t>
  </si>
  <si>
    <t>61-342-97</t>
  </si>
  <si>
    <t>18-490-24</t>
  </si>
  <si>
    <t>27-746-26</t>
  </si>
  <si>
    <t>20-636-30</t>
  </si>
  <si>
    <t>43-374-35</t>
  </si>
  <si>
    <t>34-068-87</t>
  </si>
  <si>
    <t>20-344-65</t>
  </si>
  <si>
    <t>49-296-76</t>
  </si>
  <si>
    <t>72-296-52</t>
  </si>
  <si>
    <t>25-728-00</t>
  </si>
  <si>
    <t>67-670-76</t>
  </si>
  <si>
    <t>50-484-44</t>
  </si>
  <si>
    <t>51-209-90</t>
  </si>
  <si>
    <t>41-173-17</t>
  </si>
  <si>
    <t>77-544-77</t>
  </si>
  <si>
    <t>79-681-20</t>
  </si>
  <si>
    <t>80-092-63</t>
  </si>
  <si>
    <t>39-682-02</t>
  </si>
  <si>
    <t>39-247-35</t>
  </si>
  <si>
    <t>34-805-25</t>
  </si>
  <si>
    <t>86-396-30</t>
  </si>
  <si>
    <t>28-548-19</t>
  </si>
  <si>
    <t>73-006-16</t>
  </si>
  <si>
    <t>55-599-69</t>
  </si>
  <si>
    <t>51-808-54</t>
  </si>
  <si>
    <t>52-046-83</t>
  </si>
  <si>
    <t>77-835-20</t>
  </si>
  <si>
    <t>62-156-90</t>
  </si>
  <si>
    <t>61-474-12</t>
  </si>
  <si>
    <t>71-076-71</t>
  </si>
  <si>
    <t>81-025-57</t>
  </si>
  <si>
    <t>70-296-17</t>
  </si>
  <si>
    <t>40-464-33</t>
  </si>
  <si>
    <t>82-705-99</t>
  </si>
  <si>
    <t>14-114-94</t>
  </si>
  <si>
    <t>58-830-29</t>
  </si>
  <si>
    <t>12-476-31</t>
  </si>
  <si>
    <t>74-226-86</t>
  </si>
  <si>
    <t>56-692-49</t>
  </si>
  <si>
    <t>13-376-20</t>
  </si>
  <si>
    <t>65-812-19</t>
  </si>
  <si>
    <t>82-660-39</t>
  </si>
  <si>
    <t>13-245-55</t>
  </si>
  <si>
    <t>37-464-03</t>
  </si>
  <si>
    <t>44-020-47</t>
  </si>
  <si>
    <t>46-577-34</t>
  </si>
  <si>
    <t>37-544-05</t>
  </si>
  <si>
    <t>52-517-16</t>
  </si>
  <si>
    <t>27-660-88</t>
  </si>
  <si>
    <t>77-070-81</t>
  </si>
  <si>
    <t>39-116-55</t>
  </si>
  <si>
    <t>55-207-60</t>
  </si>
  <si>
    <t>77-194-31</t>
  </si>
  <si>
    <t>28-544-56</t>
  </si>
  <si>
    <t>45-128-16</t>
  </si>
  <si>
    <t>24-022-10</t>
  </si>
  <si>
    <t>69-347-63</t>
  </si>
  <si>
    <t>84-577-65</t>
  </si>
  <si>
    <t>18-262-27</t>
  </si>
  <si>
    <t>27-284-40</t>
  </si>
  <si>
    <t>88-002-26</t>
  </si>
  <si>
    <t>31-686-33</t>
  </si>
  <si>
    <t>59-804-57</t>
  </si>
  <si>
    <t>78-222-61</t>
  </si>
  <si>
    <t>88-978-36</t>
  </si>
  <si>
    <t>81-879-43</t>
  </si>
  <si>
    <t>14-900-34</t>
  </si>
  <si>
    <t>72-832-82</t>
  </si>
  <si>
    <t>45-684-88</t>
  </si>
  <si>
    <t>89-715-43</t>
  </si>
  <si>
    <t>39-783-63</t>
  </si>
  <si>
    <t>29-457-68</t>
  </si>
  <si>
    <t>50-831-13</t>
  </si>
  <si>
    <t>86-247-61</t>
  </si>
  <si>
    <t>85-458-70</t>
  </si>
  <si>
    <t>24-877-70</t>
  </si>
  <si>
    <t>52-796-72</t>
  </si>
  <si>
    <t>89-359-56</t>
  </si>
  <si>
    <t>19-614-07</t>
  </si>
  <si>
    <t>48-091-60</t>
  </si>
  <si>
    <t>56-219-25</t>
  </si>
  <si>
    <t>66-515-85</t>
  </si>
  <si>
    <t>68-693-99</t>
  </si>
  <si>
    <t>57-094-87</t>
  </si>
  <si>
    <t>51-579-19</t>
  </si>
  <si>
    <t>22-687-50</t>
  </si>
  <si>
    <t>40-583-30</t>
  </si>
  <si>
    <t>71-502-29</t>
  </si>
  <si>
    <t>36-861-67</t>
  </si>
  <si>
    <t>82-192-49</t>
  </si>
  <si>
    <t>18-120-55</t>
  </si>
  <si>
    <t>78-747-31</t>
  </si>
  <si>
    <t>35-435-42</t>
  </si>
  <si>
    <t>17-622-31</t>
  </si>
  <si>
    <t>21-736-42</t>
  </si>
  <si>
    <t>89-446-56</t>
  </si>
  <si>
    <t>13-442-79</t>
  </si>
  <si>
    <t>41-587-96</t>
  </si>
  <si>
    <t>22-746-88</t>
  </si>
  <si>
    <t>51-808-82</t>
  </si>
  <si>
    <t>52-100-85</t>
  </si>
  <si>
    <t>11-261-27</t>
  </si>
  <si>
    <t>34-101-97</t>
  </si>
  <si>
    <t>77-093-46</t>
  </si>
  <si>
    <t>67-455-44</t>
  </si>
  <si>
    <t>11-010-65</t>
  </si>
  <si>
    <t>61-539-82</t>
  </si>
  <si>
    <t>18-198-48</t>
  </si>
  <si>
    <t>62-575-33</t>
  </si>
  <si>
    <t>79-205-82</t>
  </si>
  <si>
    <t>52-566-32</t>
  </si>
  <si>
    <t>52-623-52</t>
  </si>
  <si>
    <t>60-674-67</t>
  </si>
  <si>
    <t>59-745-57</t>
  </si>
  <si>
    <t>36-725-40</t>
  </si>
  <si>
    <t>37-383-17</t>
  </si>
  <si>
    <t>14-354-36</t>
  </si>
  <si>
    <t>23-064-72</t>
  </si>
  <si>
    <t>80-162-81</t>
  </si>
  <si>
    <t>85-875-29</t>
  </si>
  <si>
    <t>20-502-68</t>
  </si>
  <si>
    <t>68-475-87</t>
  </si>
  <si>
    <t>81-049-48</t>
  </si>
  <si>
    <t>66-898-78</t>
  </si>
  <si>
    <t>57-481-14</t>
  </si>
  <si>
    <t>50-488-12</t>
  </si>
  <si>
    <t>49-034-51</t>
  </si>
  <si>
    <t>49-623-49</t>
  </si>
  <si>
    <t>74-455-05</t>
  </si>
  <si>
    <t>14-691-02</t>
  </si>
  <si>
    <t>22-653-65</t>
  </si>
  <si>
    <t>46-126-08</t>
  </si>
  <si>
    <t>65-242-49</t>
  </si>
  <si>
    <t>17-324-08</t>
  </si>
  <si>
    <t>69-835-56</t>
  </si>
  <si>
    <t>43-669-96</t>
  </si>
  <si>
    <t>71-794-68</t>
  </si>
  <si>
    <t>18-168-58</t>
  </si>
  <si>
    <t>83-600-71</t>
  </si>
  <si>
    <t>86-938-85</t>
  </si>
  <si>
    <t>31-822-96</t>
  </si>
  <si>
    <t>53-899-80</t>
  </si>
  <si>
    <t>86-112-39</t>
  </si>
  <si>
    <t>42-400-95</t>
  </si>
  <si>
    <t>35-789-25</t>
  </si>
  <si>
    <t>24-260-20</t>
  </si>
  <si>
    <t>20-863-98</t>
  </si>
  <si>
    <t>71-682-01</t>
  </si>
  <si>
    <t>47-670-10</t>
  </si>
  <si>
    <t>11-905-22</t>
  </si>
  <si>
    <t>81-477-08</t>
  </si>
  <si>
    <t>32-363-29</t>
  </si>
  <si>
    <t>24-987-44</t>
  </si>
  <si>
    <t>19-067-99</t>
  </si>
  <si>
    <t>20-681-07</t>
  </si>
  <si>
    <t>78-152-57</t>
  </si>
  <si>
    <t>10-421-62</t>
  </si>
  <si>
    <t>25-354-79</t>
  </si>
  <si>
    <t>51-154-55</t>
  </si>
  <si>
    <t>12-701-83</t>
  </si>
  <si>
    <t>42-284-94</t>
  </si>
  <si>
    <t>73-352-50</t>
  </si>
  <si>
    <t>60-320-94</t>
  </si>
  <si>
    <t>32-496-87</t>
  </si>
  <si>
    <t>37-661-17</t>
  </si>
  <si>
    <t>Sweden</t>
  </si>
  <si>
    <t>18-070-49</t>
  </si>
  <si>
    <t>65-495-17</t>
  </si>
  <si>
    <t>47-611-77</t>
  </si>
  <si>
    <t>37-860-47</t>
  </si>
  <si>
    <t>72-100-90</t>
  </si>
  <si>
    <t>64-238-97</t>
  </si>
  <si>
    <t>83-741-47</t>
  </si>
  <si>
    <t>10-819-80</t>
  </si>
  <si>
    <t>17-988-85</t>
  </si>
  <si>
    <t>13-754-90</t>
  </si>
  <si>
    <t>41-059-26</t>
  </si>
  <si>
    <t>25-949-63</t>
  </si>
  <si>
    <t>76-154-53</t>
  </si>
  <si>
    <t>54-261-96</t>
  </si>
  <si>
    <t>18-670-72</t>
  </si>
  <si>
    <t>59-744-11</t>
  </si>
  <si>
    <t>30-644-56</t>
  </si>
  <si>
    <t>72-556-31</t>
  </si>
  <si>
    <t>84-992-41</t>
  </si>
  <si>
    <t>17-364-31</t>
  </si>
  <si>
    <t>74-438-86</t>
  </si>
  <si>
    <t>75-033-74</t>
  </si>
  <si>
    <t>83-910-56</t>
  </si>
  <si>
    <t>84-410-76</t>
  </si>
  <si>
    <t>40-716-87</t>
  </si>
  <si>
    <t>28-321-46</t>
  </si>
  <si>
    <t>61-294-65</t>
  </si>
  <si>
    <t>37-418-54</t>
  </si>
  <si>
    <t>52-184-14</t>
  </si>
  <si>
    <t>44-586-35</t>
  </si>
  <si>
    <t>23-553-18</t>
  </si>
  <si>
    <t>39-175-83</t>
  </si>
  <si>
    <t>16-949-11</t>
  </si>
  <si>
    <t>47-513-98</t>
  </si>
  <si>
    <t>67-003-47</t>
  </si>
  <si>
    <t>38-716-64</t>
  </si>
  <si>
    <t>69-765-18</t>
  </si>
  <si>
    <t>74-746-71</t>
  </si>
  <si>
    <t>71-652-67</t>
  </si>
  <si>
    <t>73-727-73</t>
  </si>
  <si>
    <t>52-557-28</t>
  </si>
  <si>
    <t>89-569-51</t>
  </si>
  <si>
    <t>79-105-73</t>
  </si>
  <si>
    <t>58-734-50</t>
  </si>
  <si>
    <t>10-679-95</t>
  </si>
  <si>
    <t>30-438-97</t>
  </si>
  <si>
    <t>65-031-83</t>
  </si>
  <si>
    <t>84-111-76</t>
  </si>
  <si>
    <t>15-131-74</t>
  </si>
  <si>
    <t>79-060-55</t>
  </si>
  <si>
    <t>63-114-77</t>
  </si>
  <si>
    <t>70-034-87</t>
  </si>
  <si>
    <t>27-329-72</t>
  </si>
  <si>
    <t>33-143-82</t>
  </si>
  <si>
    <t>25-618-07</t>
  </si>
  <si>
    <t>45-962-99</t>
  </si>
  <si>
    <t>69-891-55</t>
  </si>
  <si>
    <t>40-543-04</t>
  </si>
  <si>
    <t>21-320-54</t>
  </si>
  <si>
    <t>88-174-40</t>
  </si>
  <si>
    <t>79-395-59</t>
  </si>
  <si>
    <t>66-894-51</t>
  </si>
  <si>
    <t>62-331-67</t>
  </si>
  <si>
    <t>53-547-22</t>
  </si>
  <si>
    <t>52-325-57</t>
  </si>
  <si>
    <t>84-750-17</t>
  </si>
  <si>
    <t>49-085-22</t>
  </si>
  <si>
    <t>49-262-98</t>
  </si>
  <si>
    <t>69-303-88</t>
  </si>
  <si>
    <t>47-798-61</t>
  </si>
  <si>
    <t>77-730-54</t>
  </si>
  <si>
    <t>13-840-28</t>
  </si>
  <si>
    <t>51-696-68</t>
  </si>
  <si>
    <t>71-194-03</t>
  </si>
  <si>
    <t>58-213-59</t>
  </si>
  <si>
    <t>59-988-46</t>
  </si>
  <si>
    <t>24-083-68</t>
  </si>
  <si>
    <t>25-662-17</t>
  </si>
  <si>
    <t>45-256-88</t>
  </si>
  <si>
    <t>74-069-49</t>
  </si>
  <si>
    <t>68-592-85</t>
  </si>
  <si>
    <t>74-749-09</t>
  </si>
  <si>
    <t>16-098-93</t>
  </si>
  <si>
    <t>77-926-52</t>
  </si>
  <si>
    <t>21-832-21</t>
  </si>
  <si>
    <t>39-412-56</t>
  </si>
  <si>
    <t>68-160-32</t>
  </si>
  <si>
    <t>48-088-53</t>
  </si>
  <si>
    <t>21-360-99</t>
  </si>
  <si>
    <t>53-644-13</t>
  </si>
  <si>
    <t>33-019-68</t>
  </si>
  <si>
    <t>42-840-44</t>
  </si>
  <si>
    <t>82-998-50</t>
  </si>
  <si>
    <t>62-796-02</t>
  </si>
  <si>
    <t>13-329-22</t>
  </si>
  <si>
    <t>13-200-09</t>
  </si>
  <si>
    <t>44-415-60</t>
  </si>
  <si>
    <t>16-034-43</t>
  </si>
  <si>
    <t>23-954-41</t>
  </si>
  <si>
    <t>26-380-18</t>
  </si>
  <si>
    <t>57-872-12</t>
  </si>
  <si>
    <t>58-176-87</t>
  </si>
  <si>
    <t>50-590-05</t>
  </si>
  <si>
    <t>22-098-56</t>
  </si>
  <si>
    <t>79-086-03</t>
  </si>
  <si>
    <t>38-751-95</t>
  </si>
  <si>
    <t>55-961-05</t>
  </si>
  <si>
    <t>43-623-77</t>
  </si>
  <si>
    <t>69-175-57</t>
  </si>
  <si>
    <t>80-278-75</t>
  </si>
  <si>
    <t>72-422-67</t>
  </si>
  <si>
    <t>61-751-43</t>
  </si>
  <si>
    <t>89-479-70</t>
  </si>
  <si>
    <t>28-561-25</t>
  </si>
  <si>
    <t>77-856-29</t>
  </si>
  <si>
    <t>88-375-93</t>
  </si>
  <si>
    <t>54-808-55</t>
  </si>
  <si>
    <t>24-249-57</t>
  </si>
  <si>
    <t>83-348-74</t>
  </si>
  <si>
    <t>36-242-21</t>
  </si>
  <si>
    <t>80-533-46</t>
  </si>
  <si>
    <t>43-191-32</t>
  </si>
  <si>
    <t>77-608-35</t>
  </si>
  <si>
    <t>59-419-26</t>
  </si>
  <si>
    <t>41-327-31</t>
  </si>
  <si>
    <t>86-755-59</t>
  </si>
  <si>
    <t>36-326-58</t>
  </si>
  <si>
    <t>89-883-35</t>
  </si>
  <si>
    <t>75-561-59</t>
  </si>
  <si>
    <t>55-885-98</t>
  </si>
  <si>
    <t>18-669-49</t>
  </si>
  <si>
    <t>53-576-77</t>
  </si>
  <si>
    <t>62-539-49</t>
  </si>
  <si>
    <t>17-299-93</t>
  </si>
  <si>
    <t>22-963-74</t>
  </si>
  <si>
    <t>65-722-00</t>
  </si>
  <si>
    <t>83-884-75</t>
  </si>
  <si>
    <t>81-554-54</t>
  </si>
  <si>
    <t>28-275-06</t>
  </si>
  <si>
    <t>80-996-98</t>
  </si>
  <si>
    <t>69-829-84</t>
  </si>
  <si>
    <t>80-436-24</t>
  </si>
  <si>
    <t>12-658-76</t>
  </si>
  <si>
    <t>65-248-19</t>
  </si>
  <si>
    <t>36-107-06</t>
  </si>
  <si>
    <t>36-809-85</t>
  </si>
  <si>
    <t>18-981-04</t>
  </si>
  <si>
    <t>58-353-04</t>
  </si>
  <si>
    <t>56-410-71</t>
  </si>
  <si>
    <t>15-346-29</t>
  </si>
  <si>
    <t>63-730-54</t>
  </si>
  <si>
    <t>42-720-86</t>
  </si>
  <si>
    <t>79-235-78</t>
  </si>
  <si>
    <t>35-095-07</t>
  </si>
  <si>
    <t>64-996-98</t>
  </si>
  <si>
    <t>18-330-02</t>
  </si>
  <si>
    <t>39-957-17</t>
  </si>
  <si>
    <t>23-590-95</t>
  </si>
  <si>
    <t>86-582-38</t>
  </si>
  <si>
    <t>87-840-63</t>
  </si>
  <si>
    <t>52-908-49</t>
  </si>
  <si>
    <t>41-513-29</t>
  </si>
  <si>
    <t>23-373-78</t>
  </si>
  <si>
    <t>48-606-62</t>
  </si>
  <si>
    <t>58-783-48</t>
  </si>
  <si>
    <t>10-030-01</t>
  </si>
  <si>
    <t>41-095-39</t>
  </si>
  <si>
    <t>30-223-18</t>
  </si>
  <si>
    <t>50-990-85</t>
  </si>
  <si>
    <t>43-909-37</t>
  </si>
  <si>
    <t>19-246-85</t>
  </si>
  <si>
    <t>88-889-30</t>
  </si>
  <si>
    <t>79-819-57</t>
  </si>
  <si>
    <t>13-586-45</t>
  </si>
  <si>
    <t>79-546-18</t>
  </si>
  <si>
    <t>22-435-64</t>
  </si>
  <si>
    <t>29-519-97</t>
  </si>
  <si>
    <t>84-882-98</t>
  </si>
  <si>
    <t>44-303-92</t>
  </si>
  <si>
    <t>39-754-42</t>
  </si>
  <si>
    <t>31-075-39</t>
  </si>
  <si>
    <t>87-359-39</t>
  </si>
  <si>
    <t>31-327-54</t>
  </si>
  <si>
    <t>46-640-78</t>
  </si>
  <si>
    <t>74-984-10</t>
  </si>
  <si>
    <t>71-270-11</t>
  </si>
  <si>
    <t>78-350-73</t>
  </si>
  <si>
    <t>17-211-55</t>
  </si>
  <si>
    <t>17-514-02</t>
  </si>
  <si>
    <t>85-278-02</t>
  </si>
  <si>
    <t>71-156-78</t>
  </si>
  <si>
    <t>60-502-51</t>
  </si>
  <si>
    <t>32-364-21</t>
  </si>
  <si>
    <t>55-562-60</t>
  </si>
  <si>
    <t>65-453-21</t>
  </si>
  <si>
    <t>86-127-97</t>
  </si>
  <si>
    <t>72-598-59</t>
  </si>
  <si>
    <t>85-924-03</t>
  </si>
  <si>
    <t>45-972-16</t>
  </si>
  <si>
    <t>43-575-33</t>
  </si>
  <si>
    <t>33-767-19</t>
  </si>
  <si>
    <t>86-932-28</t>
  </si>
  <si>
    <t>38-009-70</t>
  </si>
  <si>
    <t>20-848-70</t>
  </si>
  <si>
    <t>23-599-12</t>
  </si>
  <si>
    <t>38-231-49</t>
  </si>
  <si>
    <t>61-940-19</t>
  </si>
  <si>
    <t>47-864-31</t>
  </si>
  <si>
    <t>82-098-50</t>
  </si>
  <si>
    <t>13-654-20</t>
  </si>
  <si>
    <t>58-632-71</t>
  </si>
  <si>
    <t>18-077-24</t>
  </si>
  <si>
    <t>83-654-38</t>
  </si>
  <si>
    <t>80-993-64</t>
  </si>
  <si>
    <t>60-788-25</t>
  </si>
  <si>
    <t>47-455-70</t>
  </si>
  <si>
    <t>73-442-04</t>
  </si>
  <si>
    <t>35-202-57</t>
  </si>
  <si>
    <t>44-229-59</t>
  </si>
  <si>
    <t>76-772-05</t>
  </si>
  <si>
    <t>47-361-82</t>
  </si>
  <si>
    <t>48-594-14</t>
  </si>
  <si>
    <t>75-666-00</t>
  </si>
  <si>
    <t>76-124-58</t>
  </si>
  <si>
    <t>30-168-26</t>
  </si>
  <si>
    <t>44-220-01</t>
  </si>
  <si>
    <t>40-842-79</t>
  </si>
  <si>
    <t>75-329-50</t>
  </si>
  <si>
    <t>86-258-15</t>
  </si>
  <si>
    <t>57-099-35</t>
  </si>
  <si>
    <t>86-666-74</t>
  </si>
  <si>
    <t>25-588-08</t>
  </si>
  <si>
    <t>27-574-62</t>
  </si>
  <si>
    <t>86-816-87</t>
  </si>
  <si>
    <t>40-268-68</t>
  </si>
  <si>
    <t>45-818-27</t>
  </si>
  <si>
    <t>36-475-57</t>
  </si>
  <si>
    <t>60-915-53</t>
  </si>
  <si>
    <t>61-395-71</t>
  </si>
  <si>
    <t>86-419-40</t>
  </si>
  <si>
    <t>48-989-24</t>
  </si>
  <si>
    <t>70-955-90</t>
  </si>
  <si>
    <t>56-600-60</t>
  </si>
  <si>
    <t>19-833-92</t>
  </si>
  <si>
    <t>66-948-07</t>
  </si>
  <si>
    <t>21-935-86</t>
  </si>
  <si>
    <t>67-338-77</t>
  </si>
  <si>
    <t>56-306-92</t>
  </si>
  <si>
    <t>26-543-46</t>
  </si>
  <si>
    <t>46-813-69</t>
  </si>
  <si>
    <t>18-362-91</t>
  </si>
  <si>
    <t>88-720-81</t>
  </si>
  <si>
    <t>47-268-46</t>
  </si>
  <si>
    <t>32-981-44</t>
  </si>
  <si>
    <t>36-745-37</t>
  </si>
  <si>
    <t>66-045-88</t>
  </si>
  <si>
    <t>38-353-89</t>
  </si>
  <si>
    <t>14-271-31</t>
  </si>
  <si>
    <t>80-376-01</t>
  </si>
  <si>
    <t>65-250-64</t>
  </si>
  <si>
    <t>32-021-91</t>
  </si>
  <si>
    <t>83-185-68</t>
  </si>
  <si>
    <t>62-575-38</t>
  </si>
  <si>
    <t>11-341-01</t>
  </si>
  <si>
    <t>38-634-60</t>
  </si>
  <si>
    <t>52-994-72</t>
  </si>
  <si>
    <t>26-956-58</t>
  </si>
  <si>
    <t>29-986-31</t>
  </si>
  <si>
    <t>68-001-61</t>
  </si>
  <si>
    <t>75-626-06</t>
  </si>
  <si>
    <t>75-594-91</t>
  </si>
  <si>
    <t>62-865-29</t>
  </si>
  <si>
    <t>26-374-83</t>
  </si>
  <si>
    <t>25-010-40</t>
  </si>
  <si>
    <t>89-536-94</t>
  </si>
  <si>
    <t>40-464-61</t>
  </si>
  <si>
    <t>78-524-34</t>
  </si>
  <si>
    <t>66-556-87</t>
  </si>
  <si>
    <t>11-485-93</t>
  </si>
  <si>
    <t>27-843-88</t>
  </si>
  <si>
    <t>27-789-74</t>
  </si>
  <si>
    <t>23-795-94</t>
  </si>
  <si>
    <t>38-303-24</t>
  </si>
  <si>
    <t>51-556-80</t>
  </si>
  <si>
    <t>67-518-89</t>
  </si>
  <si>
    <t>51-535-19</t>
  </si>
  <si>
    <t>Make</t>
  </si>
  <si>
    <t>Country</t>
  </si>
  <si>
    <t>Gear</t>
  </si>
  <si>
    <t>Minimize cost.</t>
  </si>
  <si>
    <t>Must have enough people per day.</t>
  </si>
  <si>
    <t>Total Shortfall</t>
  </si>
  <si>
    <t>Employees Needed</t>
  </si>
  <si>
    <t>Employees Scheduled</t>
  </si>
  <si>
    <t>Jasmine</t>
  </si>
  <si>
    <t>Can't work Monday and Friday.</t>
  </si>
  <si>
    <t>Josephine</t>
  </si>
  <si>
    <t>Juliet</t>
  </si>
  <si>
    <t>Julia</t>
  </si>
  <si>
    <t>Not available this week.</t>
  </si>
  <si>
    <t>Jessica</t>
  </si>
  <si>
    <t>Can't work Monday through Friday.</t>
  </si>
  <si>
    <t>Jamal</t>
  </si>
  <si>
    <t>Jordan</t>
  </si>
  <si>
    <t>Only works 2d.</t>
  </si>
  <si>
    <t>Ned</t>
  </si>
  <si>
    <t>Can't work Wednesday.</t>
  </si>
  <si>
    <t>Jodin</t>
  </si>
  <si>
    <t>Joshua</t>
  </si>
  <si>
    <t>Can't work Tuesday and Thursday.</t>
  </si>
  <si>
    <t>Joe</t>
  </si>
  <si>
    <t>Notes</t>
  </si>
  <si>
    <t>Sun</t>
  </si>
  <si>
    <t>Sat</t>
  </si>
  <si>
    <t>Fri</t>
  </si>
  <si>
    <t>Thu</t>
  </si>
  <si>
    <t>Wed</t>
  </si>
  <si>
    <t>Tue</t>
  </si>
  <si>
    <t>Mon</t>
  </si>
  <si>
    <t>Cost</t>
  </si>
  <si>
    <t>Hrs</t>
  </si>
  <si>
    <t>Days</t>
  </si>
  <si>
    <t>Rate</t>
  </si>
  <si>
    <t>Employee</t>
  </si>
  <si>
    <t>Ned's Discount Groceries</t>
  </si>
  <si>
    <t>darcy.whyte@gmail.com</t>
  </si>
  <si>
    <t>Count</t>
  </si>
  <si>
    <t>Summarize quantity by province.</t>
  </si>
  <si>
    <t>Summarize quantity by color</t>
  </si>
  <si>
    <t>=TODAY()</t>
  </si>
  <si>
    <t>=NOW()</t>
  </si>
  <si>
    <t>Updates when the spreadsheet loads, recalculates or you press F9.</t>
  </si>
  <si>
    <t>=YEAR(B6)</t>
  </si>
  <si>
    <t>=MONTH(B6)</t>
  </si>
  <si>
    <t>=DAY(B6)</t>
  </si>
  <si>
    <t>=HOUR(B6)</t>
  </si>
  <si>
    <t>=MINUTE(B6)</t>
  </si>
  <si>
    <t>=SECOND(B6)</t>
  </si>
  <si>
    <t>=NOW() - A3</t>
  </si>
  <si>
    <t>=DATEDIF(A3, NOW(), "m")</t>
  </si>
  <si>
    <t>Sale</t>
  </si>
  <si>
    <t>Segment</t>
  </si>
  <si>
    <t>List</t>
  </si>
  <si>
    <t>=VLOOKUP(T11, $P$10:$Q$100, 2, FALSE)</t>
  </si>
  <si>
    <t>=MATCH(T13,$P$10:$P$100,0)</t>
  </si>
  <si>
    <t>=INDEX($Q$10:$Q$100,U13)</t>
  </si>
  <si>
    <t>=INDEX($Q$10:$Q$100, MATCH(T16, $P$10:$P$100,0))</t>
  </si>
  <si>
    <t>=INDEX($P$10:$P$100,U21)</t>
  </si>
  <si>
    <t>=INDEX($P$10:$P$100, MATCH(T25, $Q$10:$Q$100,0))</t>
  </si>
  <si>
    <t>Use ENTER or ESC to accept or back out.</t>
  </si>
  <si>
    <t>Overwriting a cell</t>
  </si>
  <si>
    <t>Editing a cell</t>
  </si>
  <si>
    <t>Overwrite it like above</t>
  </si>
  <si>
    <t>Double click</t>
  </si>
  <si>
    <t>Click and use formula bar</t>
  </si>
  <si>
    <t>Entering Data</t>
  </si>
  <si>
    <t>Click or arrow to a cell and type!</t>
  </si>
  <si>
    <t>Click or arrow to a cell  and type!</t>
  </si>
  <si>
    <t>Enter data in any direction using this technique.</t>
  </si>
  <si>
    <t>Named Ranges</t>
  </si>
  <si>
    <t xml:space="preserve">You can use these buttons </t>
  </si>
  <si>
    <t>instead of ENTER or ESC.</t>
  </si>
  <si>
    <t>Selecting with keyboard</t>
  </si>
  <si>
    <t>arrow</t>
  </si>
  <si>
    <t>control shift arrow</t>
  </si>
  <si>
    <t>control arrow</t>
  </si>
  <si>
    <t>Method 1</t>
  </si>
  <si>
    <t>Select source</t>
  </si>
  <si>
    <t>click sigma</t>
  </si>
  <si>
    <t>Method 2</t>
  </si>
  <si>
    <t>select destination</t>
  </si>
  <si>
    <t>select source</t>
  </si>
  <si>
    <t>sigma/check/enter</t>
  </si>
  <si>
    <t>Method 3</t>
  </si>
  <si>
    <t>Tip</t>
  </si>
  <si>
    <t>use "," to select</t>
  </si>
  <si>
    <t>use control to select</t>
  </si>
  <si>
    <t>multiple sources</t>
  </si>
  <si>
    <t>use double click to edit</t>
  </si>
  <si>
    <t>move and resize the boxes!</t>
  </si>
  <si>
    <t>Create Named Range</t>
  </si>
  <si>
    <t>click the cell</t>
  </si>
  <si>
    <t>type name into name box</t>
  </si>
  <si>
    <t>Check your work</t>
  </si>
  <si>
    <t>open the name box dropdown</t>
  </si>
  <si>
    <t>Edit Named Ranges</t>
  </si>
  <si>
    <t>Formula/Name Manager</t>
  </si>
  <si>
    <t>type =sum(</t>
  </si>
  <si>
    <t>control a</t>
  </si>
  <si>
    <t>type in name box</t>
  </si>
  <si>
    <t>Larger Named Ranges</t>
  </si>
  <si>
    <t xml:space="preserve">select </t>
  </si>
  <si>
    <t>click</t>
  </si>
  <si>
    <t>More Numbers</t>
  </si>
  <si>
    <t>Discontinuous Named Ranges</t>
  </si>
  <si>
    <t>select</t>
  </si>
  <si>
    <t>control select</t>
  </si>
  <si>
    <t>Concatenate</t>
  </si>
  <si>
    <t>intellisense</t>
  </si>
  <si>
    <t>control g</t>
  </si>
  <si>
    <t>click table</t>
  </si>
  <si>
    <t>home/format as table</t>
  </si>
  <si>
    <t>select color</t>
  </si>
  <si>
    <t>check box</t>
  </si>
  <si>
    <t>ok</t>
  </si>
  <si>
    <t>name table</t>
  </si>
  <si>
    <t>insert/table</t>
  </si>
  <si>
    <t>control t</t>
  </si>
  <si>
    <t>enter</t>
  </si>
  <si>
    <t>name it</t>
  </si>
  <si>
    <t>Restaurant Bill</t>
  </si>
  <si>
    <t>Amount Owed</t>
  </si>
  <si>
    <t>Cash Tendered</t>
  </si>
  <si>
    <t>Change</t>
  </si>
  <si>
    <t>Tip Percent</t>
  </si>
  <si>
    <t>Cash Flow Projection</t>
  </si>
  <si>
    <t>Tip Amount</t>
  </si>
  <si>
    <t>formula=D40*D39</t>
  </si>
  <si>
    <t>formula=D41+D39</t>
  </si>
  <si>
    <t>formula=D43-D42</t>
  </si>
  <si>
    <t>This is what you have left at the end of</t>
  </si>
  <si>
    <t>each month</t>
  </si>
  <si>
    <t>This is what you have in pocket at the</t>
  </si>
  <si>
    <t>of each month</t>
  </si>
  <si>
    <t>plus the surplus for the current month.</t>
  </si>
  <si>
    <t>It's the cumulative from the previous month</t>
  </si>
  <si>
    <t>Revenue</t>
  </si>
  <si>
    <t>Expense</t>
  </si>
  <si>
    <t>The Anatomy of a Function</t>
  </si>
  <si>
    <t>1) Each function has a name</t>
  </si>
  <si>
    <t>There are about 500 of these in Excel.</t>
  </si>
  <si>
    <t>2) Each function has a pair of brackets.</t>
  </si>
  <si>
    <t>There is no space between the function name and brackets.</t>
  </si>
  <si>
    <t>3) "Arguments" for the function are between the brackets.</t>
  </si>
  <si>
    <t>They are comma separated.</t>
  </si>
  <si>
    <t>Each function has it's own requirements for arguments.</t>
  </si>
  <si>
    <t>You can find a searchable list of the functions</t>
  </si>
  <si>
    <t>using the Fx button.</t>
  </si>
  <si>
    <t xml:space="preserve">The Formulas menu has </t>
  </si>
  <si>
    <t>lists by theme/category.</t>
  </si>
  <si>
    <t>Free shipping for items over $100, otherwise $10.</t>
  </si>
  <si>
    <t>Shipping based on the Ship by Price table.</t>
  </si>
  <si>
    <t>Some people call them "parameters".</t>
  </si>
  <si>
    <t>TEXT: 613-563-3634</t>
  </si>
  <si>
    <t>="Today is " &amp; TEXT(NOW(), "dddd") &amp; "."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</si>
  <si>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</si>
  <si>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</si>
  <si>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</si>
  <si>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</si>
  <si>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</si>
  <si>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</si>
  <si>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</si>
  <si>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</si>
  <si>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</si>
  <si>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=LEFT(V6, 3)</t>
  </si>
  <si>
    <t>=MID(V6, 4,3)</t>
  </si>
  <si>
    <t>=RIGHT(V6, 3)</t>
  </si>
  <si>
    <t>=LEN(V6)</t>
  </si>
  <si>
    <t>=FIND(" ", V6)</t>
  </si>
  <si>
    <t>=LEFT(V6, FIND(" ", V6)-1)</t>
  </si>
  <si>
    <t>=RIGHT(V6, LEN(V6)-FIND(" ", V6))</t>
  </si>
  <si>
    <t>="Today is " &amp; TEXT(NOW()-INT(NOW()), "0.0%") &amp; " over."</t>
  </si>
  <si>
    <t>="The current time is " &amp; TEXT(NOW(),"H:MM AM/PM") &amp; "."</t>
  </si>
  <si>
    <t>="Today is " &amp; TEXT(NOW()-INT(NOW()), "# ?/?") &amp; " over."</t>
  </si>
  <si>
    <t>Use an arrow, check or enter to finish.</t>
  </si>
  <si>
    <t>To make a calculation start with the = sign.</t>
  </si>
  <si>
    <t>Type or "click" cell references.</t>
  </si>
  <si>
    <t>Order of operations: BEDMAS</t>
  </si>
  <si>
    <t>Brackets, Exponent, Division, Multiplication, Addition, Subtraction</t>
  </si>
  <si>
    <t>Example: =-PMT(B6,B7,B2)</t>
  </si>
  <si>
    <t>Three ways to calculate interest:</t>
  </si>
  <si>
    <t>Approximate Monthly Interest=B3/12</t>
  </si>
  <si>
    <t>Example2: =-PMT(B3/12,B4*12,B2)</t>
  </si>
  <si>
    <t>Sales</t>
  </si>
  <si>
    <t>Sold</t>
  </si>
  <si>
    <t>Published</t>
  </si>
  <si>
    <t>Asking</t>
  </si>
  <si>
    <t>Engine</t>
  </si>
  <si>
    <t>Year</t>
  </si>
  <si>
    <t>License</t>
  </si>
  <si>
    <t>conCATenate</t>
  </si>
  <si>
    <t>Invoice</t>
  </si>
  <si>
    <t>Service</t>
  </si>
  <si>
    <t>FAST</t>
  </si>
  <si>
    <t>Calculated Columns</t>
  </si>
  <si>
    <t>Report</t>
  </si>
  <si>
    <t>Meausres</t>
  </si>
  <si>
    <t>Data Analysis Add-in</t>
  </si>
  <si>
    <t>Relationships</t>
  </si>
  <si>
    <t>Data Model</t>
  </si>
  <si>
    <t>External Data</t>
  </si>
  <si>
    <t>Power Pivot</t>
  </si>
  <si>
    <t>Multiple tables</t>
  </si>
  <si>
    <t>Benefits</t>
  </si>
  <si>
    <t>Custom Columns</t>
  </si>
  <si>
    <t xml:space="preserve">If missing contact your help desk. </t>
  </si>
  <si>
    <t>Merging multiple sources</t>
  </si>
  <si>
    <t>Appending multiple sources</t>
  </si>
  <si>
    <t>Edit button renamed to Transform</t>
  </si>
  <si>
    <t>Data/Get &amp; Transform Data</t>
  </si>
  <si>
    <t>Excel 2016+</t>
  </si>
  <si>
    <t>Select numbers</t>
  </si>
  <si>
    <t>Right click status bar to turn calculations off and on</t>
  </si>
  <si>
    <t>=1+1</t>
  </si>
  <si>
    <t>Arithmetic operators and functions give numbers as results ()^/*+- SUM AVERAGE</t>
  </si>
  <si>
    <t>Logical operators and functions give TRUE/FALSE results &lt;  &gt;  &gt;=  &lt;=  =  AND OR XOR</t>
  </si>
  <si>
    <t>=1&gt;1</t>
  </si>
  <si>
    <t>=5&gt;1</t>
  </si>
  <si>
    <t>=B12&gt;100</t>
  </si>
  <si>
    <t>=B13&gt;100</t>
  </si>
  <si>
    <t>=OR(1=1, 5=1, 7=5)</t>
  </si>
  <si>
    <t>If one or more arguments are true then the whole is true.</t>
  </si>
  <si>
    <t>=AND(1=1,5=1)</t>
  </si>
  <si>
    <t>if all arguemens are true then the whole is true</t>
  </si>
  <si>
    <t>=OR(B12&gt;100, C12="purple")</t>
  </si>
  <si>
    <t>Quarter</t>
  </si>
  <si>
    <t>07/08-Q1</t>
  </si>
  <si>
    <t>07/08-Q2</t>
  </si>
  <si>
    <t>07/08-Q3</t>
  </si>
  <si>
    <t>06/07-Q4</t>
  </si>
  <si>
    <t>Product_No</t>
  </si>
  <si>
    <t>Invoice_No</t>
  </si>
  <si>
    <t>Status Bar</t>
  </si>
  <si>
    <t>Product Short</t>
  </si>
  <si>
    <t>Facility</t>
  </si>
  <si>
    <t>Fleet</t>
  </si>
  <si>
    <t>Predictive</t>
  </si>
  <si>
    <t>Landscaping</t>
  </si>
  <si>
    <t>Maintenance</t>
  </si>
  <si>
    <t>Relative References</t>
  </si>
  <si>
    <t>Absolute References</t>
  </si>
  <si>
    <t>A5</t>
  </si>
  <si>
    <t>$A$5</t>
  </si>
  <si>
    <t>$A5</t>
  </si>
  <si>
    <t>Mixed References</t>
  </si>
  <si>
    <t>Structured References</t>
  </si>
  <si>
    <t>a*b</t>
  </si>
  <si>
    <t>a*c</t>
  </si>
  <si>
    <t>Holidays</t>
  </si>
  <si>
    <t>=NETWORKDAYS(A19,A20)</t>
  </si>
  <si>
    <t>=NETWORKDAYS(A19,A20,D20:D21)</t>
  </si>
  <si>
    <t>=DATE(A8,A9,A10)</t>
  </si>
  <si>
    <t>Tree</t>
  </si>
  <si>
    <t>Height</t>
  </si>
  <si>
    <t>Age</t>
  </si>
  <si>
    <t>Yield</t>
  </si>
  <si>
    <t>Profit</t>
  </si>
  <si>
    <t>&gt;10</t>
  </si>
  <si>
    <t>&lt;16</t>
  </si>
  <si>
    <t>Apple</t>
  </si>
  <si>
    <t>Pear</t>
  </si>
  <si>
    <t>Cherry</t>
  </si>
  <si>
    <t>=DSUM(A10:E16,"Profit",A1:A2)</t>
  </si>
  <si>
    <t>=DSUM(A10:E16,"Profit", A5:E6)</t>
  </si>
  <si>
    <t>=DAVERAGE(A10:E16, "Profit", A1:A2)</t>
  </si>
  <si>
    <t>=AVERAGE(E11,E14,E16)</t>
  </si>
  <si>
    <t>=DCOUNT(A10:E16,"Tree", A1:A2)</t>
  </si>
  <si>
    <t>=DCOUNTA(A10:E16,"Tree", A1:A2)</t>
  </si>
  <si>
    <t>upper</t>
  </si>
  <si>
    <t>lower</t>
  </si>
  <si>
    <t>proper</t>
  </si>
  <si>
    <t>left</t>
  </si>
  <si>
    <t>mid</t>
  </si>
  <si>
    <t>right</t>
  </si>
  <si>
    <t>len</t>
  </si>
  <si>
    <t>Average</t>
  </si>
  <si>
    <t>Count Numbers</t>
  </si>
  <si>
    <t>Max</t>
  </si>
  <si>
    <t>Min</t>
  </si>
  <si>
    <t>CountA</t>
  </si>
  <si>
    <t>CountBlank</t>
  </si>
  <si>
    <t>CountIf</t>
  </si>
  <si>
    <t>Yes</t>
  </si>
  <si>
    <t>No</t>
  </si>
  <si>
    <t>CountiIFS</t>
  </si>
  <si>
    <t>Mark</t>
  </si>
  <si>
    <t>Bins</t>
  </si>
  <si>
    <t>=FREQUENCY(A39:A45,B39:B41)</t>
  </si>
  <si>
    <t>&lt;bin 1</t>
  </si>
  <si>
    <t>Bin 1</t>
  </si>
  <si>
    <t>Bin 2</t>
  </si>
  <si>
    <t>Bin 3</t>
  </si>
  <si>
    <t>Median</t>
  </si>
  <si>
    <t>a+b</t>
  </si>
  <si>
    <t>istext</t>
  </si>
  <si>
    <t>isnumber</t>
  </si>
  <si>
    <t>iseven</t>
  </si>
  <si>
    <t>iserror</t>
  </si>
  <si>
    <t>iferror</t>
  </si>
  <si>
    <t>Grapes</t>
  </si>
  <si>
    <t>=ISNA(C10)</t>
  </si>
  <si>
    <t>if iserror</t>
  </si>
  <si>
    <t>=B130+B131</t>
  </si>
  <si>
    <t>=B158 &amp; " " &amp; C158</t>
  </si>
  <si>
    <t>C10 =vl{tab} A10, {select table} F4 ,3,0 {enter}</t>
  </si>
  <si>
    <t>C10 =vl{tab} A10, {control g select table} ,3,0 {enter}</t>
  </si>
  <si>
    <t>Absolute Reference</t>
  </si>
  <si>
    <t>=VLOOKUP(A10,$I$10:$M$13,3,0)</t>
  </si>
  <si>
    <t>F4 $</t>
  </si>
  <si>
    <t>=VLOOKUP([@Fruit],fruitLookup,3,0)</t>
  </si>
  <si>
    <t>Vlookup(a,b,c,d)</t>
  </si>
  <si>
    <t>a=The thing you are looking up</t>
  </si>
  <si>
    <t>b=Where you are looking it up</t>
  </si>
  <si>
    <t>c=the column number you are retrieving</t>
  </si>
  <si>
    <t>d=0 for exact match, 1 or leave out for near match</t>
  </si>
  <si>
    <t>Quizzy Time!</t>
  </si>
  <si>
    <t>Raise your hand when you start.</t>
  </si>
  <si>
    <t>Lower your hand when you finish.</t>
  </si>
  <si>
    <t>Please fill in calories column using vlookup!</t>
  </si>
  <si>
    <t>Challenge:</t>
  </si>
  <si>
    <t>Challenge: Question on Row 5!</t>
  </si>
  <si>
    <t>When you start the challenge, raise you hand.</t>
  </si>
  <si>
    <t>Lower your hand when completed.</t>
  </si>
  <si>
    <t>Changing Table Names</t>
  </si>
  <si>
    <t>apples</t>
  </si>
  <si>
    <t>[@[apples]]</t>
  </si>
  <si>
    <t>Tables (control g)</t>
  </si>
  <si>
    <t>Named Ranges (control g)</t>
  </si>
  <si>
    <t>General Business Intelligence</t>
  </si>
  <si>
    <t>=IF(U11, "t", "f")</t>
  </si>
  <si>
    <t>=(1=1)+0</t>
  </si>
  <si>
    <t>=(1=1)+(5=5)</t>
  </si>
  <si>
    <t>=(1=5)+(2=2)</t>
  </si>
  <si>
    <t>Amt</t>
  </si>
  <si>
    <t>Hierarchies</t>
  </si>
  <si>
    <t>Control Flag Right</t>
  </si>
  <si>
    <t>Control Flag Left</t>
  </si>
  <si>
    <t>Desktop Right</t>
  </si>
  <si>
    <t>Desktop Left</t>
  </si>
  <si>
    <t>find</t>
  </si>
  <si>
    <t>neil young</t>
  </si>
  <si>
    <t>ShAnia Twain</t>
  </si>
  <si>
    <t>Joni MitcheLL</t>
  </si>
  <si>
    <t>Custom Function (Macros, VBA)</t>
  </si>
  <si>
    <t>=DSUM(A10:E16,"Yield", A1:A3)</t>
  </si>
  <si>
    <t>=COUNT(A21:A26)</t>
  </si>
  <si>
    <t>=COUNTA(B21:B26)</t>
  </si>
  <si>
    <t>=COUNTBLANK(C21:C26)</t>
  </si>
  <si>
    <t>=COUNTIF(D21:D26,"&gt;40")</t>
  </si>
  <si>
    <t>=COUNTIFS(E21:E26,"=Yes", F21:F26, "=Red")</t>
  </si>
  <si>
    <t>Surpass Excel limit of 1048576x16384</t>
  </si>
  <si>
    <t>=RAND()</t>
  </si>
  <si>
    <t>=RAND()*6</t>
  </si>
  <si>
    <t>=INT(RAND()*6)</t>
  </si>
  <si>
    <t>=INT(RAND()*6)+1</t>
  </si>
  <si>
    <t>=RANDBETWEEN(1,6)</t>
  </si>
  <si>
    <t>abs</t>
  </si>
  <si>
    <t>Xlookup(a,b,c,d,e)</t>
  </si>
  <si>
    <t>a=Thing you are looking up</t>
  </si>
  <si>
    <t>b=Column you are looking it up in</t>
  </si>
  <si>
    <t>c=Column you are retrieving (entire column selected)</t>
  </si>
  <si>
    <t>e=Value to return if not found</t>
  </si>
  <si>
    <t>f=0 exact match, -1 or 1 for near match</t>
  </si>
  <si>
    <t>Alanis</t>
  </si>
  <si>
    <t>Morissette</t>
  </si>
  <si>
    <t>Shania</t>
  </si>
  <si>
    <t>Twain</t>
  </si>
  <si>
    <t>Bryan</t>
  </si>
  <si>
    <t>Adams</t>
  </si>
  <si>
    <t>Leonard</t>
  </si>
  <si>
    <t>Cohen</t>
  </si>
  <si>
    <t>Nelly</t>
  </si>
  <si>
    <t>Furtado</t>
  </si>
  <si>
    <t>Geddy</t>
  </si>
  <si>
    <t>Lee</t>
  </si>
  <si>
    <t>Sarah</t>
  </si>
  <si>
    <t>McLachlan</t>
  </si>
  <si>
    <t>Peart</t>
  </si>
  <si>
    <t>Michael</t>
  </si>
  <si>
    <t>Bublé</t>
  </si>
  <si>
    <t>Anne</t>
  </si>
  <si>
    <t>Murray</t>
  </si>
  <si>
    <t>Bruce</t>
  </si>
  <si>
    <t>Cockburn</t>
  </si>
  <si>
    <t>Tariq</t>
  </si>
  <si>
    <t>Anwar</t>
  </si>
  <si>
    <t>Hank</t>
  </si>
  <si>
    <t>Williams</t>
  </si>
  <si>
    <t>Frank</t>
  </si>
  <si>
    <t>Sinatra</t>
  </si>
  <si>
    <t>Ray</t>
  </si>
  <si>
    <t>Charles</t>
  </si>
  <si>
    <t>Buddy</t>
  </si>
  <si>
    <t>Holly</t>
  </si>
  <si>
    <t>Johnny</t>
  </si>
  <si>
    <t>Cash</t>
  </si>
  <si>
    <t>Jaimee</t>
  </si>
  <si>
    <t>Laswell</t>
  </si>
  <si>
    <t>Dwain</t>
  </si>
  <si>
    <t>Currence</t>
  </si>
  <si>
    <t>Rachal</t>
  </si>
  <si>
    <t>Ausmus</t>
  </si>
  <si>
    <t>Ione</t>
  </si>
  <si>
    <t>Burgin</t>
  </si>
  <si>
    <t>Valene</t>
  </si>
  <si>
    <t>Yetman</t>
  </si>
  <si>
    <t>Elane</t>
  </si>
  <si>
    <t>Mattern</t>
  </si>
  <si>
    <t>Aja</t>
  </si>
  <si>
    <t>Valente</t>
  </si>
  <si>
    <t>Jamila</t>
  </si>
  <si>
    <t>Gama</t>
  </si>
  <si>
    <t>Lorinda</t>
  </si>
  <si>
    <t>Harber</t>
  </si>
  <si>
    <t>Wm</t>
  </si>
  <si>
    <t>Tims</t>
  </si>
  <si>
    <t>Callie</t>
  </si>
  <si>
    <t>Joslin</t>
  </si>
  <si>
    <t>Darcy</t>
  </si>
  <si>
    <t>Maclennan</t>
  </si>
  <si>
    <t>Noma</t>
  </si>
  <si>
    <t>Huston</t>
  </si>
  <si>
    <t>Shamika</t>
  </si>
  <si>
    <t>Seese</t>
  </si>
  <si>
    <t>Bette</t>
  </si>
  <si>
    <t>Chittenden</t>
  </si>
  <si>
    <t>Clarissa</t>
  </si>
  <si>
    <t>Eustice</t>
  </si>
  <si>
    <t>Maricruz</t>
  </si>
  <si>
    <t>Spink</t>
  </si>
  <si>
    <t>Tu</t>
  </si>
  <si>
    <t>Madril</t>
  </si>
  <si>
    <t>Renata</t>
  </si>
  <si>
    <t>Kerbs</t>
  </si>
  <si>
    <t>Avelina</t>
  </si>
  <si>
    <t>Cora</t>
  </si>
  <si>
    <t>Imogene</t>
  </si>
  <si>
    <t>Schultz</t>
  </si>
  <si>
    <t>Theressa</t>
  </si>
  <si>
    <t>Corder</t>
  </si>
  <si>
    <t>Adrianna</t>
  </si>
  <si>
    <t>Galati</t>
  </si>
  <si>
    <t>Anjelica</t>
  </si>
  <si>
    <t>Digirolamo</t>
  </si>
  <si>
    <t>Karyn</t>
  </si>
  <si>
    <t>Resendez</t>
  </si>
  <si>
    <t>Mozell</t>
  </si>
  <si>
    <t>Wolske</t>
  </si>
  <si>
    <t>Nevada</t>
  </si>
  <si>
    <t>Ruelas</t>
  </si>
  <si>
    <t>First</t>
  </si>
  <si>
    <t>Last</t>
  </si>
  <si>
    <t>=AF6 &amp; " " &amp; AG6</t>
  </si>
  <si>
    <t>Customer_No</t>
  </si>
  <si>
    <t>Go top</t>
  </si>
  <si>
    <t>Go bottom</t>
  </si>
  <si>
    <t>Far left</t>
  </si>
  <si>
    <t>Far right</t>
  </si>
  <si>
    <t>Select to top</t>
  </si>
  <si>
    <t>Select to bottom</t>
  </si>
  <si>
    <t>Select to far left</t>
  </si>
  <si>
    <t>Select to far right</t>
  </si>
  <si>
    <t>File/Options/Addins</t>
  </si>
  <si>
    <t>Excel 2010, 2013</t>
  </si>
  <si>
    <t>Choose COM from lower dropdown/Go</t>
  </si>
  <si>
    <t>Check off Power Query/OK</t>
  </si>
  <si>
    <t>Data/Data Tools/Green Button</t>
  </si>
  <si>
    <t>Power Pivot/Green Button</t>
  </si>
  <si>
    <t>External data</t>
  </si>
  <si>
    <t>Data reshaping</t>
  </si>
  <si>
    <t>Data cleanup</t>
  </si>
  <si>
    <t>New Query button renamed to Get Data</t>
  </si>
  <si>
    <t>What's the average age of a Pear tree?</t>
  </si>
  <si>
    <t>What's the tallest Apple tree?</t>
  </si>
  <si>
    <t>Friend</t>
  </si>
  <si>
    <t>Employment</t>
  </si>
  <si>
    <t>Company</t>
  </si>
  <si>
    <t>FriendID</t>
  </si>
  <si>
    <t>FirstName</t>
  </si>
  <si>
    <t>LastName</t>
  </si>
  <si>
    <t>Phone</t>
  </si>
  <si>
    <t>Email</t>
  </si>
  <si>
    <t>EmploymentID</t>
  </si>
  <si>
    <t>CompanyID</t>
  </si>
  <si>
    <t>CompanyName</t>
  </si>
  <si>
    <t>Web</t>
  </si>
  <si>
    <t>asdf</t>
  </si>
  <si>
    <t>I.B.M.</t>
  </si>
  <si>
    <t>lalal</t>
  </si>
  <si>
    <t>adsf</t>
  </si>
  <si>
    <t>CBSA</t>
  </si>
  <si>
    <t>Paul</t>
  </si>
  <si>
    <t>sd</t>
  </si>
  <si>
    <t>CRA</t>
  </si>
  <si>
    <t>abc</t>
  </si>
  <si>
    <t>def</t>
  </si>
  <si>
    <t>Table (records, fields aka rows and columns)</t>
  </si>
  <si>
    <t>Primary Key (unique)</t>
  </si>
  <si>
    <t>on the one side</t>
  </si>
  <si>
    <t>on the many side</t>
  </si>
  <si>
    <t>1) Track friends</t>
  </si>
  <si>
    <t>M:1 1:M</t>
  </si>
  <si>
    <t>M:M is a pair of M:1</t>
  </si>
  <si>
    <t>2) Email!</t>
  </si>
  <si>
    <t>Entities-&gt;Tables</t>
  </si>
  <si>
    <t>Attibutes-&gt;Fields</t>
  </si>
  <si>
    <t>Constellations</t>
  </si>
  <si>
    <t>Storing and managing data</t>
  </si>
  <si>
    <t>Reporting (Power BI, Excel , Pivot, everywhere)</t>
  </si>
  <si>
    <t>Normalized (divide up into tables for entities)</t>
  </si>
  <si>
    <t>Flat (means more than one entity in one table)</t>
  </si>
  <si>
    <t>Junction or Join Table</t>
  </si>
  <si>
    <t>Cardinality</t>
  </si>
  <si>
    <t>Granularity</t>
  </si>
  <si>
    <t>Cell Reference Types:</t>
  </si>
  <si>
    <t>Example</t>
  </si>
  <si>
    <t>sumproduct</t>
  </si>
  <si>
    <t>Each field is a single attribute and each attribute is a single field.</t>
  </si>
  <si>
    <t>3) Track company information for friends</t>
  </si>
  <si>
    <t xml:space="preserve"> (company name, phone, web, services, city)</t>
  </si>
  <si>
    <t>UnPivot/Pivot/Group</t>
  </si>
  <si>
    <t>Peaches</t>
  </si>
  <si>
    <t>}</t>
  </si>
  <si>
    <t>{=MAX(B102:B106*C102:C106)}</t>
  </si>
  <si>
    <t>{=SUM(B102:B106*C102:C106)}</t>
  </si>
  <si>
    <t>{=OR(B102:B106=7)}</t>
  </si>
  <si>
    <t>{=SUM(LEN(A102:A106))}</t>
  </si>
  <si>
    <t>{={1,2,3,4}}</t>
  </si>
  <si>
    <t>{={1;2;3;4}}</t>
  </si>
  <si>
    <t>Select the four cells but type in the first.</t>
  </si>
  <si>
    <t>{=SUM(LARGE(B102:B106, {1,2,3}))}</t>
  </si>
  <si>
    <t>{=SUM(SMALL(C102:C106,{1,2,3}))}</t>
  </si>
  <si>
    <t>{={"a","b","c","d";1,2,3,4}}</t>
  </si>
  <si>
    <t>Maximum product</t>
  </si>
  <si>
    <t>Sum product</t>
  </si>
  <si>
    <t>Is one of them 7?</t>
  </si>
  <si>
    <t>Sum lengths of text</t>
  </si>
  <si>
    <t>sum largest numbers in range</t>
  </si>
  <si>
    <t>sum smallest numbers in range</t>
  </si>
  <si>
    <t>{={"Su","Mo","Tu","We","Th","Fr","Sa"}}</t>
  </si>
  <si>
    <t>{=SUM(COUNTIFS(A102:A106,{"apples","oranges","bananas"}, B102:B106, "&gt;2"))}</t>
  </si>
  <si>
    <t xml:space="preserve">count how many are either fruit </t>
  </si>
  <si>
    <t>and greater than 2</t>
  </si>
  <si>
    <t>Bike</t>
  </si>
  <si>
    <t>Name</t>
  </si>
  <si>
    <t>{=SUM((A102:A106="oranges")*(D102:D106="yoko")*(B102:B106))}</t>
  </si>
  <si>
    <t xml:space="preserve">sum quantity where </t>
  </si>
  <si>
    <t>fruit is oranges and name is yoko</t>
  </si>
  <si>
    <t>{=SUM(IF(((A102:A106="oranges")+(D102:D106="yoko")),(B102:B106)))}</t>
  </si>
  <si>
    <t>sum quantity where</t>
  </si>
  <si>
    <t>fruit is oranges or name is yoko</t>
  </si>
  <si>
    <t>{=SUM(--(MONTH(E102:E106)=E117))}</t>
  </si>
  <si>
    <t>count how many in month 1</t>
  </si>
  <si>
    <t>Fiscal Quarter Starting April 1st</t>
  </si>
  <si>
    <t>Tuesday</t>
  </si>
  <si>
    <t>Wednesday</t>
  </si>
  <si>
    <t>Thursday</t>
  </si>
  <si>
    <t>{=INDEX({"Su";"M";"Tu";"W";"Th";"Fr";"Sa"},WEEKDAY(NOW(),1))}</t>
  </si>
  <si>
    <t>VLookup</t>
  </si>
  <si>
    <t>Purple</t>
  </si>
  <si>
    <t>Pears</t>
  </si>
  <si>
    <t>Given Name</t>
  </si>
  <si>
    <t>Surname</t>
  </si>
  <si>
    <t>Tables Add Structure</t>
  </si>
  <si>
    <t>What's the average yield of Apple and Pair trees?</t>
  </si>
  <si>
    <t>Identification of KPI.</t>
  </si>
  <si>
    <t>Total Sales</t>
  </si>
  <si>
    <t>Total Calories</t>
  </si>
  <si>
    <t>Total Quantity</t>
  </si>
  <si>
    <t>Control Shift Enter (aka CSE formulas or Array Formulas)</t>
  </si>
  <si>
    <t>=f!A58+f!B58</t>
  </si>
  <si>
    <t>=IFERROR(f!A53+f!B53, "oops")</t>
  </si>
  <si>
    <t>=ISERROR(f!A53+f!B53)</t>
  </si>
  <si>
    <t>=IF(ISERROR(f!A53+f!B53), "is wrong", "ok")</t>
  </si>
  <si>
    <t>=ISTEXT(B53)</t>
  </si>
  <si>
    <t>=ISNUMBER(A63)</t>
  </si>
  <si>
    <t>=ISEVEN(A63)</t>
  </si>
  <si>
    <t>Database Formulas</t>
  </si>
  <si>
    <t>Touchpad Magic</t>
  </si>
  <si>
    <t>Tap two fingers</t>
  </si>
  <si>
    <t>Drag or Select</t>
  </si>
  <si>
    <t>Double tap drag</t>
  </si>
  <si>
    <t>Right Click</t>
  </si>
  <si>
    <t>group</t>
  </si>
  <si>
    <t>ungroup</t>
  </si>
  <si>
    <t>Flag .</t>
  </si>
  <si>
    <t>Emogi</t>
  </si>
  <si>
    <t>Snip</t>
  </si>
  <si>
    <t>Flag h</t>
  </si>
  <si>
    <t>Dictation</t>
  </si>
  <si>
    <t>Glag g</t>
  </si>
  <si>
    <t>Game, Record Screen</t>
  </si>
  <si>
    <t>Control Shift Escape</t>
  </si>
  <si>
    <t>Task Manager</t>
  </si>
  <si>
    <t>Flag v</t>
  </si>
  <si>
    <t>Paste Multiple</t>
  </si>
  <si>
    <t>Click notepad, Shift click notepad (you now have two instances).</t>
  </si>
  <si>
    <t>Flag Shift S</t>
  </si>
  <si>
    <t>Flag 1</t>
  </si>
  <si>
    <t>Flag 2</t>
  </si>
  <si>
    <t>Flag 3</t>
  </si>
  <si>
    <t>Flag 4</t>
  </si>
  <si>
    <t>First taskbar shortcut</t>
  </si>
  <si>
    <t>Second task bar shortcut</t>
  </si>
  <si>
    <t>You guessed it</t>
  </si>
  <si>
    <t>https://qifi.org/</t>
  </si>
  <si>
    <t>Flag ,</t>
  </si>
  <si>
    <t>Peak Desktop</t>
  </si>
  <si>
    <t>Flag +</t>
  </si>
  <si>
    <t>Flag -</t>
  </si>
  <si>
    <t>Zoom</t>
  </si>
  <si>
    <t>zoom</t>
  </si>
  <si>
    <t>Control k</t>
  </si>
  <si>
    <t>Address Bar</t>
  </si>
  <si>
    <t>Control -Shift T</t>
  </si>
  <si>
    <t>Open closed browser</t>
  </si>
  <si>
    <t>/////////////////</t>
  </si>
  <si>
    <t>// control [ ] tab</t>
  </si>
  <si>
    <t>// control / comment</t>
  </si>
  <si>
    <t xml:space="preserve">// alt up/down move current line </t>
  </si>
  <si>
    <t>// control d highlight word and next same word</t>
  </si>
  <si>
    <t>// control shift L highlight all like selected</t>
  </si>
  <si>
    <t>// control +- font size</t>
  </si>
  <si>
    <t>// control j open close formula bar</t>
  </si>
  <si>
    <t>// alt shift up/down copy line up or down</t>
  </si>
  <si>
    <t>// control shift enter insert line below</t>
  </si>
  <si>
    <t>// control space intelisense</t>
  </si>
  <si>
    <t>World is made Entities and their Attributes (Properties)</t>
  </si>
  <si>
    <t>Allocation</t>
  </si>
  <si>
    <t>Foreign Key (has duplicates)</t>
  </si>
  <si>
    <t>Dimension Table</t>
  </si>
  <si>
    <t>Relationship, M:1, 1:M, Relational Database</t>
  </si>
  <si>
    <t>Fact table is in the center of the Star Schema</t>
  </si>
  <si>
    <t>Snowflake Schema</t>
  </si>
  <si>
    <t>Star Schema</t>
  </si>
  <si>
    <t>4) Friends can have more than one job</t>
  </si>
  <si>
    <t>If fact tables have appropriate grain they can be merged.</t>
  </si>
  <si>
    <t>A Star has facts at it's center then one layer of Dimensions.</t>
  </si>
  <si>
    <t>Codd (1970+)</t>
  </si>
  <si>
    <t>Kimball (1996+)</t>
  </si>
  <si>
    <t>// Power BI DAX</t>
  </si>
  <si>
    <t>// Power Query</t>
  </si>
  <si>
    <t>// control shift +- font size</t>
  </si>
  <si>
    <t>Star</t>
  </si>
  <si>
    <t>Facts connect to Dimensions, not Facts to Facts or Dimensions to Dimensions.</t>
  </si>
  <si>
    <t>Fact tables can share dimensions.</t>
  </si>
  <si>
    <t>Further reading:</t>
  </si>
  <si>
    <t>Dimensions can be merged to flatten a Snowflake to a Star Schema</t>
  </si>
  <si>
    <t>Fact tables can be normalized to separate dimensional data from fact data.</t>
  </si>
  <si>
    <t>Power BI to Excel Map</t>
  </si>
  <si>
    <t>Report View</t>
  </si>
  <si>
    <t>Table View</t>
  </si>
  <si>
    <t>Model View</t>
  </si>
  <si>
    <t>Data/Get Data/From File/Excel</t>
  </si>
  <si>
    <t>Load Data from Excel</t>
  </si>
  <si>
    <t>Matrix</t>
  </si>
  <si>
    <t>Insert/Pivot/Pivot from Data Model</t>
  </si>
  <si>
    <t>The Spreadsheet</t>
  </si>
  <si>
    <t>Power Pivot/Green Button/Data View</t>
  </si>
  <si>
    <t>Power Pivot/Green Button/Diagram View</t>
  </si>
  <si>
    <t>Need to install DAX Studio (third party product)</t>
  </si>
  <si>
    <t>Data/Get Data/Launch the Power Query Editor</t>
  </si>
  <si>
    <t>New Measure</t>
  </si>
  <si>
    <t>Power Pivot/Measures/New Measure</t>
  </si>
  <si>
    <t>DAX Query View</t>
  </si>
  <si>
    <t>Relationships reduce duplication in the data.</t>
  </si>
  <si>
    <t>Surrogate Key system</t>
  </si>
  <si>
    <t>A foreign key is at the many side of the relationship.</t>
  </si>
  <si>
    <t>Two foreign keys in one table can be seen as a pair of M:1 or M:M.</t>
  </si>
  <si>
    <t>DFO</t>
  </si>
  <si>
    <t>dfd</t>
  </si>
  <si>
    <t>IBMTO</t>
  </si>
  <si>
    <t>Hash</t>
  </si>
  <si>
    <t>A5#</t>
  </si>
  <si>
    <t>Implicit Intersection</t>
  </si>
  <si>
    <t>@A5</t>
  </si>
  <si>
    <t>https://www.youtube.com/watch?v=TCwec8-tsDk&amp;ab_channel=ExcelOffTheGrid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</si>
</sst>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0.000"/>
    <numFmt numFmtId="165" formatCode="0.0000"/>
    <numFmt numFmtId="166" formatCode="&quot;$&quot;#,##0.00"/>
    <numFmt numFmtId="167" formatCode="_ * #,##0.00_ ;_ * \-#,##0.00_ ;_ * &quot;-&quot;??_ ;_ @_ "/>
    <numFmt numFmtId="168" formatCode="_ * #,##0_ ;_ * \-#,##0_ ;_ * &quot;-&quot;??_ ;_ @_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ED7D3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4" tint="-0.249977111117893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rgb="FF7030A0"/>
      <name val="Calibri"/>
      <family val="2"/>
      <scheme val="minor"/>
    </font>
    <font>
      <sz val="16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5DCD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</patternFill>
    </fill>
    <fill>
      <patternFill patternType="solid">
        <fgColor theme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8">
    <xf numFmtId="0" fontId="0" fillId="0" borderId="0"/>
    <xf numFmtId="0" fontId="3" fillId="0" borderId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0" xfId="0" quotePrefix="1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15" fontId="0" fillId="3" borderId="0" xfId="0" applyNumberFormat="1" applyFill="1"/>
    <xf numFmtId="0" fontId="2" fillId="2" borderId="0" xfId="0" applyFont="1" applyFill="1"/>
    <xf numFmtId="0" fontId="0" fillId="3" borderId="1" xfId="0" applyFill="1" applyBorder="1"/>
    <xf numFmtId="8" fontId="0" fillId="0" borderId="0" xfId="0" applyNumberFormat="1"/>
    <xf numFmtId="164" fontId="0" fillId="0" borderId="0" xfId="0" applyNumberFormat="1"/>
    <xf numFmtId="164" fontId="1" fillId="6" borderId="0" xfId="0" applyNumberFormat="1" applyFont="1" applyFill="1"/>
    <xf numFmtId="2" fontId="0" fillId="4" borderId="0" xfId="0" applyNumberFormat="1" applyFill="1"/>
    <xf numFmtId="0" fontId="0" fillId="7" borderId="0" xfId="0" applyFill="1"/>
    <xf numFmtId="166" fontId="0" fillId="0" borderId="0" xfId="0" applyNumberFormat="1"/>
    <xf numFmtId="17" fontId="0" fillId="0" borderId="0" xfId="0" applyNumberFormat="1"/>
    <xf numFmtId="0" fontId="3" fillId="0" borderId="0" xfId="1"/>
    <xf numFmtId="16" fontId="0" fillId="0" borderId="0" xfId="0" applyNumberForma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14" fontId="0" fillId="0" borderId="0" xfId="0" applyNumberFormat="1"/>
    <xf numFmtId="18" fontId="0" fillId="0" borderId="0" xfId="0" applyNumberFormat="1"/>
    <xf numFmtId="0" fontId="8" fillId="0" borderId="0" xfId="4"/>
    <xf numFmtId="168" fontId="0" fillId="0" borderId="0" xfId="5" applyNumberFormat="1" applyFont="1" applyFill="1" applyBorder="1"/>
    <xf numFmtId="0" fontId="0" fillId="0" borderId="0" xfId="5" applyNumberFormat="1" applyFont="1" applyFill="1" applyBorder="1"/>
    <xf numFmtId="14" fontId="8" fillId="0" borderId="0" xfId="4" applyNumberFormat="1"/>
    <xf numFmtId="1" fontId="8" fillId="0" borderId="0" xfId="4" applyNumberFormat="1"/>
    <xf numFmtId="0" fontId="9" fillId="0" borderId="0" xfId="0" applyFont="1"/>
    <xf numFmtId="0" fontId="7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2" fillId="7" borderId="0" xfId="0" applyFont="1" applyFill="1"/>
    <xf numFmtId="0" fontId="0" fillId="10" borderId="0" xfId="0" applyFill="1"/>
    <xf numFmtId="165" fontId="0" fillId="10" borderId="0" xfId="0" applyNumberFormat="1" applyFill="1"/>
    <xf numFmtId="14" fontId="0" fillId="11" borderId="0" xfId="0" applyNumberFormat="1" applyFill="1"/>
    <xf numFmtId="0" fontId="0" fillId="11" borderId="0" xfId="0" quotePrefix="1" applyFill="1"/>
    <xf numFmtId="0" fontId="0" fillId="11" borderId="0" xfId="0" applyFill="1"/>
    <xf numFmtId="22" fontId="0" fillId="12" borderId="0" xfId="0" applyNumberFormat="1" applyFill="1"/>
    <xf numFmtId="49" fontId="8" fillId="0" borderId="0" xfId="4" applyNumberFormat="1"/>
    <xf numFmtId="49" fontId="0" fillId="0" borderId="0" xfId="5" applyNumberFormat="1" applyFont="1" applyFill="1" applyBorder="1"/>
    <xf numFmtId="49" fontId="8" fillId="0" borderId="0" xfId="4" applyNumberFormat="1" applyAlignment="1">
      <alignment horizontal="left"/>
    </xf>
    <xf numFmtId="0" fontId="3" fillId="13" borderId="0" xfId="1" applyFill="1"/>
    <xf numFmtId="0" fontId="2" fillId="0" borderId="0" xfId="0" applyFont="1"/>
    <xf numFmtId="0" fontId="2" fillId="0" borderId="0" xfId="0" quotePrefix="1" applyFont="1"/>
    <xf numFmtId="0" fontId="1" fillId="14" borderId="0" xfId="0" applyFont="1" applyFill="1"/>
    <xf numFmtId="0" fontId="0" fillId="14" borderId="0" xfId="0" applyFill="1"/>
    <xf numFmtId="0" fontId="1" fillId="0" borderId="0" xfId="0" applyFont="1" applyAlignment="1">
      <alignment horizontal="right"/>
    </xf>
    <xf numFmtId="2" fontId="0" fillId="0" borderId="0" xfId="0" applyNumberFormat="1"/>
    <xf numFmtId="6" fontId="0" fillId="0" borderId="0" xfId="0" applyNumberFormat="1"/>
    <xf numFmtId="0" fontId="0" fillId="3" borderId="0" xfId="0" applyFill="1" applyAlignment="1">
      <alignment horizontal="right"/>
    </xf>
    <xf numFmtId="0" fontId="2" fillId="2" borderId="0" xfId="0" applyFont="1" applyFill="1" applyAlignment="1">
      <alignment horizontal="left"/>
    </xf>
    <xf numFmtId="0" fontId="14" fillId="0" borderId="0" xfId="0" applyFont="1"/>
    <xf numFmtId="0" fontId="2" fillId="0" borderId="0" xfId="0" applyFont="1" applyAlignment="1">
      <alignment horizontal="left"/>
    </xf>
    <xf numFmtId="0" fontId="15" fillId="15" borderId="0" xfId="0" applyFont="1" applyFill="1"/>
    <xf numFmtId="0" fontId="16" fillId="15" borderId="0" xfId="0" applyFont="1" applyFill="1"/>
    <xf numFmtId="22" fontId="0" fillId="0" borderId="0" xfId="0" applyNumberFormat="1"/>
    <xf numFmtId="0" fontId="0" fillId="0" borderId="0" xfId="6" applyNumberFormat="1" applyFont="1"/>
    <xf numFmtId="14" fontId="8" fillId="0" borderId="0" xfId="4" applyNumberFormat="1" applyAlignment="1">
      <alignment horizontal="left"/>
    </xf>
    <xf numFmtId="0" fontId="8" fillId="0" borderId="0" xfId="4" applyAlignment="1">
      <alignment horizontal="left"/>
    </xf>
    <xf numFmtId="0" fontId="1" fillId="0" borderId="0" xfId="0" quotePrefix="1" applyFont="1"/>
    <xf numFmtId="0" fontId="1" fillId="16" borderId="0" xfId="0" applyFont="1" applyFill="1" applyAlignment="1">
      <alignment horizontal="right"/>
    </xf>
    <xf numFmtId="0" fontId="0" fillId="16" borderId="0" xfId="0" applyFill="1" applyAlignment="1">
      <alignment horizontal="right"/>
    </xf>
    <xf numFmtId="0" fontId="0" fillId="16" borderId="0" xfId="0" applyFill="1" applyAlignment="1">
      <alignment horizontal="left"/>
    </xf>
    <xf numFmtId="0" fontId="0" fillId="17" borderId="0" xfId="0" applyFill="1"/>
    <xf numFmtId="0" fontId="0" fillId="17" borderId="0" xfId="0" quotePrefix="1" applyFill="1"/>
    <xf numFmtId="0" fontId="1" fillId="17" borderId="0" xfId="0" applyFont="1" applyFill="1"/>
    <xf numFmtId="0" fontId="13" fillId="13" borderId="0" xfId="1" applyFont="1" applyFill="1"/>
    <xf numFmtId="0" fontId="4" fillId="18" borderId="0" xfId="2" applyFill="1" applyAlignment="1">
      <alignment horizontal="right"/>
    </xf>
    <xf numFmtId="0" fontId="4" fillId="18" borderId="0" xfId="2" applyFill="1"/>
    <xf numFmtId="0" fontId="4" fillId="18" borderId="0" xfId="3" applyFill="1" applyAlignment="1">
      <alignment horizontal="right"/>
    </xf>
    <xf numFmtId="0" fontId="4" fillId="19" borderId="0" xfId="3" applyFill="1" applyAlignment="1">
      <alignment horizontal="right"/>
    </xf>
    <xf numFmtId="0" fontId="11" fillId="20" borderId="0" xfId="0" applyFont="1" applyFill="1"/>
    <xf numFmtId="0" fontId="3" fillId="0" borderId="0" xfId="0" applyFont="1"/>
    <xf numFmtId="0" fontId="18" fillId="0" borderId="0" xfId="0" applyFont="1"/>
    <xf numFmtId="0" fontId="19" fillId="0" borderId="0" xfId="0" applyFont="1"/>
    <xf numFmtId="0" fontId="20" fillId="17" borderId="0" xfId="0" applyFont="1" applyFill="1"/>
    <xf numFmtId="0" fontId="11" fillId="14" borderId="0" xfId="0" applyFont="1" applyFill="1"/>
    <xf numFmtId="0" fontId="10" fillId="14" borderId="0" xfId="0" quotePrefix="1" applyFont="1" applyFill="1"/>
    <xf numFmtId="0" fontId="10" fillId="14" borderId="0" xfId="0" applyFont="1" applyFill="1"/>
    <xf numFmtId="0" fontId="2" fillId="14" borderId="0" xfId="0" applyFont="1" applyFill="1"/>
    <xf numFmtId="0" fontId="21" fillId="0" borderId="0" xfId="7"/>
    <xf numFmtId="0" fontId="3" fillId="5" borderId="0" xfId="0" applyFont="1" applyFill="1"/>
    <xf numFmtId="0" fontId="18" fillId="5" borderId="0" xfId="0" applyFont="1" applyFill="1"/>
    <xf numFmtId="0" fontId="3" fillId="21" borderId="0" xfId="0" applyFont="1" applyFill="1"/>
    <xf numFmtId="0" fontId="3" fillId="7" borderId="0" xfId="0" applyFont="1" applyFill="1"/>
    <xf numFmtId="0" fontId="3" fillId="7" borderId="0" xfId="1" applyFill="1"/>
    <xf numFmtId="0" fontId="19" fillId="7" borderId="0" xfId="0" applyFont="1" applyFill="1"/>
    <xf numFmtId="0" fontId="18" fillId="7" borderId="0" xfId="0" applyFont="1" applyFill="1"/>
    <xf numFmtId="0" fontId="3" fillId="11" borderId="0" xfId="1" applyFill="1"/>
    <xf numFmtId="0" fontId="18" fillId="11" borderId="0" xfId="0" applyFont="1" applyFill="1"/>
    <xf numFmtId="0" fontId="19" fillId="11" borderId="0" xfId="0" applyFont="1" applyFill="1"/>
    <xf numFmtId="0" fontId="3" fillId="11" borderId="0" xfId="0" applyFont="1" applyFill="1"/>
    <xf numFmtId="0" fontId="0" fillId="14" borderId="0" xfId="0" quotePrefix="1" applyFill="1"/>
    <xf numFmtId="0" fontId="0" fillId="15" borderId="0" xfId="0" applyFill="1"/>
    <xf numFmtId="0" fontId="0" fillId="15" borderId="0" xfId="0" applyFill="1" applyAlignment="1">
      <alignment horizontal="left"/>
    </xf>
  </cellXfs>
  <cellStyles count="8">
    <cellStyle name="Accent2" xfId="2" builtinId="33"/>
    <cellStyle name="Accent6" xfId="3" builtinId="49"/>
    <cellStyle name="Comma" xfId="6" builtinId="3"/>
    <cellStyle name="Comma 2" xfId="5" xr:uid="{3A7AEEFE-34A3-469E-9D1E-062BE2F73ECD}"/>
    <cellStyle name="Hyperlink" xfId="7" builtinId="8"/>
    <cellStyle name="Normal" xfId="0" builtinId="0"/>
    <cellStyle name="Normal 2" xfId="1" xr:uid="{FECFAB76-703D-4584-BFDC-B7721DA6A3D7}"/>
    <cellStyle name="Normal 3" xfId="4" xr:uid="{647FC9FB-BD32-4656-8C39-55CA4A329DA2}"/>
  </cellStyles>
  <dxfs count="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FFFF99"/>
      <color rgb="FFFFFF66"/>
      <color rgb="FFEAEAEA"/>
      <color rgb="FFFFFFCC"/>
      <color rgb="FFFFFF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26" fmlaLink="$B$14" max="30000" page="10" val="15"/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80033FCF-017C-4665-9561-40C3B4AD94C5}" type="doc">
      <dgm:prSet loTypeId="urn:microsoft.com/office/officeart/2005/8/layout/radial1" loCatId="relationship" qsTypeId="urn:microsoft.com/office/officeart/2005/8/quickstyle/simple1" qsCatId="simple" csTypeId="urn:microsoft.com/office/officeart/2005/8/colors/accent1_5" csCatId="accent1" phldr="1"/>
      <dgm:spPr/>
      <dgm:t>
        <a:bodyPr/>
        <a:lstStyle/>
        <a:p>
          <a:endParaRPr lang="en-CA"/>
        </a:p>
      </dgm:t>
    </dgm:pt>
    <dgm:pt modelId="{710B6551-680A-4328-BDD4-632E9C0C3CB2}">
      <dgm:prSet phldrT="[Text]"/>
      <dgm:spPr/>
      <dgm:t>
        <a:bodyPr/>
        <a:lstStyle/>
        <a:p>
          <a:r>
            <a:rPr lang="en-CA"/>
            <a:t>D</a:t>
          </a:r>
        </a:p>
      </dgm:t>
    </dgm:pt>
    <dgm:pt modelId="{4D083CE0-B35F-471F-8E46-AEB7539314CF}" type="parTrans" cxnId="{6A58B78B-BC62-4B39-87EC-A65882FE2A46}">
      <dgm:prSet/>
      <dgm:spPr/>
      <dgm:t>
        <a:bodyPr/>
        <a:lstStyle/>
        <a:p>
          <a:endParaRPr lang="en-CA"/>
        </a:p>
      </dgm:t>
    </dgm:pt>
    <dgm:pt modelId="{E05682C6-6537-469E-9029-827F2E7A4F19}" type="sibTrans" cxnId="{6A58B78B-BC62-4B39-87EC-A65882FE2A46}">
      <dgm:prSet/>
      <dgm:spPr/>
      <dgm:t>
        <a:bodyPr/>
        <a:lstStyle/>
        <a:p>
          <a:endParaRPr lang="en-CA"/>
        </a:p>
      </dgm:t>
    </dgm:pt>
    <dgm:pt modelId="{08825E77-311C-46F8-9B0A-25D95281202A}">
      <dgm:prSet phldrT="[Text]"/>
      <dgm:spPr/>
      <dgm:t>
        <a:bodyPr/>
        <a:lstStyle/>
        <a:p>
          <a:r>
            <a:rPr lang="en-CA"/>
            <a:t>D</a:t>
          </a:r>
        </a:p>
      </dgm:t>
    </dgm:pt>
    <dgm:pt modelId="{875D09DD-0357-4F7E-8CFC-2D3EE4EBC4CE}" type="parTrans" cxnId="{34D5AFEE-6F36-4675-8938-DD6307F69027}">
      <dgm:prSet/>
      <dgm:spPr/>
      <dgm:t>
        <a:bodyPr/>
        <a:lstStyle/>
        <a:p>
          <a:endParaRPr lang="en-CA"/>
        </a:p>
      </dgm:t>
    </dgm:pt>
    <dgm:pt modelId="{E5E9C47E-A407-4C9A-B751-85535D835D07}" type="sibTrans" cxnId="{34D5AFEE-6F36-4675-8938-DD6307F69027}">
      <dgm:prSet/>
      <dgm:spPr/>
      <dgm:t>
        <a:bodyPr/>
        <a:lstStyle/>
        <a:p>
          <a:endParaRPr lang="en-CA"/>
        </a:p>
      </dgm:t>
    </dgm:pt>
    <dgm:pt modelId="{EE128A3B-76F1-44BA-BACE-DC45CACE92B8}">
      <dgm:prSet phldrT="[Text]"/>
      <dgm:spPr/>
      <dgm:t>
        <a:bodyPr/>
        <a:lstStyle/>
        <a:p>
          <a:r>
            <a:rPr lang="en-CA"/>
            <a:t>D</a:t>
          </a:r>
        </a:p>
      </dgm:t>
    </dgm:pt>
    <dgm:pt modelId="{FD074ECE-7F02-474D-B8B4-E91EDEC0C784}" type="parTrans" cxnId="{61265661-1FC7-4459-B2D3-C068CF4AF052}">
      <dgm:prSet/>
      <dgm:spPr/>
      <dgm:t>
        <a:bodyPr/>
        <a:lstStyle/>
        <a:p>
          <a:endParaRPr lang="en-CA"/>
        </a:p>
      </dgm:t>
    </dgm:pt>
    <dgm:pt modelId="{74864876-68B2-4B5D-B704-666F6FB2B807}" type="sibTrans" cxnId="{61265661-1FC7-4459-B2D3-C068CF4AF052}">
      <dgm:prSet/>
      <dgm:spPr/>
      <dgm:t>
        <a:bodyPr/>
        <a:lstStyle/>
        <a:p>
          <a:endParaRPr lang="en-CA"/>
        </a:p>
      </dgm:t>
    </dgm:pt>
    <dgm:pt modelId="{79BD222A-F1BA-4DB7-B08C-35D3B84B4A1F}">
      <dgm:prSet phldrT="[Text]"/>
      <dgm:spPr/>
      <dgm:t>
        <a:bodyPr/>
        <a:lstStyle/>
        <a:p>
          <a:r>
            <a:rPr lang="en-CA"/>
            <a:t>D</a:t>
          </a:r>
        </a:p>
      </dgm:t>
    </dgm:pt>
    <dgm:pt modelId="{0BC95680-4FA6-41FB-A4D7-1F616F616C7B}" type="parTrans" cxnId="{714B6EBC-3E6C-4CE4-9FFA-6A5DF2D691D2}">
      <dgm:prSet/>
      <dgm:spPr/>
      <dgm:t>
        <a:bodyPr/>
        <a:lstStyle/>
        <a:p>
          <a:endParaRPr lang="en-CA"/>
        </a:p>
      </dgm:t>
    </dgm:pt>
    <dgm:pt modelId="{D4B5C07B-67F7-4E4D-A38B-25C06AFC7EDE}" type="sibTrans" cxnId="{714B6EBC-3E6C-4CE4-9FFA-6A5DF2D691D2}">
      <dgm:prSet/>
      <dgm:spPr/>
      <dgm:t>
        <a:bodyPr/>
        <a:lstStyle/>
        <a:p>
          <a:endParaRPr lang="en-CA"/>
        </a:p>
      </dgm:t>
    </dgm:pt>
    <dgm:pt modelId="{B1887D25-FDD0-4BED-B8A4-0C1EB565F576}">
      <dgm:prSet phldrT="[Text]"/>
      <dgm:spPr/>
      <dgm:t>
        <a:bodyPr/>
        <a:lstStyle/>
        <a:p>
          <a:r>
            <a:rPr lang="en-CA"/>
            <a:t>D</a:t>
          </a:r>
        </a:p>
      </dgm:t>
    </dgm:pt>
    <dgm:pt modelId="{0C28A570-C3EF-46F7-8D0F-B99D561A9245}" type="parTrans" cxnId="{42A077D7-394E-4C7A-A062-36837C9FD6B4}">
      <dgm:prSet/>
      <dgm:spPr/>
      <dgm:t>
        <a:bodyPr/>
        <a:lstStyle/>
        <a:p>
          <a:endParaRPr lang="en-CA"/>
        </a:p>
      </dgm:t>
    </dgm:pt>
    <dgm:pt modelId="{DA5E1C56-959C-4F66-A769-3A56DEBAAD47}" type="sibTrans" cxnId="{42A077D7-394E-4C7A-A062-36837C9FD6B4}">
      <dgm:prSet/>
      <dgm:spPr/>
      <dgm:t>
        <a:bodyPr/>
        <a:lstStyle/>
        <a:p>
          <a:endParaRPr lang="en-CA"/>
        </a:p>
      </dgm:t>
    </dgm:pt>
    <dgm:pt modelId="{8E4F04B7-4828-49C9-959C-CD9D5FA46B1B}">
      <dgm:prSet phldrT="[Text]"/>
      <dgm:spPr/>
      <dgm:t>
        <a:bodyPr/>
        <a:lstStyle/>
        <a:p>
          <a:r>
            <a:rPr lang="en-CA"/>
            <a:t>F</a:t>
          </a:r>
        </a:p>
      </dgm:t>
    </dgm:pt>
    <dgm:pt modelId="{5AB6DBE2-77C0-4902-9B41-00DB0832B102}" type="sibTrans" cxnId="{8CE49024-F9E3-4A48-9B55-7CD5DAE1C24A}">
      <dgm:prSet/>
      <dgm:spPr/>
      <dgm:t>
        <a:bodyPr/>
        <a:lstStyle/>
        <a:p>
          <a:endParaRPr lang="en-CA"/>
        </a:p>
      </dgm:t>
    </dgm:pt>
    <dgm:pt modelId="{8443F2B8-9DFB-4D87-96F9-6656955889AE}" type="parTrans" cxnId="{8CE49024-F9E3-4A48-9B55-7CD5DAE1C24A}">
      <dgm:prSet/>
      <dgm:spPr/>
      <dgm:t>
        <a:bodyPr/>
        <a:lstStyle/>
        <a:p>
          <a:endParaRPr lang="en-CA"/>
        </a:p>
      </dgm:t>
    </dgm:pt>
    <dgm:pt modelId="{8B379142-9766-4F3D-91AF-020C53A4FEAC}" type="pres">
      <dgm:prSet presAssocID="{80033FCF-017C-4665-9561-40C3B4AD94C5}" presName="cycle" presStyleCnt="0">
        <dgm:presLayoutVars>
          <dgm:chMax val="1"/>
          <dgm:dir/>
          <dgm:animLvl val="ctr"/>
          <dgm:resizeHandles val="exact"/>
        </dgm:presLayoutVars>
      </dgm:prSet>
      <dgm:spPr/>
    </dgm:pt>
    <dgm:pt modelId="{CAB64E15-9E5E-4AED-BC06-F254B94ED257}" type="pres">
      <dgm:prSet presAssocID="{8E4F04B7-4828-49C9-959C-CD9D5FA46B1B}" presName="centerShape" presStyleLbl="node0" presStyleIdx="0" presStyleCnt="1"/>
      <dgm:spPr/>
    </dgm:pt>
    <dgm:pt modelId="{FC1F8B22-5327-4E15-8AD0-F9367FC24513}" type="pres">
      <dgm:prSet presAssocID="{4D083CE0-B35F-471F-8E46-AEB7539314CF}" presName="Name9" presStyleLbl="parChTrans1D2" presStyleIdx="0" presStyleCnt="5"/>
      <dgm:spPr/>
    </dgm:pt>
    <dgm:pt modelId="{F97B74E1-ED26-4F31-B9C9-6B7C1A0D59DC}" type="pres">
      <dgm:prSet presAssocID="{4D083CE0-B35F-471F-8E46-AEB7539314CF}" presName="connTx" presStyleLbl="parChTrans1D2" presStyleIdx="0" presStyleCnt="5"/>
      <dgm:spPr/>
    </dgm:pt>
    <dgm:pt modelId="{E1E6FB19-A4D4-40BE-A0E4-A33DF278909A}" type="pres">
      <dgm:prSet presAssocID="{710B6551-680A-4328-BDD4-632E9C0C3CB2}" presName="node" presStyleLbl="node1" presStyleIdx="0" presStyleCnt="5">
        <dgm:presLayoutVars>
          <dgm:bulletEnabled val="1"/>
        </dgm:presLayoutVars>
      </dgm:prSet>
      <dgm:spPr/>
    </dgm:pt>
    <dgm:pt modelId="{7DAB4D00-3E5B-4725-BC36-2BBA5250CDE9}" type="pres">
      <dgm:prSet presAssocID="{875D09DD-0357-4F7E-8CFC-2D3EE4EBC4CE}" presName="Name9" presStyleLbl="parChTrans1D2" presStyleIdx="1" presStyleCnt="5"/>
      <dgm:spPr/>
    </dgm:pt>
    <dgm:pt modelId="{E009E011-C042-4757-92CE-992D3BBDEB86}" type="pres">
      <dgm:prSet presAssocID="{875D09DD-0357-4F7E-8CFC-2D3EE4EBC4CE}" presName="connTx" presStyleLbl="parChTrans1D2" presStyleIdx="1" presStyleCnt="5"/>
      <dgm:spPr/>
    </dgm:pt>
    <dgm:pt modelId="{4CD86F8D-16C3-4C9D-A033-95FE247CD8A2}" type="pres">
      <dgm:prSet presAssocID="{08825E77-311C-46F8-9B0A-25D95281202A}" presName="node" presStyleLbl="node1" presStyleIdx="1" presStyleCnt="5">
        <dgm:presLayoutVars>
          <dgm:bulletEnabled val="1"/>
        </dgm:presLayoutVars>
      </dgm:prSet>
      <dgm:spPr/>
    </dgm:pt>
    <dgm:pt modelId="{112A36A1-823D-4B2F-AD0A-E2F338C41C01}" type="pres">
      <dgm:prSet presAssocID="{FD074ECE-7F02-474D-B8B4-E91EDEC0C784}" presName="Name9" presStyleLbl="parChTrans1D2" presStyleIdx="2" presStyleCnt="5"/>
      <dgm:spPr/>
    </dgm:pt>
    <dgm:pt modelId="{A79E923B-CC24-48E4-9EF4-8E64B3CFA4FD}" type="pres">
      <dgm:prSet presAssocID="{FD074ECE-7F02-474D-B8B4-E91EDEC0C784}" presName="connTx" presStyleLbl="parChTrans1D2" presStyleIdx="2" presStyleCnt="5"/>
      <dgm:spPr/>
    </dgm:pt>
    <dgm:pt modelId="{EB4C8380-A494-40D0-848E-FEC70B37F97C}" type="pres">
      <dgm:prSet presAssocID="{EE128A3B-76F1-44BA-BACE-DC45CACE92B8}" presName="node" presStyleLbl="node1" presStyleIdx="2" presStyleCnt="5">
        <dgm:presLayoutVars>
          <dgm:bulletEnabled val="1"/>
        </dgm:presLayoutVars>
      </dgm:prSet>
      <dgm:spPr/>
    </dgm:pt>
    <dgm:pt modelId="{F86C2443-E294-4257-9FF4-206F647CC76A}" type="pres">
      <dgm:prSet presAssocID="{0BC95680-4FA6-41FB-A4D7-1F616F616C7B}" presName="Name9" presStyleLbl="parChTrans1D2" presStyleIdx="3" presStyleCnt="5"/>
      <dgm:spPr/>
    </dgm:pt>
    <dgm:pt modelId="{511AFF40-28D4-4088-B3C8-95D8DFED4A93}" type="pres">
      <dgm:prSet presAssocID="{0BC95680-4FA6-41FB-A4D7-1F616F616C7B}" presName="connTx" presStyleLbl="parChTrans1D2" presStyleIdx="3" presStyleCnt="5"/>
      <dgm:spPr/>
    </dgm:pt>
    <dgm:pt modelId="{ECE4A9A3-0414-4A21-9CCD-9388E77E31A1}" type="pres">
      <dgm:prSet presAssocID="{79BD222A-F1BA-4DB7-B08C-35D3B84B4A1F}" presName="node" presStyleLbl="node1" presStyleIdx="3" presStyleCnt="5">
        <dgm:presLayoutVars>
          <dgm:bulletEnabled val="1"/>
        </dgm:presLayoutVars>
      </dgm:prSet>
      <dgm:spPr/>
    </dgm:pt>
    <dgm:pt modelId="{D3EECE8C-D790-4871-B488-22C77D26B4C1}" type="pres">
      <dgm:prSet presAssocID="{0C28A570-C3EF-46F7-8D0F-B99D561A9245}" presName="Name9" presStyleLbl="parChTrans1D2" presStyleIdx="4" presStyleCnt="5"/>
      <dgm:spPr/>
    </dgm:pt>
    <dgm:pt modelId="{34C04114-1F9C-4042-94C6-56DD3B210ED1}" type="pres">
      <dgm:prSet presAssocID="{0C28A570-C3EF-46F7-8D0F-B99D561A9245}" presName="connTx" presStyleLbl="parChTrans1D2" presStyleIdx="4" presStyleCnt="5"/>
      <dgm:spPr/>
    </dgm:pt>
    <dgm:pt modelId="{921D7B88-8F17-4AB8-AD24-C803A6501ECA}" type="pres">
      <dgm:prSet presAssocID="{B1887D25-FDD0-4BED-B8A4-0C1EB565F576}" presName="node" presStyleLbl="node1" presStyleIdx="4" presStyleCnt="5">
        <dgm:presLayoutVars>
          <dgm:bulletEnabled val="1"/>
        </dgm:presLayoutVars>
      </dgm:prSet>
      <dgm:spPr/>
    </dgm:pt>
  </dgm:ptLst>
  <dgm:cxnLst>
    <dgm:cxn modelId="{BF72B021-9BB5-4221-889B-23C9E1F17A7A}" type="presOf" srcId="{0BC95680-4FA6-41FB-A4D7-1F616F616C7B}" destId="{F86C2443-E294-4257-9FF4-206F647CC76A}" srcOrd="0" destOrd="0" presId="urn:microsoft.com/office/officeart/2005/8/layout/radial1"/>
    <dgm:cxn modelId="{8CE49024-F9E3-4A48-9B55-7CD5DAE1C24A}" srcId="{80033FCF-017C-4665-9561-40C3B4AD94C5}" destId="{8E4F04B7-4828-49C9-959C-CD9D5FA46B1B}" srcOrd="0" destOrd="0" parTransId="{8443F2B8-9DFB-4D87-96F9-6656955889AE}" sibTransId="{5AB6DBE2-77C0-4902-9B41-00DB0832B102}"/>
    <dgm:cxn modelId="{A124422F-FAF5-4C60-8002-6B59BD74A5B0}" type="presOf" srcId="{80033FCF-017C-4665-9561-40C3B4AD94C5}" destId="{8B379142-9766-4F3D-91AF-020C53A4FEAC}" srcOrd="0" destOrd="0" presId="urn:microsoft.com/office/officeart/2005/8/layout/radial1"/>
    <dgm:cxn modelId="{62D8BA33-7280-4475-9080-F15C892C2E14}" type="presOf" srcId="{4D083CE0-B35F-471F-8E46-AEB7539314CF}" destId="{FC1F8B22-5327-4E15-8AD0-F9367FC24513}" srcOrd="0" destOrd="0" presId="urn:microsoft.com/office/officeart/2005/8/layout/radial1"/>
    <dgm:cxn modelId="{28FBEC35-21C0-45C7-B684-2758C3727D9A}" type="presOf" srcId="{875D09DD-0357-4F7E-8CFC-2D3EE4EBC4CE}" destId="{7DAB4D00-3E5B-4725-BC36-2BBA5250CDE9}" srcOrd="0" destOrd="0" presId="urn:microsoft.com/office/officeart/2005/8/layout/radial1"/>
    <dgm:cxn modelId="{61265661-1FC7-4459-B2D3-C068CF4AF052}" srcId="{8E4F04B7-4828-49C9-959C-CD9D5FA46B1B}" destId="{EE128A3B-76F1-44BA-BACE-DC45CACE92B8}" srcOrd="2" destOrd="0" parTransId="{FD074ECE-7F02-474D-B8B4-E91EDEC0C784}" sibTransId="{74864876-68B2-4B5D-B704-666F6FB2B807}"/>
    <dgm:cxn modelId="{0F91B648-AB8F-4E51-A864-55613EA85EF8}" type="presOf" srcId="{0BC95680-4FA6-41FB-A4D7-1F616F616C7B}" destId="{511AFF40-28D4-4088-B3C8-95D8DFED4A93}" srcOrd="1" destOrd="0" presId="urn:microsoft.com/office/officeart/2005/8/layout/radial1"/>
    <dgm:cxn modelId="{C7182F49-2EB7-4128-BBFB-F9F9F2C8225B}" type="presOf" srcId="{FD074ECE-7F02-474D-B8B4-E91EDEC0C784}" destId="{112A36A1-823D-4B2F-AD0A-E2F338C41C01}" srcOrd="0" destOrd="0" presId="urn:microsoft.com/office/officeart/2005/8/layout/radial1"/>
    <dgm:cxn modelId="{10B74A6C-6D7A-40C3-8DA7-F1D56328D75C}" type="presOf" srcId="{B1887D25-FDD0-4BED-B8A4-0C1EB565F576}" destId="{921D7B88-8F17-4AB8-AD24-C803A6501ECA}" srcOrd="0" destOrd="0" presId="urn:microsoft.com/office/officeart/2005/8/layout/radial1"/>
    <dgm:cxn modelId="{72114457-F4F7-4AC8-9128-B97B9AF3573C}" type="presOf" srcId="{0C28A570-C3EF-46F7-8D0F-B99D561A9245}" destId="{D3EECE8C-D790-4871-B488-22C77D26B4C1}" srcOrd="0" destOrd="0" presId="urn:microsoft.com/office/officeart/2005/8/layout/radial1"/>
    <dgm:cxn modelId="{54180F7B-C590-4A62-BCB9-D5E45991F890}" type="presOf" srcId="{875D09DD-0357-4F7E-8CFC-2D3EE4EBC4CE}" destId="{E009E011-C042-4757-92CE-992D3BBDEB86}" srcOrd="1" destOrd="0" presId="urn:microsoft.com/office/officeart/2005/8/layout/radial1"/>
    <dgm:cxn modelId="{6F473284-52DC-49BB-A77F-478064E36E2A}" type="presOf" srcId="{0C28A570-C3EF-46F7-8D0F-B99D561A9245}" destId="{34C04114-1F9C-4042-94C6-56DD3B210ED1}" srcOrd="1" destOrd="0" presId="urn:microsoft.com/office/officeart/2005/8/layout/radial1"/>
    <dgm:cxn modelId="{6A58B78B-BC62-4B39-87EC-A65882FE2A46}" srcId="{8E4F04B7-4828-49C9-959C-CD9D5FA46B1B}" destId="{710B6551-680A-4328-BDD4-632E9C0C3CB2}" srcOrd="0" destOrd="0" parTransId="{4D083CE0-B35F-471F-8E46-AEB7539314CF}" sibTransId="{E05682C6-6537-469E-9029-827F2E7A4F19}"/>
    <dgm:cxn modelId="{F3493899-E371-4658-9390-241BD1714B69}" type="presOf" srcId="{08825E77-311C-46F8-9B0A-25D95281202A}" destId="{4CD86F8D-16C3-4C9D-A033-95FE247CD8A2}" srcOrd="0" destOrd="0" presId="urn:microsoft.com/office/officeart/2005/8/layout/radial1"/>
    <dgm:cxn modelId="{44439AAD-9E38-4C24-968B-9FE9907B7CB9}" type="presOf" srcId="{8E4F04B7-4828-49C9-959C-CD9D5FA46B1B}" destId="{CAB64E15-9E5E-4AED-BC06-F254B94ED257}" srcOrd="0" destOrd="0" presId="urn:microsoft.com/office/officeart/2005/8/layout/radial1"/>
    <dgm:cxn modelId="{714B6EBC-3E6C-4CE4-9FFA-6A5DF2D691D2}" srcId="{8E4F04B7-4828-49C9-959C-CD9D5FA46B1B}" destId="{79BD222A-F1BA-4DB7-B08C-35D3B84B4A1F}" srcOrd="3" destOrd="0" parTransId="{0BC95680-4FA6-41FB-A4D7-1F616F616C7B}" sibTransId="{D4B5C07B-67F7-4E4D-A38B-25C06AFC7EDE}"/>
    <dgm:cxn modelId="{1528C8D3-6A31-4CE3-99F5-20DE332DBEF5}" type="presOf" srcId="{4D083CE0-B35F-471F-8E46-AEB7539314CF}" destId="{F97B74E1-ED26-4F31-B9C9-6B7C1A0D59DC}" srcOrd="1" destOrd="0" presId="urn:microsoft.com/office/officeart/2005/8/layout/radial1"/>
    <dgm:cxn modelId="{42A077D7-394E-4C7A-A062-36837C9FD6B4}" srcId="{8E4F04B7-4828-49C9-959C-CD9D5FA46B1B}" destId="{B1887D25-FDD0-4BED-B8A4-0C1EB565F576}" srcOrd="4" destOrd="0" parTransId="{0C28A570-C3EF-46F7-8D0F-B99D561A9245}" sibTransId="{DA5E1C56-959C-4F66-A769-3A56DEBAAD47}"/>
    <dgm:cxn modelId="{45A593DB-6F51-4EA6-A3C3-8017206C4F7C}" type="presOf" srcId="{FD074ECE-7F02-474D-B8B4-E91EDEC0C784}" destId="{A79E923B-CC24-48E4-9EF4-8E64B3CFA4FD}" srcOrd="1" destOrd="0" presId="urn:microsoft.com/office/officeart/2005/8/layout/radial1"/>
    <dgm:cxn modelId="{B79216E8-912F-4D7E-B559-589AFFBBB14F}" type="presOf" srcId="{EE128A3B-76F1-44BA-BACE-DC45CACE92B8}" destId="{EB4C8380-A494-40D0-848E-FEC70B37F97C}" srcOrd="0" destOrd="0" presId="urn:microsoft.com/office/officeart/2005/8/layout/radial1"/>
    <dgm:cxn modelId="{34D5AFEE-6F36-4675-8938-DD6307F69027}" srcId="{8E4F04B7-4828-49C9-959C-CD9D5FA46B1B}" destId="{08825E77-311C-46F8-9B0A-25D95281202A}" srcOrd="1" destOrd="0" parTransId="{875D09DD-0357-4F7E-8CFC-2D3EE4EBC4CE}" sibTransId="{E5E9C47E-A407-4C9A-B751-85535D835D07}"/>
    <dgm:cxn modelId="{2D3AC4F0-1F2B-4477-AA7F-E74A8A033212}" type="presOf" srcId="{79BD222A-F1BA-4DB7-B08C-35D3B84B4A1F}" destId="{ECE4A9A3-0414-4A21-9CCD-9388E77E31A1}" srcOrd="0" destOrd="0" presId="urn:microsoft.com/office/officeart/2005/8/layout/radial1"/>
    <dgm:cxn modelId="{F04048F8-8DE5-4CB4-B456-545E278FBCF0}" type="presOf" srcId="{710B6551-680A-4328-BDD4-632E9C0C3CB2}" destId="{E1E6FB19-A4D4-40BE-A0E4-A33DF278909A}" srcOrd="0" destOrd="0" presId="urn:microsoft.com/office/officeart/2005/8/layout/radial1"/>
    <dgm:cxn modelId="{3CBD050A-5F42-4800-9942-98650FA20133}" type="presParOf" srcId="{8B379142-9766-4F3D-91AF-020C53A4FEAC}" destId="{CAB64E15-9E5E-4AED-BC06-F254B94ED257}" srcOrd="0" destOrd="0" presId="urn:microsoft.com/office/officeart/2005/8/layout/radial1"/>
    <dgm:cxn modelId="{3FCFCB2A-1E6A-4E33-83F9-C0CF4FB7208D}" type="presParOf" srcId="{8B379142-9766-4F3D-91AF-020C53A4FEAC}" destId="{FC1F8B22-5327-4E15-8AD0-F9367FC24513}" srcOrd="1" destOrd="0" presId="urn:microsoft.com/office/officeart/2005/8/layout/radial1"/>
    <dgm:cxn modelId="{510B72F8-20F4-465B-8CBA-C642472ED082}" type="presParOf" srcId="{FC1F8B22-5327-4E15-8AD0-F9367FC24513}" destId="{F97B74E1-ED26-4F31-B9C9-6B7C1A0D59DC}" srcOrd="0" destOrd="0" presId="urn:microsoft.com/office/officeart/2005/8/layout/radial1"/>
    <dgm:cxn modelId="{5C6F39A8-E932-40D8-8450-36296608909B}" type="presParOf" srcId="{8B379142-9766-4F3D-91AF-020C53A4FEAC}" destId="{E1E6FB19-A4D4-40BE-A0E4-A33DF278909A}" srcOrd="2" destOrd="0" presId="urn:microsoft.com/office/officeart/2005/8/layout/radial1"/>
    <dgm:cxn modelId="{4CDB97F8-9D2C-4466-9460-7D9CE9DB9DF7}" type="presParOf" srcId="{8B379142-9766-4F3D-91AF-020C53A4FEAC}" destId="{7DAB4D00-3E5B-4725-BC36-2BBA5250CDE9}" srcOrd="3" destOrd="0" presId="urn:microsoft.com/office/officeart/2005/8/layout/radial1"/>
    <dgm:cxn modelId="{F4518A39-8CDF-44EE-8F27-3A230ECEB6CE}" type="presParOf" srcId="{7DAB4D00-3E5B-4725-BC36-2BBA5250CDE9}" destId="{E009E011-C042-4757-92CE-992D3BBDEB86}" srcOrd="0" destOrd="0" presId="urn:microsoft.com/office/officeart/2005/8/layout/radial1"/>
    <dgm:cxn modelId="{172DBCD3-9FBA-4C94-8A4F-B0583574F29C}" type="presParOf" srcId="{8B379142-9766-4F3D-91AF-020C53A4FEAC}" destId="{4CD86F8D-16C3-4C9D-A033-95FE247CD8A2}" srcOrd="4" destOrd="0" presId="urn:microsoft.com/office/officeart/2005/8/layout/radial1"/>
    <dgm:cxn modelId="{8A19F55B-4F83-499C-B493-3A46A5765984}" type="presParOf" srcId="{8B379142-9766-4F3D-91AF-020C53A4FEAC}" destId="{112A36A1-823D-4B2F-AD0A-E2F338C41C01}" srcOrd="5" destOrd="0" presId="urn:microsoft.com/office/officeart/2005/8/layout/radial1"/>
    <dgm:cxn modelId="{093C2BFC-ABD9-488D-8689-E9206F2A38EC}" type="presParOf" srcId="{112A36A1-823D-4B2F-AD0A-E2F338C41C01}" destId="{A79E923B-CC24-48E4-9EF4-8E64B3CFA4FD}" srcOrd="0" destOrd="0" presId="urn:microsoft.com/office/officeart/2005/8/layout/radial1"/>
    <dgm:cxn modelId="{20F92DEE-210A-4CDE-966E-758F9FA11CBA}" type="presParOf" srcId="{8B379142-9766-4F3D-91AF-020C53A4FEAC}" destId="{EB4C8380-A494-40D0-848E-FEC70B37F97C}" srcOrd="6" destOrd="0" presId="urn:microsoft.com/office/officeart/2005/8/layout/radial1"/>
    <dgm:cxn modelId="{FA25E3DC-294B-466C-A40F-96F9D9DEBAC8}" type="presParOf" srcId="{8B379142-9766-4F3D-91AF-020C53A4FEAC}" destId="{F86C2443-E294-4257-9FF4-206F647CC76A}" srcOrd="7" destOrd="0" presId="urn:microsoft.com/office/officeart/2005/8/layout/radial1"/>
    <dgm:cxn modelId="{074F28DC-08E3-498E-BF0F-5B095518B7EE}" type="presParOf" srcId="{F86C2443-E294-4257-9FF4-206F647CC76A}" destId="{511AFF40-28D4-4088-B3C8-95D8DFED4A93}" srcOrd="0" destOrd="0" presId="urn:microsoft.com/office/officeart/2005/8/layout/radial1"/>
    <dgm:cxn modelId="{E3003DE0-BD80-46AA-9DF1-690D4A1B66D0}" type="presParOf" srcId="{8B379142-9766-4F3D-91AF-020C53A4FEAC}" destId="{ECE4A9A3-0414-4A21-9CCD-9388E77E31A1}" srcOrd="8" destOrd="0" presId="urn:microsoft.com/office/officeart/2005/8/layout/radial1"/>
    <dgm:cxn modelId="{2D72F429-96D1-4668-AF41-168F31C6DABF}" type="presParOf" srcId="{8B379142-9766-4F3D-91AF-020C53A4FEAC}" destId="{D3EECE8C-D790-4871-B488-22C77D26B4C1}" srcOrd="9" destOrd="0" presId="urn:microsoft.com/office/officeart/2005/8/layout/radial1"/>
    <dgm:cxn modelId="{ACE59430-9DBC-435A-9588-D7995D6D9FCD}" type="presParOf" srcId="{D3EECE8C-D790-4871-B488-22C77D26B4C1}" destId="{34C04114-1F9C-4042-94C6-56DD3B210ED1}" srcOrd="0" destOrd="0" presId="urn:microsoft.com/office/officeart/2005/8/layout/radial1"/>
    <dgm:cxn modelId="{DD037906-DA4B-4DCB-9721-3A2DBF2388A9}" type="presParOf" srcId="{8B379142-9766-4F3D-91AF-020C53A4FEAC}" destId="{921D7B88-8F17-4AB8-AD24-C803A6501ECA}" srcOrd="10" destOrd="0" presId="urn:microsoft.com/office/officeart/2005/8/layout/radial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AB64E15-9E5E-4AED-BC06-F254B94ED257}">
      <dsp:nvSpPr>
        <dsp:cNvPr id="0" name=""/>
        <dsp:cNvSpPr/>
      </dsp:nvSpPr>
      <dsp:spPr>
        <a:xfrm>
          <a:off x="934671" y="647752"/>
          <a:ext cx="492616" cy="492616"/>
        </a:xfrm>
        <a:prstGeom prst="ellipse">
          <a:avLst/>
        </a:prstGeom>
        <a:solidFill>
          <a:schemeClr val="accent1">
            <a:alpha val="8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2200" kern="1200"/>
            <a:t>F</a:t>
          </a:r>
        </a:p>
      </dsp:txBody>
      <dsp:txXfrm>
        <a:off x="1006813" y="719894"/>
        <a:ext cx="348332" cy="348332"/>
      </dsp:txXfrm>
    </dsp:sp>
    <dsp:sp modelId="{FC1F8B22-5327-4E15-8AD0-F9367FC24513}">
      <dsp:nvSpPr>
        <dsp:cNvPr id="0" name=""/>
        <dsp:cNvSpPr/>
      </dsp:nvSpPr>
      <dsp:spPr>
        <a:xfrm rot="16200000">
          <a:off x="1106578" y="554580"/>
          <a:ext cx="148802" cy="37541"/>
        </a:xfrm>
        <a:custGeom>
          <a:avLst/>
          <a:gdLst/>
          <a:ahLst/>
          <a:cxnLst/>
          <a:rect l="0" t="0" r="0" b="0"/>
          <a:pathLst>
            <a:path>
              <a:moveTo>
                <a:pt x="0" y="18770"/>
              </a:moveTo>
              <a:lnTo>
                <a:pt x="148802" y="1877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CA" sz="500" kern="1200"/>
        </a:p>
      </dsp:txBody>
      <dsp:txXfrm>
        <a:off x="1177259" y="569631"/>
        <a:ext cx="7440" cy="7440"/>
      </dsp:txXfrm>
    </dsp:sp>
    <dsp:sp modelId="{E1E6FB19-A4D4-40BE-A0E4-A33DF278909A}">
      <dsp:nvSpPr>
        <dsp:cNvPr id="0" name=""/>
        <dsp:cNvSpPr/>
      </dsp:nvSpPr>
      <dsp:spPr>
        <a:xfrm>
          <a:off x="934671" y="6333"/>
          <a:ext cx="492616" cy="492616"/>
        </a:xfrm>
        <a:prstGeom prst="ellipse">
          <a:avLst/>
        </a:prstGeom>
        <a:solidFill>
          <a:schemeClr val="accen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2200" kern="1200"/>
            <a:t>D</a:t>
          </a:r>
        </a:p>
      </dsp:txBody>
      <dsp:txXfrm>
        <a:off x="1006813" y="78475"/>
        <a:ext cx="348332" cy="348332"/>
      </dsp:txXfrm>
    </dsp:sp>
    <dsp:sp modelId="{7DAB4D00-3E5B-4725-BC36-2BBA5250CDE9}">
      <dsp:nvSpPr>
        <dsp:cNvPr id="0" name=""/>
        <dsp:cNvSpPr/>
      </dsp:nvSpPr>
      <dsp:spPr>
        <a:xfrm rot="20520000">
          <a:off x="1411591" y="776185"/>
          <a:ext cx="148802" cy="37541"/>
        </a:xfrm>
        <a:custGeom>
          <a:avLst/>
          <a:gdLst/>
          <a:ahLst/>
          <a:cxnLst/>
          <a:rect l="0" t="0" r="0" b="0"/>
          <a:pathLst>
            <a:path>
              <a:moveTo>
                <a:pt x="0" y="18770"/>
              </a:moveTo>
              <a:lnTo>
                <a:pt x="148802" y="1877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CA" sz="500" kern="1200"/>
        </a:p>
      </dsp:txBody>
      <dsp:txXfrm>
        <a:off x="1482272" y="791235"/>
        <a:ext cx="7440" cy="7440"/>
      </dsp:txXfrm>
    </dsp:sp>
    <dsp:sp modelId="{4CD86F8D-16C3-4C9D-A033-95FE247CD8A2}">
      <dsp:nvSpPr>
        <dsp:cNvPr id="0" name=""/>
        <dsp:cNvSpPr/>
      </dsp:nvSpPr>
      <dsp:spPr>
        <a:xfrm>
          <a:off x="1544696" y="449542"/>
          <a:ext cx="492616" cy="492616"/>
        </a:xfrm>
        <a:prstGeom prst="ellipse">
          <a:avLst/>
        </a:prstGeom>
        <a:solidFill>
          <a:schemeClr val="accent1">
            <a:alpha val="90000"/>
            <a:hueOff val="0"/>
            <a:satOff val="0"/>
            <a:lumOff val="0"/>
            <a:alphaOff val="-1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2200" kern="1200"/>
            <a:t>D</a:t>
          </a:r>
        </a:p>
      </dsp:txBody>
      <dsp:txXfrm>
        <a:off x="1616838" y="521684"/>
        <a:ext cx="348332" cy="348332"/>
      </dsp:txXfrm>
    </dsp:sp>
    <dsp:sp modelId="{112A36A1-823D-4B2F-AD0A-E2F338C41C01}">
      <dsp:nvSpPr>
        <dsp:cNvPr id="0" name=""/>
        <dsp:cNvSpPr/>
      </dsp:nvSpPr>
      <dsp:spPr>
        <a:xfrm rot="3240000">
          <a:off x="1295086" y="1134749"/>
          <a:ext cx="148802" cy="37541"/>
        </a:xfrm>
        <a:custGeom>
          <a:avLst/>
          <a:gdLst/>
          <a:ahLst/>
          <a:cxnLst/>
          <a:rect l="0" t="0" r="0" b="0"/>
          <a:pathLst>
            <a:path>
              <a:moveTo>
                <a:pt x="0" y="18770"/>
              </a:moveTo>
              <a:lnTo>
                <a:pt x="148802" y="1877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CA" sz="500" kern="1200"/>
        </a:p>
      </dsp:txBody>
      <dsp:txXfrm>
        <a:off x="1365767" y="1149799"/>
        <a:ext cx="7440" cy="7440"/>
      </dsp:txXfrm>
    </dsp:sp>
    <dsp:sp modelId="{EB4C8380-A494-40D0-848E-FEC70B37F97C}">
      <dsp:nvSpPr>
        <dsp:cNvPr id="0" name=""/>
        <dsp:cNvSpPr/>
      </dsp:nvSpPr>
      <dsp:spPr>
        <a:xfrm>
          <a:off x="1311687" y="1166670"/>
          <a:ext cx="492616" cy="492616"/>
        </a:xfrm>
        <a:prstGeom prst="ellipse">
          <a:avLst/>
        </a:prstGeom>
        <a:solidFill>
          <a:schemeClr val="accent1">
            <a:alpha val="90000"/>
            <a:hueOff val="0"/>
            <a:satOff val="0"/>
            <a:lumOff val="0"/>
            <a:alphaOff val="-2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2200" kern="1200"/>
            <a:t>D</a:t>
          </a:r>
        </a:p>
      </dsp:txBody>
      <dsp:txXfrm>
        <a:off x="1383829" y="1238812"/>
        <a:ext cx="348332" cy="348332"/>
      </dsp:txXfrm>
    </dsp:sp>
    <dsp:sp modelId="{F86C2443-E294-4257-9FF4-206F647CC76A}">
      <dsp:nvSpPr>
        <dsp:cNvPr id="0" name=""/>
        <dsp:cNvSpPr/>
      </dsp:nvSpPr>
      <dsp:spPr>
        <a:xfrm rot="7560000">
          <a:off x="918070" y="1134749"/>
          <a:ext cx="148802" cy="37541"/>
        </a:xfrm>
        <a:custGeom>
          <a:avLst/>
          <a:gdLst/>
          <a:ahLst/>
          <a:cxnLst/>
          <a:rect l="0" t="0" r="0" b="0"/>
          <a:pathLst>
            <a:path>
              <a:moveTo>
                <a:pt x="0" y="18770"/>
              </a:moveTo>
              <a:lnTo>
                <a:pt x="148802" y="1877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CA" sz="500" kern="1200"/>
        </a:p>
      </dsp:txBody>
      <dsp:txXfrm rot="10800000">
        <a:off x="988751" y="1149799"/>
        <a:ext cx="7440" cy="7440"/>
      </dsp:txXfrm>
    </dsp:sp>
    <dsp:sp modelId="{ECE4A9A3-0414-4A21-9CCD-9388E77E31A1}">
      <dsp:nvSpPr>
        <dsp:cNvPr id="0" name=""/>
        <dsp:cNvSpPr/>
      </dsp:nvSpPr>
      <dsp:spPr>
        <a:xfrm>
          <a:off x="557654" y="1166670"/>
          <a:ext cx="492616" cy="492616"/>
        </a:xfrm>
        <a:prstGeom prst="ellipse">
          <a:avLst/>
        </a:prstGeom>
        <a:solidFill>
          <a:schemeClr val="accent1">
            <a:alpha val="90000"/>
            <a:hueOff val="0"/>
            <a:satOff val="0"/>
            <a:lumOff val="0"/>
            <a:alphaOff val="-3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2200" kern="1200"/>
            <a:t>D</a:t>
          </a:r>
        </a:p>
      </dsp:txBody>
      <dsp:txXfrm>
        <a:off x="629796" y="1238812"/>
        <a:ext cx="348332" cy="348332"/>
      </dsp:txXfrm>
    </dsp:sp>
    <dsp:sp modelId="{D3EECE8C-D790-4871-B488-22C77D26B4C1}">
      <dsp:nvSpPr>
        <dsp:cNvPr id="0" name=""/>
        <dsp:cNvSpPr/>
      </dsp:nvSpPr>
      <dsp:spPr>
        <a:xfrm rot="11880000">
          <a:off x="801565" y="776185"/>
          <a:ext cx="148802" cy="37541"/>
        </a:xfrm>
        <a:custGeom>
          <a:avLst/>
          <a:gdLst/>
          <a:ahLst/>
          <a:cxnLst/>
          <a:rect l="0" t="0" r="0" b="0"/>
          <a:pathLst>
            <a:path>
              <a:moveTo>
                <a:pt x="0" y="18770"/>
              </a:moveTo>
              <a:lnTo>
                <a:pt x="148802" y="1877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CA" sz="500" kern="1200"/>
        </a:p>
      </dsp:txBody>
      <dsp:txXfrm rot="10800000">
        <a:off x="872246" y="791235"/>
        <a:ext cx="7440" cy="7440"/>
      </dsp:txXfrm>
    </dsp:sp>
    <dsp:sp modelId="{921D7B88-8F17-4AB8-AD24-C803A6501ECA}">
      <dsp:nvSpPr>
        <dsp:cNvPr id="0" name=""/>
        <dsp:cNvSpPr/>
      </dsp:nvSpPr>
      <dsp:spPr>
        <a:xfrm>
          <a:off x="324645" y="449542"/>
          <a:ext cx="492616" cy="492616"/>
        </a:xfrm>
        <a:prstGeom prst="ellipse">
          <a:avLst/>
        </a:prstGeom>
        <a:solidFill>
          <a:schemeClr val="accent1">
            <a:alpha val="90000"/>
            <a:hueOff val="0"/>
            <a:satOff val="0"/>
            <a:lumOff val="0"/>
            <a:alphaOff val="-4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2200" kern="1200"/>
            <a:t>D</a:t>
          </a:r>
        </a:p>
      </dsp:txBody>
      <dsp:txXfrm>
        <a:off x="396787" y="521684"/>
        <a:ext cx="348332" cy="34833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radial1">
  <dgm:title val=""/>
  <dgm:desc val=""/>
  <dgm:catLst>
    <dgm:cat type="relationship" pri="22000"/>
    <dgm:cat type="cycle" pri="1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  <dgm:pt modelId="15"/>
        <dgm:pt modelId="16"/>
      </dgm:ptLst>
      <dgm:cxnLst>
        <dgm:cxn modelId="2" srcId="0" destId="1" srcOrd="0" destOrd="0"/>
        <dgm:cxn modelId="16" srcId="1" destId="11" srcOrd="0" destOrd="0"/>
        <dgm:cxn modelId="17" srcId="1" destId="12" srcOrd="1" destOrd="0"/>
        <dgm:cxn modelId="18" srcId="1" destId="13" srcOrd="2" destOrd="0"/>
        <dgm:cxn modelId="19" srcId="1" destId="14" srcOrd="3" destOrd="0"/>
        <dgm:cxn modelId="20" srcId="1" destId="15" srcOrd="4" destOrd="0"/>
        <dgm:cxn modelId="21" srcId="1" destId="16" srcOrd="5" destOrd="0"/>
      </dgm:cxnLst>
      <dgm:bg/>
      <dgm:whole/>
    </dgm:dataModel>
  </dgm:clrData>
  <dgm:layoutNode name="cycle">
    <dgm:varLst>
      <dgm:chMax val="1"/>
      <dgm:dir/>
      <dgm:animLvl val="ctr"/>
      <dgm:resizeHandles val="exact"/>
    </dgm:varLst>
    <dgm:choose name="Name0">
      <dgm:if name="Name1" func="var" arg="dir" op="equ" val="norm">
        <dgm:choose name="Name2">
          <dgm:if name="Name3" axis="ch ch" ptType="node node" st="1 1" cnt="1 0" func="cnt" op="lte" val="1">
            <dgm:alg type="cycle">
              <dgm:param type="stAng" val="90"/>
              <dgm:param type="spanAng" val="360"/>
              <dgm:param type="ctrShpMap" val="fNode"/>
            </dgm:alg>
          </dgm:if>
          <dgm:else name="Name4">
            <dgm:alg type="cycle">
              <dgm:param type="stAng" val="0"/>
              <dgm:param type="spanAng" val="360"/>
              <dgm:param type="ctrShpMap" val="fNode"/>
            </dgm:alg>
          </dgm:else>
        </dgm:choose>
      </dgm:if>
      <dgm:else name="Name5">
        <dgm:alg type="cycle">
          <dgm:param type="stAng" val="0"/>
          <dgm:param type="spanAng" val="-360"/>
          <dgm:param type="ctrShpMap" val="fNode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enterShape" refType="w"/>
      <dgm:constr type="w" for="ch" forName="node" refType="w" refFor="ch" refForName="centerShape" op="equ"/>
      <dgm:constr type="sp" refType="w" refFor="ch" refForName="node" fact="0.3"/>
      <dgm:constr type="sibSp" refType="w" refFor="ch" refForName="node" fact="0.3"/>
      <dgm:constr type="primFontSz" for="ch" forName="centerShape" val="65"/>
      <dgm:constr type="primFontSz" for="des" forName="node" op="equ" val="65"/>
      <dgm:constr type="primFontSz" for="des" forName="connTx" val="55"/>
      <dgm:constr type="primFontSz" for="des" forName="connTx" refType="primFontSz" refFor="ch" refForName="centerShape" op="lte" fact="0.8"/>
    </dgm:constrLst>
    <dgm:ruleLst/>
    <dgm:forEach name="Name6" axis="ch" ptType="node" cnt="1">
      <dgm:layoutNode name="centerShape" styleLbl="node0">
        <dgm:alg type="tx"/>
        <dgm:shape xmlns:r="http://schemas.openxmlformats.org/officeDocument/2006/relationships" type="ellipse" r:blip="">
          <dgm:adjLst/>
        </dgm:shape>
        <dgm:presOf axis="self"/>
        <dgm:constrLst>
          <dgm:constr type="h" refType="w"/>
          <dgm:constr type="tMarg" refType="primFontSz" fact="0.05"/>
          <dgm:constr type="bMarg" refType="primFontSz" fact="0.05"/>
          <dgm:constr type="lMarg" refType="primFontSz" fact="0.05"/>
          <dgm:constr type="rMarg" refType="primFontSz" fact="0.05"/>
        </dgm:constrLst>
        <dgm:ruleLst>
          <dgm:rule type="primFontSz" val="5" fact="NaN" max="NaN"/>
        </dgm:ruleLst>
      </dgm:layoutNode>
      <dgm:forEach name="Name7" axis="ch">
        <dgm:forEach name="Name8" axis="self" ptType="parTrans">
          <dgm:layoutNode name="Name9">
            <dgm:alg type="conn">
              <dgm:param type="dim" val="1D"/>
              <dgm:param type="begPts" val="auto"/>
              <dgm:param type="endPts" val="auto"/>
              <dgm:param type="begSty" val="noArr"/>
              <dgm:param type="endSty" val="noArr"/>
            </dgm:alg>
            <dgm:shape xmlns:r="http://schemas.openxmlformats.org/officeDocument/2006/relationships" type="conn" r:blip="">
              <dgm:adjLst/>
            </dgm:shape>
            <dgm:presOf axis="self"/>
            <dgm:constrLst>
              <dgm:constr type="connDist"/>
              <dgm:constr type="userA" for="ch" refType="connDist"/>
              <dgm:constr type="w" val="1"/>
              <dgm:constr type="h" val="5"/>
              <dgm:constr type="begPad"/>
              <dgm:constr type="endPad"/>
            </dgm:constrLst>
            <dgm:ruleLst/>
            <dgm:layoutNode name="connTx">
              <dgm:alg type="tx">
                <dgm:param type="autoTxRot" val="grav"/>
              </dgm:alg>
              <dgm:shape xmlns:r="http://schemas.openxmlformats.org/officeDocument/2006/relationships" type="rect" r:blip="" hideGeom="1">
                <dgm:adjLst/>
              </dgm:shape>
              <dgm:presOf axis="self"/>
              <dgm:constrLst>
                <dgm:constr type="userA"/>
                <dgm:constr type="w" refType="userA" fact="0.05"/>
                <dgm:constr type="h" refType="userA" fact="0.05"/>
                <dgm:constr type="lMarg" val="1"/>
                <dgm:constr type="rMarg" val="1"/>
                <dgm:constr type="tMarg"/>
                <dgm:constr type="bMarg"/>
              </dgm:constrLst>
              <dgm:ruleLst>
                <dgm:rule type="w" val="NaN" fact="0.8" max="NaN"/>
                <dgm:rule type="h" val="NaN" fact="1" max="NaN"/>
                <dgm:rule type="primFontSz" val="5" fact="NaN" max="NaN"/>
              </dgm:ruleLst>
            </dgm:layoutNode>
          </dgm:layoutNode>
        </dgm:forEach>
        <dgm:forEach name="Name10" axis="self" ptType="node">
          <dgm:layoutNode name="node" styleLbl="node1">
            <dgm:varLst>
              <dgm:bulletEnabled val="1"/>
            </dgm:varLst>
            <dgm:alg type="tx">
              <dgm:param type="txAnchorVertCh" val="mid"/>
            </dgm:alg>
            <dgm:shape xmlns:r="http://schemas.openxmlformats.org/officeDocument/2006/relationships" type="ellipse" r:blip="">
              <dgm:adjLst/>
            </dgm:shape>
            <dgm:presOf axis="desOrSelf" ptType="node"/>
            <dgm:constrLst>
              <dgm:constr type="h" refType="w"/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</dgm:forEach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9</xdr:row>
      <xdr:rowOff>0</xdr:rowOff>
    </xdr:from>
    <xdr:to>
      <xdr:col>10</xdr:col>
      <xdr:colOff>682338</xdr:colOff>
      <xdr:row>11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6338" y="726831"/>
          <a:ext cx="1438476" cy="428685"/>
        </a:xfrm>
        <a:prstGeom prst="rect">
          <a:avLst/>
        </a:prstGeom>
      </xdr:spPr>
    </xdr:pic>
    <xdr:clientData/>
  </xdr:twoCellAnchor>
  <xdr:twoCellAnchor editAs="oneCell">
    <xdr:from>
      <xdr:col>12</xdr:col>
      <xdr:colOff>392722</xdr:colOff>
      <xdr:row>150</xdr:row>
      <xdr:rowOff>37200</xdr:rowOff>
    </xdr:from>
    <xdr:to>
      <xdr:col>14</xdr:col>
      <xdr:colOff>539261</xdr:colOff>
      <xdr:row>160</xdr:row>
      <xdr:rowOff>86435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7137" y="27293354"/>
          <a:ext cx="1365739" cy="1866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2651760</xdr:colOff>
          <xdr:row>13</xdr:row>
          <xdr:rowOff>15240</xdr:rowOff>
        </xdr:from>
        <xdr:to>
          <xdr:col>0</xdr:col>
          <xdr:colOff>2926080</xdr:colOff>
          <xdr:row>16</xdr:row>
          <xdr:rowOff>7620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16</xdr:col>
      <xdr:colOff>597068</xdr:colOff>
      <xdr:row>5</xdr:row>
      <xdr:rowOff>173420</xdr:rowOff>
    </xdr:from>
    <xdr:to>
      <xdr:col>20</xdr:col>
      <xdr:colOff>162909</xdr:colOff>
      <xdr:row>12</xdr:row>
      <xdr:rowOff>131021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9427" y="1093075"/>
          <a:ext cx="2004241" cy="124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192070</xdr:colOff>
      <xdr:row>26</xdr:row>
      <xdr:rowOff>239469</xdr:rowOff>
    </xdr:from>
    <xdr:to>
      <xdr:col>5</xdr:col>
      <xdr:colOff>609599</xdr:colOff>
      <xdr:row>34</xdr:row>
      <xdr:rowOff>225972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2070" y="5105759"/>
          <a:ext cx="5026315" cy="2130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Excel formula works with Sales file once table is declared.</a:t>
          </a:r>
        </a:p>
        <a:p>
          <a:endParaRPr lang="en-CA" sz="1100"/>
        </a:p>
        <a:p>
          <a:endParaRPr lang="en-CA" sz="1100"/>
        </a:p>
        <a:p>
          <a:r>
            <a:rPr lang="en-CA" sz="1100"/>
            <a:t>=IF(MONTH([@[Invoice]])&lt; 4, RIGHT(YEAR([@[Invoice]])-1, 2)&amp;"/"&amp;RIGHT(YEAR([@[Invoice]]),2)&amp; "-Q4", IF(MONTH([@[Invoice]])&lt;7, RIGHT(YEAR([@[Invoice]]), 2)&amp;"/"&amp;RIGHT(YEAR([@[Invoice]])+1,2)&amp; "-Q1", IF(MONTH([@[Invoice]])&lt;10, RIGHT(YEAR([@[Invoice]]),2)&amp;"/"&amp;RIGHT(YEAR([@[Invoice]])+1,2)&amp;"-Q2", RIGHT(YEAR([@[Invoice]]),2)&amp;"/"&amp;RIGHT(YEAR([@[Invoice]])+1,2)&amp;"-Q3")))</a:t>
          </a:r>
        </a:p>
        <a:p>
          <a:endParaRPr lang="en-CA" sz="1100"/>
        </a:p>
      </xdr:txBody>
    </xdr:sp>
    <xdr:clientData/>
  </xdr:twoCellAnchor>
  <xdr:twoCellAnchor>
    <xdr:from>
      <xdr:col>6</xdr:col>
      <xdr:colOff>303203</xdr:colOff>
      <xdr:row>36</xdr:row>
      <xdr:rowOff>230279</xdr:rowOff>
    </xdr:from>
    <xdr:to>
      <xdr:col>12</xdr:col>
      <xdr:colOff>569231</xdr:colOff>
      <xdr:row>65</xdr:row>
      <xdr:rowOff>129833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521589" y="7776707"/>
          <a:ext cx="3923628" cy="69992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//Power BI Table with government quarter</a:t>
          </a:r>
        </a:p>
        <a:p>
          <a:r>
            <a:rPr lang="en-CA" sz="1100"/>
            <a:t>//</a:t>
          </a:r>
        </a:p>
        <a:p>
          <a:endParaRPr lang="en-CA" sz="1100"/>
        </a:p>
        <a:p>
          <a:r>
            <a:rPr lang="en-CA" sz="1100"/>
            <a:t>Calendar = </a:t>
          </a:r>
        </a:p>
        <a:p>
          <a:r>
            <a:rPr lang="en-CA" sz="1100"/>
            <a:t>VAR MinYear = YEAR ( Min ( Orders[OrderDate]) )</a:t>
          </a:r>
        </a:p>
        <a:p>
          <a:r>
            <a:rPr lang="en-CA" sz="1100"/>
            <a:t>VAR MaxYear = YEAR ( MAX ( Orders[OrderDate]) )</a:t>
          </a:r>
        </a:p>
        <a:p>
          <a:r>
            <a:rPr lang="en-CA" sz="1100"/>
            <a:t>RETURN</a:t>
          </a:r>
        </a:p>
        <a:p>
          <a:r>
            <a:rPr lang="en-CA" sz="1100"/>
            <a:t>ADDCOLUMNS (</a:t>
          </a:r>
        </a:p>
        <a:p>
          <a:r>
            <a:rPr lang="en-CA" sz="1100"/>
            <a:t>    FILTER (</a:t>
          </a:r>
        </a:p>
        <a:p>
          <a:r>
            <a:rPr lang="en-CA" sz="1100"/>
            <a:t>        CALENDARAUTO( )</a:t>
          </a:r>
        </a:p>
        <a:p>
          <a:r>
            <a:rPr lang="en-CA" sz="1100"/>
            <a:t>        ,AND ( YEAR ( [Date] ) &gt;= MinYear, YEAR ( [Date] ) &lt;= MaxYear )</a:t>
          </a:r>
        </a:p>
        <a:p>
          <a:r>
            <a:rPr lang="en-CA" sz="1100"/>
            <a:t>    )</a:t>
          </a:r>
        </a:p>
        <a:p>
          <a:r>
            <a:rPr lang="en-CA" sz="1100"/>
            <a:t>    ,"FYYY-QQ",CONCATENATE(</a:t>
          </a:r>
        </a:p>
        <a:p>
          <a:r>
            <a:rPr lang="en-CA" sz="1100"/>
            <a:t>       if(MONTH([Date])&lt;4,YEAR([Date])-1 ,FORMAT([Date],"YYYY"))</a:t>
          </a:r>
        </a:p>
        <a:p>
          <a:r>
            <a:rPr lang="en-CA" sz="1100"/>
            <a:t>       ,SWITCH(</a:t>
          </a:r>
        </a:p>
        <a:p>
          <a:r>
            <a:rPr lang="en-CA" sz="1100"/>
            <a:t>         MONTH([Date])</a:t>
          </a:r>
        </a:p>
        <a:p>
          <a:r>
            <a:rPr lang="en-CA" sz="1100"/>
            <a:t>        ,1, "-Q4", 2, "-Q4", 3, "-Q4"</a:t>
          </a:r>
        </a:p>
        <a:p>
          <a:r>
            <a:rPr lang="en-CA" sz="1100"/>
            <a:t>        ,4, "-Q1", 5, "-Q1", 6, "-Q1"</a:t>
          </a:r>
        </a:p>
        <a:p>
          <a:r>
            <a:rPr lang="en-CA" sz="1100"/>
            <a:t>        ,7, "-Q2", 8, "-Q2", 9, "-Q2"</a:t>
          </a:r>
        </a:p>
        <a:p>
          <a:r>
            <a:rPr lang="en-CA" sz="1100"/>
            <a:t>        ,10,"-Q3", 11,"-Q3", 12,"-Q3"</a:t>
          </a:r>
        </a:p>
        <a:p>
          <a:r>
            <a:rPr lang="en-CA" sz="1100"/>
            <a:t>        ,"-00" </a:t>
          </a:r>
        </a:p>
        <a:p>
          <a:r>
            <a:rPr lang="en-CA" sz="1100"/>
            <a:t>      )</a:t>
          </a:r>
        </a:p>
        <a:p>
          <a:r>
            <a:rPr lang="en-CA" sz="1100"/>
            <a:t>    )</a:t>
          </a:r>
        </a:p>
        <a:p>
          <a:r>
            <a:rPr lang="en-CA" sz="1100"/>
            <a:t>    ,"YYYY-MM", format([Date], "YYYY")&amp;  "-" &amp; format([Date],"MM")</a:t>
          </a:r>
        </a:p>
        <a:p>
          <a:r>
            <a:rPr lang="en-CA" sz="1100"/>
            <a:t>    ,"Calendar Year", "CY " &amp; YEAR ( [Date] )</a:t>
          </a:r>
        </a:p>
        <a:p>
          <a:r>
            <a:rPr lang="en-CA" sz="1100"/>
            <a:t>    ,"Month Name", FORMAT ( [Date], "mmmm" )</a:t>
          </a:r>
        </a:p>
        <a:p>
          <a:r>
            <a:rPr lang="en-CA" sz="1100"/>
            <a:t>    ,"Month Number", MONTH ( [Date] )</a:t>
          </a:r>
        </a:p>
        <a:p>
          <a:r>
            <a:rPr lang="en-CA" sz="1100"/>
            <a:t>    ,"Weekday", FORMAT ( [Date], "dddd" )</a:t>
          </a:r>
        </a:p>
        <a:p>
          <a:r>
            <a:rPr lang="en-CA" sz="1100"/>
            <a:t>    ,"Weekday number", WEEKDAY( [Date] )</a:t>
          </a:r>
        </a:p>
        <a:p>
          <a:r>
            <a:rPr lang="en-CA" sz="1100"/>
            <a:t>    ,"Quarter", "Q" &amp; TRUNC ( ( MONTH ( [Date] ) - 1 ) / 3 ) + 1</a:t>
          </a:r>
        </a:p>
        <a:p>
          <a:r>
            <a:rPr lang="en-CA" sz="1100"/>
            <a:t>)</a:t>
          </a:r>
        </a:p>
        <a:p>
          <a:endParaRPr lang="en-CA" sz="1100"/>
        </a:p>
      </xdr:txBody>
    </xdr:sp>
    <xdr:clientData/>
  </xdr:twoCellAnchor>
  <xdr:twoCellAnchor>
    <xdr:from>
      <xdr:col>0</xdr:col>
      <xdr:colOff>454636</xdr:colOff>
      <xdr:row>36</xdr:row>
      <xdr:rowOff>197053</xdr:rowOff>
    </xdr:from>
    <xdr:to>
      <xdr:col>6</xdr:col>
      <xdr:colOff>133290</xdr:colOff>
      <xdr:row>67</xdr:row>
      <xdr:rowOff>121079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454636" y="7743481"/>
          <a:ext cx="4897040" cy="73916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'Never run a macro unless you have backed up all your files</a:t>
          </a:r>
        </a:p>
        <a:p>
          <a:r>
            <a:rPr lang="en-CA" sz="1100"/>
            <a:t>'this is experimental code which is not tested</a:t>
          </a:r>
        </a:p>
        <a:p>
          <a:r>
            <a:rPr lang="en-CA" sz="1100"/>
            <a:t>'to install ALT-F11, insert/module, paste, ALT-F11</a:t>
          </a:r>
        </a:p>
        <a:p>
          <a:r>
            <a:rPr lang="en-CA" sz="1100"/>
            <a:t>'to save your project use saveAs to change it to a macro enabled project.</a:t>
          </a:r>
        </a:p>
        <a:p>
          <a:endParaRPr lang="en-CA" sz="1100"/>
        </a:p>
        <a:p>
          <a:endParaRPr lang="en-CA" sz="1100"/>
        </a:p>
        <a:p>
          <a:r>
            <a:rPr lang="en-CA" sz="1100"/>
            <a:t>Public Function govQuarter(dateSerial)</a:t>
          </a:r>
        </a:p>
        <a:p>
          <a:r>
            <a:rPr lang="en-CA" sz="1100"/>
            <a:t>  Dim m: m = Month(dateSerial)</a:t>
          </a:r>
        </a:p>
        <a:p>
          <a:r>
            <a:rPr lang="en-CA" sz="1100"/>
            <a:t>  dim y: y = Year(dateSerial)</a:t>
          </a:r>
        </a:p>
        <a:p>
          <a:r>
            <a:rPr lang="en-CA" sz="1100"/>
            <a:t>  Select Case m</a:t>
          </a:r>
        </a:p>
        <a:p>
          <a:r>
            <a:rPr lang="en-CA" sz="1100"/>
            <a:t>    Case 1, 2, 3</a:t>
          </a:r>
        </a:p>
        <a:p>
          <a:r>
            <a:rPr lang="en-CA" sz="1100"/>
            <a:t>      govQuarter = y - 1 &amp; "Q4"</a:t>
          </a:r>
        </a:p>
        <a:p>
          <a:r>
            <a:rPr lang="en-CA" sz="1100"/>
            <a:t>    Case 4, 5, 6</a:t>
          </a:r>
        </a:p>
        <a:p>
          <a:r>
            <a:rPr lang="en-CA" sz="1100"/>
            <a:t>      govQuarter = y &amp; "Q1"</a:t>
          </a:r>
        </a:p>
        <a:p>
          <a:r>
            <a:rPr lang="en-CA" sz="1100"/>
            <a:t>    Case 7, 8, 9</a:t>
          </a:r>
        </a:p>
        <a:p>
          <a:r>
            <a:rPr lang="en-CA" sz="1100"/>
            <a:t>      govQuarter = y &amp; "Q2"</a:t>
          </a:r>
        </a:p>
        <a:p>
          <a:r>
            <a:rPr lang="en-CA" sz="1100"/>
            <a:t>    Case 10, 11, 12</a:t>
          </a:r>
        </a:p>
        <a:p>
          <a:r>
            <a:rPr lang="en-CA" sz="1100"/>
            <a:t>      govQuarter = y &amp; "Q3"</a:t>
          </a:r>
        </a:p>
        <a:p>
          <a:r>
            <a:rPr lang="en-CA" sz="1100"/>
            <a:t>    Case Else</a:t>
          </a:r>
        </a:p>
        <a:p>
          <a:r>
            <a:rPr lang="en-CA" sz="1100"/>
            <a:t>      govQuarter = "0000000"</a:t>
          </a:r>
        </a:p>
        <a:p>
          <a:r>
            <a:rPr lang="en-CA" sz="1100"/>
            <a:t>  End Select</a:t>
          </a:r>
        </a:p>
        <a:p>
          <a:r>
            <a:rPr lang="en-CA" sz="1100"/>
            <a:t>End Function</a:t>
          </a:r>
        </a:p>
        <a:p>
          <a:endParaRPr lang="en-CA" sz="1100"/>
        </a:p>
        <a:p>
          <a:r>
            <a:rPr lang="en-CA" sz="1100"/>
            <a:t>Public Function govQuarterLong(dateSerial)</a:t>
          </a:r>
        </a:p>
        <a:p>
          <a:r>
            <a:rPr lang="en-CA" sz="1100"/>
            <a:t>  Dim m, y, yLast, yNext, yF, yLastF, yNextF</a:t>
          </a:r>
        </a:p>
        <a:p>
          <a:r>
            <a:rPr lang="en-CA" sz="1100"/>
            <a:t>  m = Month(dateSerial)</a:t>
          </a:r>
        </a:p>
        <a:p>
          <a:r>
            <a:rPr lang="en-CA" sz="1100"/>
            <a:t>  y = Year(dateSerial): yLast = y - 1: yNext = y + 1</a:t>
          </a:r>
        </a:p>
        <a:p>
          <a:r>
            <a:rPr lang="en-CA" sz="1100"/>
            <a:t>  yF = Right(y, 2): yLastF = Right(yLast, 2): yNextF = Right(yNext, 2)</a:t>
          </a:r>
        </a:p>
        <a:p>
          <a:r>
            <a:rPr lang="en-CA" sz="1100"/>
            <a:t>  Select Case m</a:t>
          </a:r>
        </a:p>
        <a:p>
          <a:r>
            <a:rPr lang="en-CA" sz="1100"/>
            <a:t>    Case 1, 2, 3</a:t>
          </a:r>
        </a:p>
        <a:p>
          <a:r>
            <a:rPr lang="en-CA" sz="1100"/>
            <a:t>      govQuarterLong = yLastF &amp; "/" &amp; yF &amp; "-Q4"</a:t>
          </a:r>
        </a:p>
        <a:p>
          <a:r>
            <a:rPr lang="en-CA" sz="1100"/>
            <a:t>    Case 4, 5, 6</a:t>
          </a:r>
        </a:p>
        <a:p>
          <a:r>
            <a:rPr lang="en-CA" sz="1100"/>
            <a:t>      govQuarterLong = yF &amp; "/" &amp; yNextF &amp; "-Q1"</a:t>
          </a:r>
        </a:p>
        <a:p>
          <a:r>
            <a:rPr lang="en-CA" sz="1100"/>
            <a:t>    Case 7, 8, 9</a:t>
          </a:r>
        </a:p>
        <a:p>
          <a:r>
            <a:rPr lang="en-CA" sz="1100"/>
            <a:t>      govQuarterLong = yF &amp; "/" &amp; yNextF &amp; "-Q2"</a:t>
          </a:r>
        </a:p>
        <a:p>
          <a:r>
            <a:rPr lang="en-CA" sz="1100"/>
            <a:t>    Case 10, 11, 12</a:t>
          </a:r>
        </a:p>
        <a:p>
          <a:r>
            <a:rPr lang="en-CA" sz="1100"/>
            <a:t>      govQuarterLong = yF &amp; "/" &amp; yNextF &amp; "-Q3"</a:t>
          </a:r>
        </a:p>
        <a:p>
          <a:r>
            <a:rPr lang="en-CA" sz="1100"/>
            <a:t>    Case Else</a:t>
          </a:r>
        </a:p>
        <a:p>
          <a:r>
            <a:rPr lang="en-CA" sz="1100"/>
            <a:t>      govQuarterLong = "0000000"</a:t>
          </a:r>
        </a:p>
        <a:p>
          <a:r>
            <a:rPr lang="en-CA" sz="1100"/>
            <a:t>  End Select</a:t>
          </a:r>
        </a:p>
        <a:p>
          <a:r>
            <a:rPr lang="en-CA" sz="1100"/>
            <a:t>End Function</a:t>
          </a:r>
        </a:p>
      </xdr:txBody>
    </xdr:sp>
    <xdr:clientData/>
  </xdr:twoCellAnchor>
  <xdr:twoCellAnchor>
    <xdr:from>
      <xdr:col>6</xdr:col>
      <xdr:colOff>330796</xdr:colOff>
      <xdr:row>26</xdr:row>
      <xdr:rowOff>227257</xdr:rowOff>
    </xdr:from>
    <xdr:to>
      <xdr:col>11</xdr:col>
      <xdr:colOff>403411</xdr:colOff>
      <xdr:row>36</xdr:row>
      <xdr:rowOff>178675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5549182" y="5093547"/>
          <a:ext cx="3120615" cy="26315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Excel</a:t>
          </a:r>
          <a:r>
            <a:rPr lang="en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DAX Calculated Column</a:t>
          </a:r>
          <a:br>
            <a:rPr lang="en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CA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CONCATENATE(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if(MONTH([Date])&lt;4,YEAR([Date])-1 ,FORMAT([Date],"YYYY"))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,SWITCH(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MONTH([Date])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,1, "-Q4", 2, "-Q4", 3, "-Q4"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,4, "-Q1", 5, "-Q1", 6, "-Q1"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,7, "-Q2", 8, "-Q2", 9, "-Q2"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,10,"-Q3", 11,"-Q3", 12,"-Q3"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,"-00" 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)</a:t>
          </a: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)</a:t>
          </a:r>
          <a:endParaRPr lang="en-CA">
            <a:effectLst/>
          </a:endParaRPr>
        </a:p>
        <a:p>
          <a:endParaRPr lang="en-CA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293077</xdr:colOff>
      <xdr:row>27</xdr:row>
      <xdr:rowOff>140677</xdr:rowOff>
    </xdr:from>
    <xdr:to>
      <xdr:col>10</xdr:col>
      <xdr:colOff>356379</xdr:colOff>
      <xdr:row>42</xdr:row>
      <xdr:rowOff>178432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pSpPr/>
      </xdr:nvGrpSpPr>
      <xdr:grpSpPr>
        <a:xfrm>
          <a:off x="293077" y="5078437"/>
          <a:ext cx="6159302" cy="2780955"/>
          <a:chOff x="2766646" y="4700954"/>
          <a:chExt cx="6159302" cy="2763370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A00-000002000000}"/>
              </a:ext>
            </a:extLst>
          </xdr:cNvPr>
          <xdr:cNvSpPr txBox="1"/>
        </xdr:nvSpPr>
        <xdr:spPr>
          <a:xfrm>
            <a:off x="2766646" y="4700954"/>
            <a:ext cx="2702859" cy="2763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2000" b="1"/>
              <a:t>Table</a:t>
            </a:r>
          </a:p>
          <a:p>
            <a:endParaRPr lang="en-CA" sz="1200"/>
          </a:p>
          <a:p>
            <a:r>
              <a:rPr lang="en-CA" sz="1200"/>
              <a:t>To declare table:</a:t>
            </a:r>
          </a:p>
          <a:p>
            <a:r>
              <a:rPr lang="en-CA" sz="1200"/>
              <a:t>-point</a:t>
            </a:r>
          </a:p>
          <a:p>
            <a:r>
              <a:rPr lang="en-CA" sz="1200"/>
              <a:t>-insert/table</a:t>
            </a:r>
          </a:p>
          <a:p>
            <a:r>
              <a:rPr lang="en-CA" sz="1200"/>
              <a:t>-check</a:t>
            </a:r>
            <a:r>
              <a:rPr lang="en-CA" sz="1200" baseline="0"/>
              <a:t> the header box</a:t>
            </a:r>
          </a:p>
          <a:p>
            <a:r>
              <a:rPr lang="en-CA" sz="1200" baseline="0"/>
              <a:t>-ok</a:t>
            </a:r>
          </a:p>
          <a:p>
            <a:r>
              <a:rPr lang="en-CA" sz="1200" baseline="0"/>
              <a:t>-name the table</a:t>
            </a:r>
          </a:p>
          <a:p>
            <a:r>
              <a:rPr lang="en-CA" sz="1200" baseline="0"/>
              <a:t>-name the sheet</a:t>
            </a:r>
          </a:p>
          <a:p>
            <a:endParaRPr lang="en-CA" sz="1200" baseline="0"/>
          </a:p>
          <a:p>
            <a:r>
              <a:rPr lang="en-CA" sz="1200" baseline="0"/>
              <a:t>You now have a table menu. It is present when the table is selected and is the last menu on the right.</a:t>
            </a:r>
            <a:endParaRPr lang="en-CA" sz="1200"/>
          </a:p>
        </xdr:txBody>
      </xdr:sp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6516930" y="4964964"/>
            <a:ext cx="2409018" cy="2215114"/>
            <a:chOff x="14582374" y="9467369"/>
            <a:chExt cx="2982686" cy="2765612"/>
          </a:xfrm>
        </xdr:grpSpPr>
        <xdr:sp macro="" textlink="">
          <xdr:nvSpPr>
            <xdr:cNvPr id="4" name="Rectangle 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14582374" y="9467369"/>
              <a:ext cx="2982686" cy="276561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pSpPr/>
          </xdr:nvGrpSpPr>
          <xdr:grpSpPr>
            <a:xfrm>
              <a:off x="14855799" y="10434277"/>
              <a:ext cx="1085370" cy="1048871"/>
              <a:chOff x="12313970" y="12043497"/>
              <a:chExt cx="1085370" cy="1033280"/>
            </a:xfrm>
          </xdr:grpSpPr>
          <xdr:sp macro="" textlink="">
            <xdr:nvSpPr>
              <xdr:cNvPr id="11" name="Rectangle 10">
                <a:extLst>
                  <a:ext uri="{FF2B5EF4-FFF2-40B4-BE49-F238E27FC236}">
                    <a16:creationId xmlns:a16="http://schemas.microsoft.com/office/drawing/2014/main" id="{00000000-0008-0000-0A00-00000B000000}"/>
                  </a:ext>
                </a:extLst>
              </xdr:cNvPr>
              <xdr:cNvSpPr/>
            </xdr:nvSpPr>
            <xdr:spPr>
              <a:xfrm>
                <a:off x="12313970" y="12043497"/>
                <a:ext cx="1085370" cy="1033279"/>
              </a:xfrm>
              <a:prstGeom prst="rect">
                <a:avLst/>
              </a:prstGeom>
              <a:solidFill>
                <a:sysClr val="window" lastClr="FFFFFF"/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/>
              </a:p>
            </xdr:txBody>
          </xdr:sp>
          <xdr:sp macro="" textlink="">
            <xdr:nvSpPr>
              <xdr:cNvPr id="12" name="Rectangle 11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SpPr/>
            </xdr:nvSpPr>
            <xdr:spPr>
              <a:xfrm>
                <a:off x="12313970" y="12043497"/>
                <a:ext cx="1085370" cy="246474"/>
              </a:xfrm>
              <a:prstGeom prst="rect">
                <a:avLst/>
              </a:prstGeom>
              <a:solidFill>
                <a:schemeClr val="accent1"/>
              </a:solidFill>
              <a:ln>
                <a:solidFill>
                  <a:schemeClr val="accent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>
                  <a:solidFill>
                    <a:schemeClr val="accent1"/>
                  </a:solidFill>
                </a:endParaRPr>
              </a:p>
            </xdr:txBody>
          </xdr:sp>
          <xdr:sp macro="" textlink="">
            <xdr:nvSpPr>
              <xdr:cNvPr id="13" name="Rectangle 12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SpPr/>
            </xdr:nvSpPr>
            <xdr:spPr>
              <a:xfrm>
                <a:off x="12313970" y="12161418"/>
                <a:ext cx="227319" cy="915359"/>
              </a:xfrm>
              <a:prstGeom prst="rect">
                <a:avLst/>
              </a:prstGeom>
              <a:solidFill>
                <a:schemeClr val="accent1"/>
              </a:solidFill>
              <a:ln>
                <a:solidFill>
                  <a:schemeClr val="accent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>
                  <a:solidFill>
                    <a:schemeClr val="accent1"/>
                  </a:solidFill>
                </a:endParaRPr>
              </a:p>
            </xdr:txBody>
          </xdr:sp>
        </xdr:grpSp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SpPr/>
          </xdr:nvSpPr>
          <xdr:spPr>
            <a:xfrm>
              <a:off x="16389404" y="10081453"/>
              <a:ext cx="881743" cy="795938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7" name="Rectangle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16531755" y="10366304"/>
              <a:ext cx="195943" cy="354352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/>
          </xdr:nvSpPr>
          <xdr:spPr>
            <a:xfrm>
              <a:off x="16900195" y="10198684"/>
              <a:ext cx="195943" cy="49433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" name="Partial Circle 8"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SpPr/>
          </xdr:nvSpPr>
          <xdr:spPr>
            <a:xfrm rot="2715251">
              <a:off x="16578500" y="11090377"/>
              <a:ext cx="684422" cy="685800"/>
            </a:xfrm>
            <a:prstGeom prst="pi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SpPr txBox="1"/>
          </xdr:nvSpPr>
          <xdr:spPr>
            <a:xfrm>
              <a:off x="14661088" y="9506725"/>
              <a:ext cx="2453161" cy="5306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CA" sz="2800" b="1"/>
                <a:t>PivotTables</a:t>
              </a:r>
            </a:p>
          </xdr:txBody>
        </xdr:sp>
      </xdr:grpSp>
      <xdr:sp macro="" textlink="">
        <xdr:nvSpPr>
          <xdr:cNvPr id="14" name="Arrow: Right 13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SpPr/>
        </xdr:nvSpPr>
        <xdr:spPr>
          <a:xfrm>
            <a:off x="5790633" y="5717167"/>
            <a:ext cx="468086" cy="674915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254149</xdr:colOff>
      <xdr:row>110</xdr:row>
      <xdr:rowOff>65442</xdr:rowOff>
    </xdr:from>
    <xdr:to>
      <xdr:col>7</xdr:col>
      <xdr:colOff>722555</xdr:colOff>
      <xdr:row>134</xdr:row>
      <xdr:rowOff>11654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254149" y="23801742"/>
          <a:ext cx="5794786" cy="63470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Sub formulaMagic()</a:t>
          </a:r>
        </a:p>
        <a:p>
          <a:r>
            <a:rPr lang="en-CA" sz="1100"/>
            <a:t>  Dim c As Range</a:t>
          </a:r>
        </a:p>
        <a:p>
          <a:r>
            <a:rPr lang="en-CA" sz="1100"/>
            <a:t>  Dim population: population = 0</a:t>
          </a:r>
        </a:p>
        <a:p>
          <a:r>
            <a:rPr lang="en-CA" sz="1100"/>
            <a:t>  Dim populationBlank: populationBlank = 0</a:t>
          </a:r>
        </a:p>
        <a:p>
          <a:r>
            <a:rPr lang="en-CA" sz="1100"/>
            <a:t>  Dim source, destination</a:t>
          </a:r>
        </a:p>
        <a:p>
          <a:r>
            <a:rPr lang="en-CA" sz="1100"/>
            <a:t> </a:t>
          </a:r>
        </a:p>
        <a:p>
          <a:r>
            <a:rPr lang="en-CA" sz="1100"/>
            <a:t>  For Each c In Selection</a:t>
          </a:r>
        </a:p>
        <a:p>
          <a:r>
            <a:rPr lang="en-CA" sz="1100"/>
            <a:t>    population = population + 1</a:t>
          </a:r>
        </a:p>
        <a:p>
          <a:r>
            <a:rPr lang="en-CA" sz="1100"/>
            <a:t>    If Len(c.Value) &gt; 0 Then</a:t>
          </a:r>
        </a:p>
        <a:p>
          <a:r>
            <a:rPr lang="en-CA" sz="1100"/>
            <a:t>       source = c.Address</a:t>
          </a:r>
        </a:p>
        <a:p>
          <a:r>
            <a:rPr lang="en-CA" sz="1100"/>
            <a:t>    Else</a:t>
          </a:r>
        </a:p>
        <a:p>
          <a:r>
            <a:rPr lang="en-CA" sz="1100"/>
            <a:t>       populationBlank = populationBlank + 1</a:t>
          </a:r>
        </a:p>
        <a:p>
          <a:r>
            <a:rPr lang="en-CA" sz="1100"/>
            <a:t>       destination = c.Address</a:t>
          </a:r>
        </a:p>
        <a:p>
          <a:r>
            <a:rPr lang="en-CA" sz="1100"/>
            <a:t>    End If</a:t>
          </a:r>
        </a:p>
        <a:p>
          <a:r>
            <a:rPr lang="en-CA" sz="1100"/>
            <a:t>  Next c</a:t>
          </a:r>
        </a:p>
        <a:p>
          <a:r>
            <a:rPr lang="en-CA" sz="1100"/>
            <a:t>  </a:t>
          </a:r>
        </a:p>
        <a:p>
          <a:r>
            <a:rPr lang="en-CA" sz="1100"/>
            <a:t>  If population = 2 And populationBlank = 1 Then</a:t>
          </a:r>
        </a:p>
        <a:p>
          <a:r>
            <a:rPr lang="en-CA" sz="1100"/>
            <a:t>    Range(destination).Value = "'" &amp; Range(source).Formula</a:t>
          </a:r>
        </a:p>
        <a:p>
          <a:r>
            <a:rPr lang="en-CA" sz="1100"/>
            <a:t>  Else</a:t>
          </a:r>
        </a:p>
        <a:p>
          <a:r>
            <a:rPr lang="en-CA" sz="1100"/>
            <a:t>  </a:t>
          </a:r>
        </a:p>
        <a:p>
          <a:r>
            <a:rPr lang="en-CA" sz="1100"/>
            <a:t>  End If</a:t>
          </a:r>
        </a:p>
        <a:p>
          <a:r>
            <a:rPr lang="en-CA" sz="1100"/>
            <a:t>End Sub</a:t>
          </a:r>
        </a:p>
        <a:p>
          <a:endParaRPr lang="en-CA" sz="1100"/>
        </a:p>
        <a:p>
          <a:r>
            <a:rPr lang="en-CA" sz="1100"/>
            <a:t>'Copyright Darcy Whyte, 2022</a:t>
          </a:r>
        </a:p>
        <a:p>
          <a:endParaRPr lang="en-CA" sz="1100"/>
        </a:p>
        <a:p>
          <a:r>
            <a:rPr lang="en-CA" sz="1100"/>
            <a:t>'FormulaMagic displays formulas</a:t>
          </a:r>
        </a:p>
        <a:p>
          <a:r>
            <a:rPr lang="en-CA" sz="1100"/>
            <a:t>'assign this macro to control-w (or other preference)</a:t>
          </a:r>
        </a:p>
        <a:p>
          <a:r>
            <a:rPr lang="en-CA" sz="1100"/>
            <a:t>'select a formula, control select a blank cell</a:t>
          </a:r>
        </a:p>
        <a:p>
          <a:r>
            <a:rPr lang="en-CA" sz="1100"/>
            <a:t>'invoke this macro</a:t>
          </a:r>
        </a:p>
        <a:p>
          <a:r>
            <a:rPr lang="en-CA" sz="1100"/>
            <a:t>'</a:t>
          </a:r>
        </a:p>
        <a:p>
          <a:r>
            <a:rPr lang="en-CA" sz="1100"/>
            <a:t>'darcy@generalBI.com</a:t>
          </a:r>
        </a:p>
        <a:p>
          <a:r>
            <a:rPr lang="en-CA" sz="1100"/>
            <a:t>'613-563-3634 TEXT</a:t>
          </a:r>
        </a:p>
        <a:p>
          <a:r>
            <a:rPr lang="en-CA" sz="1100"/>
            <a:t>'Darcy Whyte</a:t>
          </a:r>
        </a:p>
      </xdr:txBody>
    </xdr:sp>
    <xdr:clientData/>
  </xdr:twoCellAnchor>
  <xdr:oneCellAnchor>
    <xdr:from>
      <xdr:col>11</xdr:col>
      <xdr:colOff>537883</xdr:colOff>
      <xdr:row>95</xdr:row>
      <xdr:rowOff>62753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9126071" y="78620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twoCellAnchor>
    <xdr:from>
      <xdr:col>7</xdr:col>
      <xdr:colOff>756944</xdr:colOff>
      <xdr:row>27</xdr:row>
      <xdr:rowOff>69953</xdr:rowOff>
    </xdr:from>
    <xdr:to>
      <xdr:col>18</xdr:col>
      <xdr:colOff>199503</xdr:colOff>
      <xdr:row>43</xdr:row>
      <xdr:rowOff>102118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pSpPr/>
      </xdr:nvGrpSpPr>
      <xdr:grpSpPr>
        <a:xfrm>
          <a:off x="6939083" y="7146614"/>
          <a:ext cx="7804681" cy="4272861"/>
          <a:chOff x="953992" y="17133834"/>
          <a:chExt cx="7400901" cy="3211670"/>
        </a:xfrm>
      </xdr:grpSpPr>
      <xdr:grpSp>
        <xdr:nvGrpSpPr>
          <xdr:cNvPr id="90" name="Group 89">
            <a:extLst>
              <a:ext uri="{FF2B5EF4-FFF2-40B4-BE49-F238E27FC236}">
                <a16:creationId xmlns:a16="http://schemas.microsoft.com/office/drawing/2014/main" id="{00000000-0008-0000-1100-00005A000000}"/>
              </a:ext>
            </a:extLst>
          </xdr:cNvPr>
          <xdr:cNvGrpSpPr/>
        </xdr:nvGrpSpPr>
        <xdr:grpSpPr>
          <a:xfrm>
            <a:off x="953992" y="17668850"/>
            <a:ext cx="2371073" cy="1763416"/>
            <a:chOff x="7499893" y="8117541"/>
            <a:chExt cx="6251253" cy="4650441"/>
          </a:xfrm>
        </xdr:grpSpPr>
        <xdr:sp macro="" textlink="">
          <xdr:nvSpPr>
            <xdr:cNvPr id="4" name="Rectangle 3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SpPr/>
          </xdr:nvSpPr>
          <xdr:spPr>
            <a:xfrm>
              <a:off x="9977718" y="9821244"/>
              <a:ext cx="1715620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CA" sz="1800"/>
                <a:t>Fact</a:t>
              </a:r>
              <a:endParaRPr lang="en-CA" sz="1100"/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1100-000021000000}"/>
                </a:ext>
              </a:extLst>
            </xdr:cNvPr>
            <xdr:cNvSpPr/>
          </xdr:nvSpPr>
          <xdr:spPr>
            <a:xfrm>
              <a:off x="8808944" y="11443447"/>
              <a:ext cx="1718982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1100-000022000000}"/>
                </a:ext>
              </a:extLst>
            </xdr:cNvPr>
            <xdr:cNvSpPr/>
          </xdr:nvSpPr>
          <xdr:spPr>
            <a:xfrm>
              <a:off x="12025032" y="11683252"/>
              <a:ext cx="1712259" cy="108473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00000000-0008-0000-1100-000023000000}"/>
                </a:ext>
              </a:extLst>
            </xdr:cNvPr>
            <xdr:cNvSpPr/>
          </xdr:nvSpPr>
          <xdr:spPr>
            <a:xfrm>
              <a:off x="12038887" y="8671314"/>
              <a:ext cx="1712259" cy="108473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CA" sz="1600"/>
                <a:t>Dim</a:t>
              </a:r>
              <a:endParaRPr lang="en-CA" sz="1100"/>
            </a:p>
          </xdr:txBody>
        </xdr:sp>
        <xdr:sp macro="" textlink="">
          <xdr:nvSpPr>
            <xdr:cNvPr id="36" name="Rectangle 35">
              <a:extLst>
                <a:ext uri="{FF2B5EF4-FFF2-40B4-BE49-F238E27FC236}">
                  <a16:creationId xmlns:a16="http://schemas.microsoft.com/office/drawing/2014/main" id="{00000000-0008-0000-1100-000024000000}"/>
                </a:ext>
              </a:extLst>
            </xdr:cNvPr>
            <xdr:cNvSpPr/>
          </xdr:nvSpPr>
          <xdr:spPr>
            <a:xfrm>
              <a:off x="9726707" y="8117541"/>
              <a:ext cx="1715620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1100-000025000000}"/>
                </a:ext>
              </a:extLst>
            </xdr:cNvPr>
            <xdr:cNvSpPr/>
          </xdr:nvSpPr>
          <xdr:spPr>
            <a:xfrm>
              <a:off x="7499893" y="9626464"/>
              <a:ext cx="1718983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7" name="Straight Connector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CxnSpPr>
              <a:stCxn id="4" idx="1"/>
              <a:endCxn id="37" idx="3"/>
            </xdr:cNvCxnSpPr>
          </xdr:nvCxnSpPr>
          <xdr:spPr>
            <a:xfrm flipH="1" flipV="1">
              <a:off x="9218876" y="10168829"/>
              <a:ext cx="758842" cy="194780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" name="Straight Connector 23">
              <a:extLst>
                <a:ext uri="{FF2B5EF4-FFF2-40B4-BE49-F238E27FC236}">
                  <a16:creationId xmlns:a16="http://schemas.microsoft.com/office/drawing/2014/main" id="{00000000-0008-0000-1100-000018000000}"/>
                </a:ext>
              </a:extLst>
            </xdr:cNvPr>
            <xdr:cNvCxnSpPr>
              <a:stCxn id="36" idx="2"/>
              <a:endCxn id="4" idx="0"/>
            </xdr:cNvCxnSpPr>
          </xdr:nvCxnSpPr>
          <xdr:spPr>
            <a:xfrm>
              <a:off x="10585383" y="9202270"/>
              <a:ext cx="251011" cy="618974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9" name="Straight Connector 58">
              <a:extLst>
                <a:ext uri="{FF2B5EF4-FFF2-40B4-BE49-F238E27FC236}">
                  <a16:creationId xmlns:a16="http://schemas.microsoft.com/office/drawing/2014/main" id="{00000000-0008-0000-1100-00003B000000}"/>
                </a:ext>
              </a:extLst>
            </xdr:cNvPr>
            <xdr:cNvCxnSpPr>
              <a:stCxn id="4" idx="2"/>
              <a:endCxn id="34" idx="0"/>
            </xdr:cNvCxnSpPr>
          </xdr:nvCxnSpPr>
          <xdr:spPr>
            <a:xfrm>
              <a:off x="10836394" y="10905973"/>
              <a:ext cx="2044768" cy="777279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0" name="Straight Connector 59">
              <a:extLst>
                <a:ext uri="{FF2B5EF4-FFF2-40B4-BE49-F238E27FC236}">
                  <a16:creationId xmlns:a16="http://schemas.microsoft.com/office/drawing/2014/main" id="{00000000-0008-0000-1100-00003C000000}"/>
                </a:ext>
              </a:extLst>
            </xdr:cNvPr>
            <xdr:cNvCxnSpPr>
              <a:stCxn id="4" idx="3"/>
              <a:endCxn id="35" idx="2"/>
            </xdr:cNvCxnSpPr>
          </xdr:nvCxnSpPr>
          <xdr:spPr>
            <a:xfrm flipV="1">
              <a:off x="11693338" y="9756044"/>
              <a:ext cx="1201679" cy="607565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1100-00003D000000}"/>
                </a:ext>
              </a:extLst>
            </xdr:cNvPr>
            <xdr:cNvCxnSpPr>
              <a:stCxn id="4" idx="2"/>
              <a:endCxn id="33" idx="0"/>
            </xdr:cNvCxnSpPr>
          </xdr:nvCxnSpPr>
          <xdr:spPr>
            <a:xfrm flipH="1">
              <a:off x="9668435" y="10905973"/>
              <a:ext cx="1167959" cy="537474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1" name="Group 150">
            <a:extLst>
              <a:ext uri="{FF2B5EF4-FFF2-40B4-BE49-F238E27FC236}">
                <a16:creationId xmlns:a16="http://schemas.microsoft.com/office/drawing/2014/main" id="{00000000-0008-0000-1100-000097000000}"/>
              </a:ext>
            </a:extLst>
          </xdr:cNvPr>
          <xdr:cNvGrpSpPr/>
        </xdr:nvGrpSpPr>
        <xdr:grpSpPr>
          <a:xfrm>
            <a:off x="5171236" y="17663628"/>
            <a:ext cx="3183657" cy="2681876"/>
            <a:chOff x="13857297" y="6234341"/>
            <a:chExt cx="9928003" cy="7927142"/>
          </a:xfrm>
        </xdr:grpSpPr>
        <xdr:sp macro="" textlink="">
          <xdr:nvSpPr>
            <xdr:cNvPr id="67" name="Rectangle 66">
              <a:extLst>
                <a:ext uri="{FF2B5EF4-FFF2-40B4-BE49-F238E27FC236}">
                  <a16:creationId xmlns:a16="http://schemas.microsoft.com/office/drawing/2014/main" id="{00000000-0008-0000-1100-000043000000}"/>
                </a:ext>
              </a:extLst>
            </xdr:cNvPr>
            <xdr:cNvSpPr/>
          </xdr:nvSpPr>
          <xdr:spPr>
            <a:xfrm>
              <a:off x="17253086" y="9504015"/>
              <a:ext cx="1713888" cy="1084730"/>
            </a:xfrm>
            <a:prstGeom prst="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CA" sz="1200" b="1">
                  <a:solidFill>
                    <a:schemeClr val="tx1"/>
                  </a:solidFill>
                </a:rPr>
                <a:t>Fact</a:t>
              </a:r>
              <a:endParaRPr lang="en-CA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68" name="Rectangle 67">
              <a:extLst>
                <a:ext uri="{FF2B5EF4-FFF2-40B4-BE49-F238E27FC236}">
                  <a16:creationId xmlns:a16="http://schemas.microsoft.com/office/drawing/2014/main" id="{00000000-0008-0000-1100-000044000000}"/>
                </a:ext>
              </a:extLst>
            </xdr:cNvPr>
            <xdr:cNvSpPr/>
          </xdr:nvSpPr>
          <xdr:spPr>
            <a:xfrm>
              <a:off x="16086044" y="11126218"/>
              <a:ext cx="1715518" cy="1084730"/>
            </a:xfrm>
            <a:prstGeom prst="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69" name="Rectangle 68">
              <a:extLst>
                <a:ext uri="{FF2B5EF4-FFF2-40B4-BE49-F238E27FC236}">
                  <a16:creationId xmlns:a16="http://schemas.microsoft.com/office/drawing/2014/main" id="{00000000-0008-0000-1100-000045000000}"/>
                </a:ext>
              </a:extLst>
            </xdr:cNvPr>
            <xdr:cNvSpPr/>
          </xdr:nvSpPr>
          <xdr:spPr>
            <a:xfrm>
              <a:off x="18784318" y="10851674"/>
              <a:ext cx="1712259" cy="1084729"/>
            </a:xfrm>
            <a:prstGeom prst="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70" name="Rectangle 69">
              <a:extLst>
                <a:ext uri="{FF2B5EF4-FFF2-40B4-BE49-F238E27FC236}">
                  <a16:creationId xmlns:a16="http://schemas.microsoft.com/office/drawing/2014/main" id="{00000000-0008-0000-1100-000046000000}"/>
                </a:ext>
              </a:extLst>
            </xdr:cNvPr>
            <xdr:cNvSpPr/>
          </xdr:nvSpPr>
          <xdr:spPr>
            <a:xfrm>
              <a:off x="19312523" y="8354086"/>
              <a:ext cx="1712259" cy="1084729"/>
            </a:xfrm>
            <a:prstGeom prst="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CA" sz="1200" b="1">
                  <a:solidFill>
                    <a:schemeClr val="tx1"/>
                  </a:solidFill>
                </a:rPr>
                <a:t>Dim</a:t>
              </a:r>
              <a:endParaRPr lang="en-CA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71" name="Rectangle 70">
              <a:extLst>
                <a:ext uri="{FF2B5EF4-FFF2-40B4-BE49-F238E27FC236}">
                  <a16:creationId xmlns:a16="http://schemas.microsoft.com/office/drawing/2014/main" id="{00000000-0008-0000-1100-000047000000}"/>
                </a:ext>
              </a:extLst>
            </xdr:cNvPr>
            <xdr:cNvSpPr/>
          </xdr:nvSpPr>
          <xdr:spPr>
            <a:xfrm>
              <a:off x="17002075" y="7800312"/>
              <a:ext cx="1713888" cy="1084729"/>
            </a:xfrm>
            <a:prstGeom prst="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72" name="Rectangle 71">
              <a:extLst>
                <a:ext uri="{FF2B5EF4-FFF2-40B4-BE49-F238E27FC236}">
                  <a16:creationId xmlns:a16="http://schemas.microsoft.com/office/drawing/2014/main" id="{00000000-0008-0000-1100-000048000000}"/>
                </a:ext>
              </a:extLst>
            </xdr:cNvPr>
            <xdr:cNvSpPr/>
          </xdr:nvSpPr>
          <xdr:spPr>
            <a:xfrm>
              <a:off x="14780456" y="9305772"/>
              <a:ext cx="1715520" cy="1084729"/>
            </a:xfrm>
            <a:prstGeom prst="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73" name="Straight Connector 72">
              <a:extLst>
                <a:ext uri="{FF2B5EF4-FFF2-40B4-BE49-F238E27FC236}">
                  <a16:creationId xmlns:a16="http://schemas.microsoft.com/office/drawing/2014/main" id="{00000000-0008-0000-1100-000049000000}"/>
                </a:ext>
              </a:extLst>
            </xdr:cNvPr>
            <xdr:cNvCxnSpPr>
              <a:stCxn id="67" idx="1"/>
              <a:endCxn id="72" idx="3"/>
            </xdr:cNvCxnSpPr>
          </xdr:nvCxnSpPr>
          <xdr:spPr>
            <a:xfrm flipH="1" flipV="1">
              <a:off x="16495976" y="9848137"/>
              <a:ext cx="757110" cy="198244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4" name="Straight Connector 73">
              <a:extLst>
                <a:ext uri="{FF2B5EF4-FFF2-40B4-BE49-F238E27FC236}">
                  <a16:creationId xmlns:a16="http://schemas.microsoft.com/office/drawing/2014/main" id="{00000000-0008-0000-1100-00004A000000}"/>
                </a:ext>
              </a:extLst>
            </xdr:cNvPr>
            <xdr:cNvCxnSpPr>
              <a:stCxn id="71" idx="2"/>
              <a:endCxn id="67" idx="0"/>
            </xdr:cNvCxnSpPr>
          </xdr:nvCxnSpPr>
          <xdr:spPr>
            <a:xfrm>
              <a:off x="17859019" y="8885041"/>
              <a:ext cx="251011" cy="618974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" name="Straight Connector 74">
              <a:extLst>
                <a:ext uri="{FF2B5EF4-FFF2-40B4-BE49-F238E27FC236}">
                  <a16:creationId xmlns:a16="http://schemas.microsoft.com/office/drawing/2014/main" id="{00000000-0008-0000-1100-00004B000000}"/>
                </a:ext>
              </a:extLst>
            </xdr:cNvPr>
            <xdr:cNvCxnSpPr>
              <a:stCxn id="67" idx="2"/>
              <a:endCxn id="69" idx="0"/>
            </xdr:cNvCxnSpPr>
          </xdr:nvCxnSpPr>
          <xdr:spPr>
            <a:xfrm>
              <a:off x="18110030" y="10588745"/>
              <a:ext cx="1530418" cy="262929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" name="Straight Connector 75">
              <a:extLst>
                <a:ext uri="{FF2B5EF4-FFF2-40B4-BE49-F238E27FC236}">
                  <a16:creationId xmlns:a16="http://schemas.microsoft.com/office/drawing/2014/main" id="{00000000-0008-0000-1100-00004C000000}"/>
                </a:ext>
              </a:extLst>
            </xdr:cNvPr>
            <xdr:cNvCxnSpPr>
              <a:stCxn id="67" idx="3"/>
              <a:endCxn id="70" idx="2"/>
            </xdr:cNvCxnSpPr>
          </xdr:nvCxnSpPr>
          <xdr:spPr>
            <a:xfrm flipV="1">
              <a:off x="18966974" y="9438815"/>
              <a:ext cx="1201679" cy="607566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7" name="Straight Connector 76">
              <a:extLst>
                <a:ext uri="{FF2B5EF4-FFF2-40B4-BE49-F238E27FC236}">
                  <a16:creationId xmlns:a16="http://schemas.microsoft.com/office/drawing/2014/main" id="{00000000-0008-0000-1100-00004D000000}"/>
                </a:ext>
              </a:extLst>
            </xdr:cNvPr>
            <xdr:cNvCxnSpPr>
              <a:stCxn id="67" idx="2"/>
              <a:endCxn id="68" idx="0"/>
            </xdr:cNvCxnSpPr>
          </xdr:nvCxnSpPr>
          <xdr:spPr>
            <a:xfrm flipH="1">
              <a:off x="16943803" y="10588745"/>
              <a:ext cx="1166227" cy="537473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8" name="Rectangle 77">
              <a:extLst>
                <a:ext uri="{FF2B5EF4-FFF2-40B4-BE49-F238E27FC236}">
                  <a16:creationId xmlns:a16="http://schemas.microsoft.com/office/drawing/2014/main" id="{00000000-0008-0000-1100-00004E000000}"/>
                </a:ext>
              </a:extLst>
            </xdr:cNvPr>
            <xdr:cNvSpPr/>
          </xdr:nvSpPr>
          <xdr:spPr>
            <a:xfrm>
              <a:off x="22073041" y="7990404"/>
              <a:ext cx="1712259" cy="108473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79" name="Straight Connector 78">
              <a:extLst>
                <a:ext uri="{FF2B5EF4-FFF2-40B4-BE49-F238E27FC236}">
                  <a16:creationId xmlns:a16="http://schemas.microsoft.com/office/drawing/2014/main" id="{00000000-0008-0000-1100-00004F000000}"/>
                </a:ext>
              </a:extLst>
            </xdr:cNvPr>
            <xdr:cNvCxnSpPr>
              <a:stCxn id="70" idx="3"/>
              <a:endCxn id="78" idx="1"/>
            </xdr:cNvCxnSpPr>
          </xdr:nvCxnSpPr>
          <xdr:spPr>
            <a:xfrm flipV="1">
              <a:off x="21024782" y="8532769"/>
              <a:ext cx="1048259" cy="363682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0" name="Rectangle 79">
              <a:extLst>
                <a:ext uri="{FF2B5EF4-FFF2-40B4-BE49-F238E27FC236}">
                  <a16:creationId xmlns:a16="http://schemas.microsoft.com/office/drawing/2014/main" id="{00000000-0008-0000-1100-000050000000}"/>
                </a:ext>
              </a:extLst>
            </xdr:cNvPr>
            <xdr:cNvSpPr/>
          </xdr:nvSpPr>
          <xdr:spPr>
            <a:xfrm>
              <a:off x="20808814" y="6234341"/>
              <a:ext cx="1712259" cy="1088193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CA" sz="1200" b="1"/>
                <a:t>Dim</a:t>
              </a:r>
              <a:endParaRPr lang="en-CA" sz="1100" b="1"/>
            </a:p>
          </xdr:txBody>
        </xdr:sp>
        <xdr:cxnSp macro="">
          <xdr:nvCxnSpPr>
            <xdr:cNvPr id="81" name="Straight Connector 80">
              <a:extLst>
                <a:ext uri="{FF2B5EF4-FFF2-40B4-BE49-F238E27FC236}">
                  <a16:creationId xmlns:a16="http://schemas.microsoft.com/office/drawing/2014/main" id="{00000000-0008-0000-1100-000051000000}"/>
                </a:ext>
              </a:extLst>
            </xdr:cNvPr>
            <xdr:cNvCxnSpPr>
              <a:stCxn id="70" idx="0"/>
              <a:endCxn id="80" idx="1"/>
            </xdr:cNvCxnSpPr>
          </xdr:nvCxnSpPr>
          <xdr:spPr>
            <a:xfrm flipV="1">
              <a:off x="20168653" y="6778438"/>
              <a:ext cx="640161" cy="1575648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2" name="Rectangle 81">
              <a:extLst>
                <a:ext uri="{FF2B5EF4-FFF2-40B4-BE49-F238E27FC236}">
                  <a16:creationId xmlns:a16="http://schemas.microsoft.com/office/drawing/2014/main" id="{00000000-0008-0000-1100-000052000000}"/>
                </a:ext>
              </a:extLst>
            </xdr:cNvPr>
            <xdr:cNvSpPr/>
          </xdr:nvSpPr>
          <xdr:spPr>
            <a:xfrm>
              <a:off x="21238305" y="12965917"/>
              <a:ext cx="1712259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83" name="Straight Connector 82">
              <a:extLst>
                <a:ext uri="{FF2B5EF4-FFF2-40B4-BE49-F238E27FC236}">
                  <a16:creationId xmlns:a16="http://schemas.microsoft.com/office/drawing/2014/main" id="{00000000-0008-0000-1100-000053000000}"/>
                </a:ext>
              </a:extLst>
            </xdr:cNvPr>
            <xdr:cNvCxnSpPr>
              <a:stCxn id="82" idx="1"/>
              <a:endCxn id="69" idx="2"/>
            </xdr:cNvCxnSpPr>
          </xdr:nvCxnSpPr>
          <xdr:spPr>
            <a:xfrm flipH="1" flipV="1">
              <a:off x="19640448" y="11936403"/>
              <a:ext cx="1597857" cy="1571879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4" name="Rectangle 83">
              <a:extLst>
                <a:ext uri="{FF2B5EF4-FFF2-40B4-BE49-F238E27FC236}">
                  <a16:creationId xmlns:a16="http://schemas.microsoft.com/office/drawing/2014/main" id="{00000000-0008-0000-1100-000054000000}"/>
                </a:ext>
              </a:extLst>
            </xdr:cNvPr>
            <xdr:cNvSpPr/>
          </xdr:nvSpPr>
          <xdr:spPr>
            <a:xfrm>
              <a:off x="21974328" y="10394167"/>
              <a:ext cx="1712259" cy="108473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85" name="Straight Connector 84">
              <a:extLst>
                <a:ext uri="{FF2B5EF4-FFF2-40B4-BE49-F238E27FC236}">
                  <a16:creationId xmlns:a16="http://schemas.microsoft.com/office/drawing/2014/main" id="{00000000-0008-0000-1100-000055000000}"/>
                </a:ext>
              </a:extLst>
            </xdr:cNvPr>
            <xdr:cNvCxnSpPr>
              <a:stCxn id="84" idx="1"/>
              <a:endCxn id="69" idx="3"/>
            </xdr:cNvCxnSpPr>
          </xdr:nvCxnSpPr>
          <xdr:spPr>
            <a:xfrm flipH="1">
              <a:off x="20496577" y="10936532"/>
              <a:ext cx="1477751" cy="457507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6" name="Rectangle 85">
              <a:extLst>
                <a:ext uri="{FF2B5EF4-FFF2-40B4-BE49-F238E27FC236}">
                  <a16:creationId xmlns:a16="http://schemas.microsoft.com/office/drawing/2014/main" id="{00000000-0008-0000-1100-000056000000}"/>
                </a:ext>
              </a:extLst>
            </xdr:cNvPr>
            <xdr:cNvSpPr/>
          </xdr:nvSpPr>
          <xdr:spPr>
            <a:xfrm>
              <a:off x="16054974" y="13073290"/>
              <a:ext cx="1712259" cy="1088193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87" name="Straight Connector 86">
              <a:extLst>
                <a:ext uri="{FF2B5EF4-FFF2-40B4-BE49-F238E27FC236}">
                  <a16:creationId xmlns:a16="http://schemas.microsoft.com/office/drawing/2014/main" id="{00000000-0008-0000-1100-000057000000}"/>
                </a:ext>
              </a:extLst>
            </xdr:cNvPr>
            <xdr:cNvCxnSpPr>
              <a:stCxn id="88" idx="3"/>
              <a:endCxn id="68" idx="1"/>
            </xdr:cNvCxnSpPr>
          </xdr:nvCxnSpPr>
          <xdr:spPr>
            <a:xfrm flipV="1">
              <a:off x="15569556" y="11668583"/>
              <a:ext cx="516488" cy="404022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8" name="Rectangle 87">
              <a:extLst>
                <a:ext uri="{FF2B5EF4-FFF2-40B4-BE49-F238E27FC236}">
                  <a16:creationId xmlns:a16="http://schemas.microsoft.com/office/drawing/2014/main" id="{00000000-0008-0000-1100-000058000000}"/>
                </a:ext>
              </a:extLst>
            </xdr:cNvPr>
            <xdr:cNvSpPr/>
          </xdr:nvSpPr>
          <xdr:spPr>
            <a:xfrm>
              <a:off x="13857297" y="11530240"/>
              <a:ext cx="1712259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89" name="Straight Connector 88">
              <a:extLst>
                <a:ext uri="{FF2B5EF4-FFF2-40B4-BE49-F238E27FC236}">
                  <a16:creationId xmlns:a16="http://schemas.microsoft.com/office/drawing/2014/main" id="{00000000-0008-0000-1100-000059000000}"/>
                </a:ext>
              </a:extLst>
            </xdr:cNvPr>
            <xdr:cNvCxnSpPr>
              <a:stCxn id="86" idx="0"/>
              <a:endCxn id="68" idx="2"/>
            </xdr:cNvCxnSpPr>
          </xdr:nvCxnSpPr>
          <xdr:spPr>
            <a:xfrm flipV="1">
              <a:off x="16911104" y="12210948"/>
              <a:ext cx="32699" cy="862342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91" name="Group 90">
            <a:extLst>
              <a:ext uri="{FF2B5EF4-FFF2-40B4-BE49-F238E27FC236}">
                <a16:creationId xmlns:a16="http://schemas.microsoft.com/office/drawing/2014/main" id="{00000000-0008-0000-1100-00005B000000}"/>
              </a:ext>
            </a:extLst>
          </xdr:cNvPr>
          <xdr:cNvGrpSpPr/>
        </xdr:nvGrpSpPr>
        <xdr:grpSpPr>
          <a:xfrm>
            <a:off x="3616949" y="19422053"/>
            <a:ext cx="750589" cy="677032"/>
            <a:chOff x="7302331" y="8051687"/>
            <a:chExt cx="7304915" cy="5464296"/>
          </a:xfrm>
        </xdr:grpSpPr>
        <xdr:sp macro="" textlink="">
          <xdr:nvSpPr>
            <xdr:cNvPr id="92" name="Rectangle 91">
              <a:extLst>
                <a:ext uri="{FF2B5EF4-FFF2-40B4-BE49-F238E27FC236}">
                  <a16:creationId xmlns:a16="http://schemas.microsoft.com/office/drawing/2014/main" id="{00000000-0008-0000-1100-00005C000000}"/>
                </a:ext>
              </a:extLst>
            </xdr:cNvPr>
            <xdr:cNvSpPr/>
          </xdr:nvSpPr>
          <xdr:spPr>
            <a:xfrm>
              <a:off x="9977718" y="9821244"/>
              <a:ext cx="1715620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3" name="Rectangle 92">
              <a:extLst>
                <a:ext uri="{FF2B5EF4-FFF2-40B4-BE49-F238E27FC236}">
                  <a16:creationId xmlns:a16="http://schemas.microsoft.com/office/drawing/2014/main" id="{00000000-0008-0000-1100-00005D000000}"/>
                </a:ext>
              </a:extLst>
            </xdr:cNvPr>
            <xdr:cNvSpPr/>
          </xdr:nvSpPr>
          <xdr:spPr>
            <a:xfrm>
              <a:off x="9566263" y="12431255"/>
              <a:ext cx="1718982" cy="1084728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4" name="Rectangle 93">
              <a:extLst>
                <a:ext uri="{FF2B5EF4-FFF2-40B4-BE49-F238E27FC236}">
                  <a16:creationId xmlns:a16="http://schemas.microsoft.com/office/drawing/2014/main" id="{00000000-0008-0000-1100-00005E000000}"/>
                </a:ext>
              </a:extLst>
            </xdr:cNvPr>
            <xdr:cNvSpPr/>
          </xdr:nvSpPr>
          <xdr:spPr>
            <a:xfrm>
              <a:off x="12848206" y="11321056"/>
              <a:ext cx="1712258" cy="108473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5" name="Rectangle 94">
              <a:extLst>
                <a:ext uri="{FF2B5EF4-FFF2-40B4-BE49-F238E27FC236}">
                  <a16:creationId xmlns:a16="http://schemas.microsoft.com/office/drawing/2014/main" id="{00000000-0008-0000-1100-00005F000000}"/>
                </a:ext>
              </a:extLst>
            </xdr:cNvPr>
            <xdr:cNvSpPr/>
          </xdr:nvSpPr>
          <xdr:spPr>
            <a:xfrm>
              <a:off x="12894988" y="9362780"/>
              <a:ext cx="1712258" cy="108473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6" name="Rectangle 95">
              <a:extLst>
                <a:ext uri="{FF2B5EF4-FFF2-40B4-BE49-F238E27FC236}">
                  <a16:creationId xmlns:a16="http://schemas.microsoft.com/office/drawing/2014/main" id="{00000000-0008-0000-1100-000060000000}"/>
                </a:ext>
              </a:extLst>
            </xdr:cNvPr>
            <xdr:cNvSpPr/>
          </xdr:nvSpPr>
          <xdr:spPr>
            <a:xfrm>
              <a:off x="9924268" y="8051687"/>
              <a:ext cx="1715620" cy="1084728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7" name="Rectangle 96">
              <a:extLst>
                <a:ext uri="{FF2B5EF4-FFF2-40B4-BE49-F238E27FC236}">
                  <a16:creationId xmlns:a16="http://schemas.microsoft.com/office/drawing/2014/main" id="{00000000-0008-0000-1100-000061000000}"/>
                </a:ext>
              </a:extLst>
            </xdr:cNvPr>
            <xdr:cNvSpPr/>
          </xdr:nvSpPr>
          <xdr:spPr>
            <a:xfrm>
              <a:off x="7302331" y="9066707"/>
              <a:ext cx="1718984" cy="1084728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98" name="Straight Connector 97">
              <a:extLst>
                <a:ext uri="{FF2B5EF4-FFF2-40B4-BE49-F238E27FC236}">
                  <a16:creationId xmlns:a16="http://schemas.microsoft.com/office/drawing/2014/main" id="{00000000-0008-0000-1100-000062000000}"/>
                </a:ext>
              </a:extLst>
            </xdr:cNvPr>
            <xdr:cNvCxnSpPr>
              <a:stCxn id="92" idx="1"/>
              <a:endCxn id="97" idx="3"/>
            </xdr:cNvCxnSpPr>
          </xdr:nvCxnSpPr>
          <xdr:spPr>
            <a:xfrm flipH="1" flipV="1">
              <a:off x="9021315" y="9609071"/>
              <a:ext cx="956403" cy="754538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" name="Straight Connector 98">
              <a:extLst>
                <a:ext uri="{FF2B5EF4-FFF2-40B4-BE49-F238E27FC236}">
                  <a16:creationId xmlns:a16="http://schemas.microsoft.com/office/drawing/2014/main" id="{00000000-0008-0000-1100-000063000000}"/>
                </a:ext>
              </a:extLst>
            </xdr:cNvPr>
            <xdr:cNvCxnSpPr>
              <a:stCxn id="96" idx="2"/>
              <a:endCxn id="92" idx="0"/>
            </xdr:cNvCxnSpPr>
          </xdr:nvCxnSpPr>
          <xdr:spPr>
            <a:xfrm>
              <a:off x="10782079" y="9136415"/>
              <a:ext cx="53450" cy="684830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0" name="Straight Connector 99">
              <a:extLst>
                <a:ext uri="{FF2B5EF4-FFF2-40B4-BE49-F238E27FC236}">
                  <a16:creationId xmlns:a16="http://schemas.microsoft.com/office/drawing/2014/main" id="{00000000-0008-0000-1100-000064000000}"/>
                </a:ext>
              </a:extLst>
            </xdr:cNvPr>
            <xdr:cNvCxnSpPr>
              <a:stCxn id="92" idx="2"/>
              <a:endCxn id="94" idx="0"/>
            </xdr:cNvCxnSpPr>
          </xdr:nvCxnSpPr>
          <xdr:spPr>
            <a:xfrm>
              <a:off x="10835529" y="10905971"/>
              <a:ext cx="2868805" cy="415085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" name="Straight Connector 100">
              <a:extLst>
                <a:ext uri="{FF2B5EF4-FFF2-40B4-BE49-F238E27FC236}">
                  <a16:creationId xmlns:a16="http://schemas.microsoft.com/office/drawing/2014/main" id="{00000000-0008-0000-1100-000065000000}"/>
                </a:ext>
              </a:extLst>
            </xdr:cNvPr>
            <xdr:cNvCxnSpPr>
              <a:stCxn id="92" idx="3"/>
              <a:endCxn id="95" idx="2"/>
            </xdr:cNvCxnSpPr>
          </xdr:nvCxnSpPr>
          <xdr:spPr>
            <a:xfrm>
              <a:off x="11693339" y="10363607"/>
              <a:ext cx="2057778" cy="83902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2" name="Straight Connector 101">
              <a:extLst>
                <a:ext uri="{FF2B5EF4-FFF2-40B4-BE49-F238E27FC236}">
                  <a16:creationId xmlns:a16="http://schemas.microsoft.com/office/drawing/2014/main" id="{00000000-0008-0000-1100-000066000000}"/>
                </a:ext>
              </a:extLst>
            </xdr:cNvPr>
            <xdr:cNvCxnSpPr>
              <a:stCxn id="92" idx="2"/>
              <a:endCxn id="93" idx="0"/>
            </xdr:cNvCxnSpPr>
          </xdr:nvCxnSpPr>
          <xdr:spPr>
            <a:xfrm flipH="1">
              <a:off x="10425754" y="10905971"/>
              <a:ext cx="409775" cy="1525283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09" name="Group 108">
            <a:extLst>
              <a:ext uri="{FF2B5EF4-FFF2-40B4-BE49-F238E27FC236}">
                <a16:creationId xmlns:a16="http://schemas.microsoft.com/office/drawing/2014/main" id="{00000000-0008-0000-1100-00006D000000}"/>
              </a:ext>
            </a:extLst>
          </xdr:cNvPr>
          <xdr:cNvGrpSpPr/>
        </xdr:nvGrpSpPr>
        <xdr:grpSpPr>
          <a:xfrm>
            <a:off x="3907921" y="18015857"/>
            <a:ext cx="921390" cy="801244"/>
            <a:chOff x="7499893" y="8117541"/>
            <a:chExt cx="6675675" cy="5482103"/>
          </a:xfrm>
        </xdr:grpSpPr>
        <xdr:sp macro="" textlink="">
          <xdr:nvSpPr>
            <xdr:cNvPr id="110" name="Rectangle 109">
              <a:extLst>
                <a:ext uri="{FF2B5EF4-FFF2-40B4-BE49-F238E27FC236}">
                  <a16:creationId xmlns:a16="http://schemas.microsoft.com/office/drawing/2014/main" id="{00000000-0008-0000-1100-00006E000000}"/>
                </a:ext>
              </a:extLst>
            </xdr:cNvPr>
            <xdr:cNvSpPr/>
          </xdr:nvSpPr>
          <xdr:spPr>
            <a:xfrm>
              <a:off x="9977718" y="9821244"/>
              <a:ext cx="1715620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11" name="Rectangle 110">
              <a:extLst>
                <a:ext uri="{FF2B5EF4-FFF2-40B4-BE49-F238E27FC236}">
                  <a16:creationId xmlns:a16="http://schemas.microsoft.com/office/drawing/2014/main" id="{00000000-0008-0000-1100-00006F000000}"/>
                </a:ext>
              </a:extLst>
            </xdr:cNvPr>
            <xdr:cNvSpPr/>
          </xdr:nvSpPr>
          <xdr:spPr>
            <a:xfrm>
              <a:off x="8596731" y="11942445"/>
              <a:ext cx="1718981" cy="1084728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12" name="Rectangle 111">
              <a:extLst>
                <a:ext uri="{FF2B5EF4-FFF2-40B4-BE49-F238E27FC236}">
                  <a16:creationId xmlns:a16="http://schemas.microsoft.com/office/drawing/2014/main" id="{00000000-0008-0000-1100-000070000000}"/>
                </a:ext>
              </a:extLst>
            </xdr:cNvPr>
            <xdr:cNvSpPr/>
          </xdr:nvSpPr>
          <xdr:spPr>
            <a:xfrm>
              <a:off x="11388397" y="12514912"/>
              <a:ext cx="1712260" cy="1084732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13" name="Rectangle 112">
              <a:extLst>
                <a:ext uri="{FF2B5EF4-FFF2-40B4-BE49-F238E27FC236}">
                  <a16:creationId xmlns:a16="http://schemas.microsoft.com/office/drawing/2014/main" id="{00000000-0008-0000-1100-000071000000}"/>
                </a:ext>
              </a:extLst>
            </xdr:cNvPr>
            <xdr:cNvSpPr/>
          </xdr:nvSpPr>
          <xdr:spPr>
            <a:xfrm>
              <a:off x="12463308" y="9270111"/>
              <a:ext cx="1712260" cy="1084732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14" name="Rectangle 113">
              <a:extLst>
                <a:ext uri="{FF2B5EF4-FFF2-40B4-BE49-F238E27FC236}">
                  <a16:creationId xmlns:a16="http://schemas.microsoft.com/office/drawing/2014/main" id="{00000000-0008-0000-1100-000072000000}"/>
                </a:ext>
              </a:extLst>
            </xdr:cNvPr>
            <xdr:cNvSpPr/>
          </xdr:nvSpPr>
          <xdr:spPr>
            <a:xfrm>
              <a:off x="9726707" y="8117541"/>
              <a:ext cx="1715620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15" name="Rectangle 114">
              <a:extLst>
                <a:ext uri="{FF2B5EF4-FFF2-40B4-BE49-F238E27FC236}">
                  <a16:creationId xmlns:a16="http://schemas.microsoft.com/office/drawing/2014/main" id="{00000000-0008-0000-1100-000073000000}"/>
                </a:ext>
              </a:extLst>
            </xdr:cNvPr>
            <xdr:cNvSpPr/>
          </xdr:nvSpPr>
          <xdr:spPr>
            <a:xfrm>
              <a:off x="7499893" y="9626464"/>
              <a:ext cx="1718983" cy="108472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cxnSp macro="">
          <xdr:nvCxnSpPr>
            <xdr:cNvPr id="116" name="Straight Connector 115">
              <a:extLst>
                <a:ext uri="{FF2B5EF4-FFF2-40B4-BE49-F238E27FC236}">
                  <a16:creationId xmlns:a16="http://schemas.microsoft.com/office/drawing/2014/main" id="{00000000-0008-0000-1100-000074000000}"/>
                </a:ext>
              </a:extLst>
            </xdr:cNvPr>
            <xdr:cNvCxnSpPr>
              <a:stCxn id="110" idx="1"/>
              <a:endCxn id="115" idx="3"/>
            </xdr:cNvCxnSpPr>
          </xdr:nvCxnSpPr>
          <xdr:spPr>
            <a:xfrm flipH="1" flipV="1">
              <a:off x="9218876" y="10168829"/>
              <a:ext cx="758842" cy="194780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7" name="Straight Connector 116">
              <a:extLst>
                <a:ext uri="{FF2B5EF4-FFF2-40B4-BE49-F238E27FC236}">
                  <a16:creationId xmlns:a16="http://schemas.microsoft.com/office/drawing/2014/main" id="{00000000-0008-0000-1100-000075000000}"/>
                </a:ext>
              </a:extLst>
            </xdr:cNvPr>
            <xdr:cNvCxnSpPr>
              <a:stCxn id="114" idx="2"/>
              <a:endCxn id="110" idx="0"/>
            </xdr:cNvCxnSpPr>
          </xdr:nvCxnSpPr>
          <xdr:spPr>
            <a:xfrm>
              <a:off x="10585383" y="9202270"/>
              <a:ext cx="251011" cy="618974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8" name="Straight Connector 117">
              <a:extLst>
                <a:ext uri="{FF2B5EF4-FFF2-40B4-BE49-F238E27FC236}">
                  <a16:creationId xmlns:a16="http://schemas.microsoft.com/office/drawing/2014/main" id="{00000000-0008-0000-1100-000076000000}"/>
                </a:ext>
              </a:extLst>
            </xdr:cNvPr>
            <xdr:cNvCxnSpPr>
              <a:stCxn id="110" idx="2"/>
              <a:endCxn id="112" idx="0"/>
            </xdr:cNvCxnSpPr>
          </xdr:nvCxnSpPr>
          <xdr:spPr>
            <a:xfrm>
              <a:off x="10835533" y="10905971"/>
              <a:ext cx="1408996" cy="1608941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9" name="Straight Connector 118">
              <a:extLst>
                <a:ext uri="{FF2B5EF4-FFF2-40B4-BE49-F238E27FC236}">
                  <a16:creationId xmlns:a16="http://schemas.microsoft.com/office/drawing/2014/main" id="{00000000-0008-0000-1100-000077000000}"/>
                </a:ext>
              </a:extLst>
            </xdr:cNvPr>
            <xdr:cNvCxnSpPr>
              <a:stCxn id="110" idx="3"/>
              <a:endCxn id="113" idx="2"/>
            </xdr:cNvCxnSpPr>
          </xdr:nvCxnSpPr>
          <xdr:spPr>
            <a:xfrm flipV="1">
              <a:off x="11693341" y="10354843"/>
              <a:ext cx="1626099" cy="8766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0" name="Straight Connector 119">
              <a:extLst>
                <a:ext uri="{FF2B5EF4-FFF2-40B4-BE49-F238E27FC236}">
                  <a16:creationId xmlns:a16="http://schemas.microsoft.com/office/drawing/2014/main" id="{00000000-0008-0000-1100-000078000000}"/>
                </a:ext>
              </a:extLst>
            </xdr:cNvPr>
            <xdr:cNvCxnSpPr>
              <a:stCxn id="110" idx="2"/>
              <a:endCxn id="111" idx="0"/>
            </xdr:cNvCxnSpPr>
          </xdr:nvCxnSpPr>
          <xdr:spPr>
            <a:xfrm flipH="1">
              <a:off x="9456224" y="10905971"/>
              <a:ext cx="1379309" cy="1036474"/>
            </a:xfrm>
            <a:prstGeom prst="line">
              <a:avLst/>
            </a:prstGeom>
            <a:ln w="7620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52" name="TextBox 151">
            <a:extLst>
              <a:ext uri="{FF2B5EF4-FFF2-40B4-BE49-F238E27FC236}">
                <a16:creationId xmlns:a16="http://schemas.microsoft.com/office/drawing/2014/main" id="{00000000-0008-0000-1100-000098000000}"/>
              </a:ext>
            </a:extLst>
          </xdr:cNvPr>
          <xdr:cNvSpPr txBox="1"/>
        </xdr:nvSpPr>
        <xdr:spPr>
          <a:xfrm>
            <a:off x="2576592" y="17133834"/>
            <a:ext cx="869341" cy="5933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CA" sz="3200" b="1"/>
              <a:t>Star</a:t>
            </a:r>
            <a:endParaRPr lang="en-CA" sz="1100" b="1"/>
          </a:p>
        </xdr:txBody>
      </xdr:sp>
      <xdr:sp macro="" textlink="">
        <xdr:nvSpPr>
          <xdr:cNvPr id="153" name="TextBox 152">
            <a:extLst>
              <a:ext uri="{FF2B5EF4-FFF2-40B4-BE49-F238E27FC236}">
                <a16:creationId xmlns:a16="http://schemas.microsoft.com/office/drawing/2014/main" id="{00000000-0008-0000-1100-000099000000}"/>
              </a:ext>
            </a:extLst>
          </xdr:cNvPr>
          <xdr:cNvSpPr txBox="1"/>
        </xdr:nvSpPr>
        <xdr:spPr>
          <a:xfrm>
            <a:off x="4992813" y="17508695"/>
            <a:ext cx="1962012" cy="5933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CA" sz="3200" b="1"/>
              <a:t>Snowflake</a:t>
            </a:r>
            <a:endParaRPr lang="en-CA" sz="1100" b="1"/>
          </a:p>
        </xdr:txBody>
      </xdr:sp>
    </xdr:grpSp>
    <xdr:clientData/>
  </xdr:twoCellAnchor>
  <xdr:twoCellAnchor>
    <xdr:from>
      <xdr:col>0</xdr:col>
      <xdr:colOff>758056</xdr:colOff>
      <xdr:row>1</xdr:row>
      <xdr:rowOff>0</xdr:rowOff>
    </xdr:from>
    <xdr:to>
      <xdr:col>15</xdr:col>
      <xdr:colOff>105679</xdr:colOff>
      <xdr:row>10</xdr:row>
      <xdr:rowOff>116539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758056" y="265043"/>
          <a:ext cx="12063084" cy="2501931"/>
          <a:chOff x="392908" y="13894204"/>
          <a:chExt cx="11442360" cy="2656040"/>
        </a:xfrm>
      </xdr:grpSpPr>
      <xdr:grpSp>
        <xdr:nvGrpSpPr>
          <xdr:cNvPr id="58" name="Group 57">
            <a:extLst>
              <a:ext uri="{FF2B5EF4-FFF2-40B4-BE49-F238E27FC236}">
                <a16:creationId xmlns:a16="http://schemas.microsoft.com/office/drawing/2014/main" id="{00000000-0008-0000-1100-00003A000000}"/>
              </a:ext>
            </a:extLst>
          </xdr:cNvPr>
          <xdr:cNvGrpSpPr/>
        </xdr:nvGrpSpPr>
        <xdr:grpSpPr>
          <a:xfrm>
            <a:off x="392908" y="14464891"/>
            <a:ext cx="1801983" cy="1745830"/>
            <a:chOff x="1088316" y="9637059"/>
            <a:chExt cx="2150184" cy="2097741"/>
          </a:xfrm>
        </xdr:grpSpPr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SpPr/>
          </xdr:nvSpPr>
          <xdr:spPr>
            <a:xfrm>
              <a:off x="1088316" y="9637059"/>
              <a:ext cx="1084281" cy="1039906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1100-000009000000}"/>
                </a:ext>
              </a:extLst>
            </xdr:cNvPr>
            <xdr:cNvSpPr/>
          </xdr:nvSpPr>
          <xdr:spPr>
            <a:xfrm>
              <a:off x="1240716" y="9789459"/>
              <a:ext cx="1083832" cy="1039906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SpPr/>
          </xdr:nvSpPr>
          <xdr:spPr>
            <a:xfrm>
              <a:off x="1393116" y="9939617"/>
              <a:ext cx="1083832" cy="1039907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1100-00000B000000}"/>
                </a:ext>
              </a:extLst>
            </xdr:cNvPr>
            <xdr:cNvSpPr/>
          </xdr:nvSpPr>
          <xdr:spPr>
            <a:xfrm>
              <a:off x="1545068" y="10092017"/>
              <a:ext cx="1084280" cy="1039907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id="{00000000-0008-0000-1100-00000C000000}"/>
                </a:ext>
              </a:extLst>
            </xdr:cNvPr>
            <xdr:cNvSpPr/>
          </xdr:nvSpPr>
          <xdr:spPr>
            <a:xfrm>
              <a:off x="1697468" y="10242176"/>
              <a:ext cx="1084280" cy="1039907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3" name="Rectangle 12">
              <a:extLst>
                <a:ext uri="{FF2B5EF4-FFF2-40B4-BE49-F238E27FC236}">
                  <a16:creationId xmlns:a16="http://schemas.microsoft.com/office/drawing/2014/main" id="{00000000-0008-0000-1100-00000D000000}"/>
                </a:ext>
              </a:extLst>
            </xdr:cNvPr>
            <xdr:cNvSpPr/>
          </xdr:nvSpPr>
          <xdr:spPr>
            <a:xfrm>
              <a:off x="1849868" y="10394576"/>
              <a:ext cx="1084280" cy="1039907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SpPr/>
          </xdr:nvSpPr>
          <xdr:spPr>
            <a:xfrm>
              <a:off x="2002268" y="10544735"/>
              <a:ext cx="1083832" cy="1039906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5" name="Rectangle 14">
              <a:extLst>
                <a:ext uri="{FF2B5EF4-FFF2-40B4-BE49-F238E27FC236}">
                  <a16:creationId xmlns:a16="http://schemas.microsoft.com/office/drawing/2014/main" id="{00000000-0008-0000-1100-00000F000000}"/>
                </a:ext>
              </a:extLst>
            </xdr:cNvPr>
            <xdr:cNvSpPr/>
          </xdr:nvSpPr>
          <xdr:spPr>
            <a:xfrm>
              <a:off x="2154668" y="10694894"/>
              <a:ext cx="1083832" cy="1039906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CA" sz="2000">
                  <a:solidFill>
                    <a:sysClr val="windowText" lastClr="000000"/>
                  </a:solidFill>
                </a:rPr>
                <a:t>Tables</a:t>
              </a:r>
            </a:p>
          </xdr:txBody>
        </xdr:sp>
      </xdr:grp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SpPr/>
        </xdr:nvSpPr>
        <xdr:spPr>
          <a:xfrm>
            <a:off x="2484120" y="14574741"/>
            <a:ext cx="1683688" cy="1545886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CA" sz="2800" b="1"/>
              <a:t>Power Query</a:t>
            </a:r>
          </a:p>
        </xdr:txBody>
      </xdr:sp>
      <xdr:sp macro="" textlink="">
        <xdr:nvSpPr>
          <xdr:cNvPr id="23" name="Oval 22">
            <a:extLst>
              <a:ext uri="{FF2B5EF4-FFF2-40B4-BE49-F238E27FC236}">
                <a16:creationId xmlns:a16="http://schemas.microsoft.com/office/drawing/2014/main" id="{00000000-0008-0000-1100-000017000000}"/>
              </a:ext>
            </a:extLst>
          </xdr:cNvPr>
          <xdr:cNvSpPr/>
        </xdr:nvSpPr>
        <xdr:spPr>
          <a:xfrm>
            <a:off x="7228764" y="14589599"/>
            <a:ext cx="1972467" cy="1784586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CA" sz="2000" b="1"/>
              <a:t>Power Pivot/DAX</a:t>
            </a:r>
          </a:p>
        </xdr:txBody>
      </xdr:sp>
      <xdr:graphicFrame macro="">
        <xdr:nvGraphicFramePr>
          <xdr:cNvPr id="29" name="Diagram 28">
            <a:extLst>
              <a:ext uri="{FF2B5EF4-FFF2-40B4-BE49-F238E27FC236}">
                <a16:creationId xmlns:a16="http://schemas.microsoft.com/office/drawing/2014/main" id="{00000000-0008-0000-1100-00001D000000}"/>
              </a:ext>
            </a:extLst>
          </xdr:cNvPr>
          <xdr:cNvGraphicFramePr/>
        </xdr:nvGraphicFramePr>
        <xdr:xfrm>
          <a:off x="4680196" y="14521402"/>
          <a:ext cx="2240421" cy="1768217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1" r:lo="rId2" r:qs="rId3" r:cs="rId4"/>
          </a:graphicData>
        </a:graphic>
      </xdr:graphicFrame>
      <xdr:sp macro="" textlink="">
        <xdr:nvSpPr>
          <xdr:cNvPr id="42" name="Arrow: Right 41">
            <a:extLst>
              <a:ext uri="{FF2B5EF4-FFF2-40B4-BE49-F238E27FC236}">
                <a16:creationId xmlns:a16="http://schemas.microsoft.com/office/drawing/2014/main" id="{00000000-0008-0000-1100-00002A000000}"/>
              </a:ext>
            </a:extLst>
          </xdr:cNvPr>
          <xdr:cNvSpPr/>
        </xdr:nvSpPr>
        <xdr:spPr>
          <a:xfrm>
            <a:off x="1980442" y="14431050"/>
            <a:ext cx="467755" cy="671602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43" name="Arrow: Right 42">
            <a:extLst>
              <a:ext uri="{FF2B5EF4-FFF2-40B4-BE49-F238E27FC236}">
                <a16:creationId xmlns:a16="http://schemas.microsoft.com/office/drawing/2014/main" id="{00000000-0008-0000-1100-00002B000000}"/>
              </a:ext>
            </a:extLst>
          </xdr:cNvPr>
          <xdr:cNvSpPr/>
        </xdr:nvSpPr>
        <xdr:spPr>
          <a:xfrm>
            <a:off x="4214617" y="14420164"/>
            <a:ext cx="467754" cy="671602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44" name="Arrow: Right 43">
            <a:extLst>
              <a:ext uri="{FF2B5EF4-FFF2-40B4-BE49-F238E27FC236}">
                <a16:creationId xmlns:a16="http://schemas.microsoft.com/office/drawing/2014/main" id="{00000000-0008-0000-1100-00002C000000}"/>
              </a:ext>
            </a:extLst>
          </xdr:cNvPr>
          <xdr:cNvSpPr/>
        </xdr:nvSpPr>
        <xdr:spPr>
          <a:xfrm>
            <a:off x="6893401" y="14386985"/>
            <a:ext cx="468086" cy="664503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45" name="Arrow: Right 44">
            <a:extLst>
              <a:ext uri="{FF2B5EF4-FFF2-40B4-BE49-F238E27FC236}">
                <a16:creationId xmlns:a16="http://schemas.microsoft.com/office/drawing/2014/main" id="{00000000-0008-0000-1100-00002D000000}"/>
              </a:ext>
            </a:extLst>
          </xdr:cNvPr>
          <xdr:cNvSpPr/>
        </xdr:nvSpPr>
        <xdr:spPr>
          <a:xfrm>
            <a:off x="9135668" y="14400569"/>
            <a:ext cx="468086" cy="666159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grpSp>
        <xdr:nvGrpSpPr>
          <xdr:cNvPr id="47" name="Group 46">
            <a:extLst>
              <a:ext uri="{FF2B5EF4-FFF2-40B4-BE49-F238E27FC236}">
                <a16:creationId xmlns:a16="http://schemas.microsoft.com/office/drawing/2014/main" id="{00000000-0008-0000-1100-00002F000000}"/>
              </a:ext>
            </a:extLst>
          </xdr:cNvPr>
          <xdr:cNvGrpSpPr/>
        </xdr:nvGrpSpPr>
        <xdr:grpSpPr>
          <a:xfrm>
            <a:off x="9784000" y="14676782"/>
            <a:ext cx="2051268" cy="1873462"/>
            <a:chOff x="14582374" y="9467369"/>
            <a:chExt cx="2982686" cy="2765612"/>
          </a:xfrm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1100-000030000000}"/>
                </a:ext>
              </a:extLst>
            </xdr:cNvPr>
            <xdr:cNvSpPr/>
          </xdr:nvSpPr>
          <xdr:spPr>
            <a:xfrm>
              <a:off x="14582374" y="9467369"/>
              <a:ext cx="2982686" cy="276561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grpSp>
          <xdr:nvGrpSpPr>
            <xdr:cNvPr id="49" name="Group 48">
              <a:extLst>
                <a:ext uri="{FF2B5EF4-FFF2-40B4-BE49-F238E27FC236}">
                  <a16:creationId xmlns:a16="http://schemas.microsoft.com/office/drawing/2014/main" id="{00000000-0008-0000-1100-000031000000}"/>
                </a:ext>
              </a:extLst>
            </xdr:cNvPr>
            <xdr:cNvGrpSpPr/>
          </xdr:nvGrpSpPr>
          <xdr:grpSpPr>
            <a:xfrm>
              <a:off x="14855799" y="10434277"/>
              <a:ext cx="1085370" cy="1048871"/>
              <a:chOff x="12313970" y="12043497"/>
              <a:chExt cx="1085370" cy="1033280"/>
            </a:xfrm>
          </xdr:grpSpPr>
          <xdr:sp macro="" textlink="">
            <xdr:nvSpPr>
              <xdr:cNvPr id="55" name="Rectangle 54">
                <a:extLst>
                  <a:ext uri="{FF2B5EF4-FFF2-40B4-BE49-F238E27FC236}">
                    <a16:creationId xmlns:a16="http://schemas.microsoft.com/office/drawing/2014/main" id="{00000000-0008-0000-1100-000037000000}"/>
                  </a:ext>
                </a:extLst>
              </xdr:cNvPr>
              <xdr:cNvSpPr/>
            </xdr:nvSpPr>
            <xdr:spPr>
              <a:xfrm>
                <a:off x="12313970" y="12043497"/>
                <a:ext cx="1085370" cy="1033279"/>
              </a:xfrm>
              <a:prstGeom prst="rect">
                <a:avLst/>
              </a:prstGeom>
              <a:solidFill>
                <a:sysClr val="window" lastClr="FFFFFF"/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/>
              </a:p>
            </xdr:txBody>
          </xdr:sp>
          <xdr:sp macro="" textlink="">
            <xdr:nvSpPr>
              <xdr:cNvPr id="56" name="Rectangle 55">
                <a:extLst>
                  <a:ext uri="{FF2B5EF4-FFF2-40B4-BE49-F238E27FC236}">
                    <a16:creationId xmlns:a16="http://schemas.microsoft.com/office/drawing/2014/main" id="{00000000-0008-0000-1100-000038000000}"/>
                  </a:ext>
                </a:extLst>
              </xdr:cNvPr>
              <xdr:cNvSpPr/>
            </xdr:nvSpPr>
            <xdr:spPr>
              <a:xfrm>
                <a:off x="12313970" y="12043497"/>
                <a:ext cx="1085370" cy="246474"/>
              </a:xfrm>
              <a:prstGeom prst="rect">
                <a:avLst/>
              </a:prstGeom>
              <a:solidFill>
                <a:schemeClr val="accent1"/>
              </a:solidFill>
              <a:ln>
                <a:solidFill>
                  <a:schemeClr val="accent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>
                  <a:solidFill>
                    <a:schemeClr val="accent1"/>
                  </a:solidFill>
                </a:endParaRPr>
              </a:p>
            </xdr:txBody>
          </xdr:sp>
          <xdr:sp macro="" textlink="">
            <xdr:nvSpPr>
              <xdr:cNvPr id="57" name="Rectangle 56">
                <a:extLst>
                  <a:ext uri="{FF2B5EF4-FFF2-40B4-BE49-F238E27FC236}">
                    <a16:creationId xmlns:a16="http://schemas.microsoft.com/office/drawing/2014/main" id="{00000000-0008-0000-1100-000039000000}"/>
                  </a:ext>
                </a:extLst>
              </xdr:cNvPr>
              <xdr:cNvSpPr/>
            </xdr:nvSpPr>
            <xdr:spPr>
              <a:xfrm>
                <a:off x="12313970" y="12161418"/>
                <a:ext cx="227319" cy="915359"/>
              </a:xfrm>
              <a:prstGeom prst="rect">
                <a:avLst/>
              </a:prstGeom>
              <a:solidFill>
                <a:schemeClr val="accent1"/>
              </a:solidFill>
              <a:ln>
                <a:solidFill>
                  <a:schemeClr val="accent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>
                  <a:solidFill>
                    <a:schemeClr val="accent1"/>
                  </a:solidFill>
                </a:endParaRPr>
              </a:p>
            </xdr:txBody>
          </xdr:sp>
        </xdr:grpSp>
        <xdr:sp macro="" textlink="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1100-000032000000}"/>
                </a:ext>
              </a:extLst>
            </xdr:cNvPr>
            <xdr:cNvSpPr/>
          </xdr:nvSpPr>
          <xdr:spPr>
            <a:xfrm>
              <a:off x="16389404" y="10081453"/>
              <a:ext cx="881743" cy="795938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51" name="Rectangle 50">
              <a:extLst>
                <a:ext uri="{FF2B5EF4-FFF2-40B4-BE49-F238E27FC236}">
                  <a16:creationId xmlns:a16="http://schemas.microsoft.com/office/drawing/2014/main" id="{00000000-0008-0000-1100-000033000000}"/>
                </a:ext>
              </a:extLst>
            </xdr:cNvPr>
            <xdr:cNvSpPr/>
          </xdr:nvSpPr>
          <xdr:spPr>
            <a:xfrm>
              <a:off x="16531755" y="10366304"/>
              <a:ext cx="195943" cy="354352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00000000-0008-0000-1100-000034000000}"/>
                </a:ext>
              </a:extLst>
            </xdr:cNvPr>
            <xdr:cNvSpPr/>
          </xdr:nvSpPr>
          <xdr:spPr>
            <a:xfrm>
              <a:off x="16900195" y="10198684"/>
              <a:ext cx="195943" cy="49433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53" name="Partial Circle 52">
              <a:extLst>
                <a:ext uri="{FF2B5EF4-FFF2-40B4-BE49-F238E27FC236}">
                  <a16:creationId xmlns:a16="http://schemas.microsoft.com/office/drawing/2014/main" id="{00000000-0008-0000-1100-000035000000}"/>
                </a:ext>
              </a:extLst>
            </xdr:cNvPr>
            <xdr:cNvSpPr/>
          </xdr:nvSpPr>
          <xdr:spPr>
            <a:xfrm rot="2715251">
              <a:off x="16578500" y="11090377"/>
              <a:ext cx="684422" cy="685800"/>
            </a:xfrm>
            <a:prstGeom prst="pi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181" name="TextBox 180">
            <a:extLst>
              <a:ext uri="{FF2B5EF4-FFF2-40B4-BE49-F238E27FC236}">
                <a16:creationId xmlns:a16="http://schemas.microsoft.com/office/drawing/2014/main" id="{00000000-0008-0000-1100-0000B5000000}"/>
              </a:ext>
            </a:extLst>
          </xdr:cNvPr>
          <xdr:cNvSpPr txBox="1"/>
        </xdr:nvSpPr>
        <xdr:spPr>
          <a:xfrm>
            <a:off x="2275198" y="13894204"/>
            <a:ext cx="1903757" cy="6067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CA" sz="1600" b="1"/>
              <a:t>ETL (Extract,</a:t>
            </a:r>
            <a:r>
              <a:rPr lang="en-CA" sz="1600" b="1" baseline="0"/>
              <a:t> Transform &amp; Load)</a:t>
            </a:r>
            <a:endParaRPr lang="en-CA" sz="700" b="1"/>
          </a:p>
        </xdr:txBody>
      </xdr:sp>
      <xdr:sp macro="" textlink="">
        <xdr:nvSpPr>
          <xdr:cNvPr id="182" name="TextBox 181">
            <a:extLst>
              <a:ext uri="{FF2B5EF4-FFF2-40B4-BE49-F238E27FC236}">
                <a16:creationId xmlns:a16="http://schemas.microsoft.com/office/drawing/2014/main" id="{00000000-0008-0000-1100-0000B6000000}"/>
              </a:ext>
            </a:extLst>
          </xdr:cNvPr>
          <xdr:cNvSpPr txBox="1"/>
        </xdr:nvSpPr>
        <xdr:spPr>
          <a:xfrm>
            <a:off x="7401708" y="13904278"/>
            <a:ext cx="1682658" cy="5933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CA" sz="3200" b="1"/>
              <a:t>Analysis</a:t>
            </a:r>
            <a:endParaRPr lang="en-CA" sz="1100" b="1"/>
          </a:p>
        </xdr:txBody>
      </xdr:sp>
      <xdr:sp macro="" textlink="">
        <xdr:nvSpPr>
          <xdr:cNvPr id="183" name="TextBox 182">
            <a:extLst>
              <a:ext uri="{FF2B5EF4-FFF2-40B4-BE49-F238E27FC236}">
                <a16:creationId xmlns:a16="http://schemas.microsoft.com/office/drawing/2014/main" id="{00000000-0008-0000-1100-0000B7000000}"/>
              </a:ext>
            </a:extLst>
          </xdr:cNvPr>
          <xdr:cNvSpPr txBox="1"/>
        </xdr:nvSpPr>
        <xdr:spPr>
          <a:xfrm>
            <a:off x="9859987" y="13924157"/>
            <a:ext cx="1682658" cy="5933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CA" sz="3200" b="1"/>
              <a:t>Visualize</a:t>
            </a:r>
            <a:endParaRPr lang="en-CA" sz="1100" b="1"/>
          </a:p>
        </xdr:txBody>
      </xdr:sp>
    </xdr:grpSp>
    <xdr:clientData/>
  </xdr:twoCellAnchor>
  <xdr:twoCellAnchor>
    <xdr:from>
      <xdr:col>11</xdr:col>
      <xdr:colOff>98612</xdr:colOff>
      <xdr:row>81</xdr:row>
      <xdr:rowOff>161363</xdr:rowOff>
    </xdr:from>
    <xdr:to>
      <xdr:col>20</xdr:col>
      <xdr:colOff>360034</xdr:colOff>
      <xdr:row>92</xdr:row>
      <xdr:rowOff>6377</xdr:rowOff>
    </xdr:to>
    <xdr:grpSp>
      <xdr:nvGrpSpPr>
        <xdr:cNvPr id="184" name="Group 183">
          <a:extLst>
            <a:ext uri="{FF2B5EF4-FFF2-40B4-BE49-F238E27FC236}">
              <a16:creationId xmlns:a16="http://schemas.microsoft.com/office/drawing/2014/main" id="{00000000-0008-0000-1100-0000B8000000}"/>
            </a:ext>
          </a:extLst>
        </xdr:cNvPr>
        <xdr:cNvGrpSpPr/>
      </xdr:nvGrpSpPr>
      <xdr:grpSpPr>
        <a:xfrm>
          <a:off x="9746195" y="21550372"/>
          <a:ext cx="6377300" cy="2760492"/>
          <a:chOff x="2766646" y="4700954"/>
          <a:chExt cx="6159302" cy="2763370"/>
        </a:xfrm>
      </xdr:grpSpPr>
      <xdr:sp macro="" textlink="">
        <xdr:nvSpPr>
          <xdr:cNvPr id="185" name="TextBox 184">
            <a:extLst>
              <a:ext uri="{FF2B5EF4-FFF2-40B4-BE49-F238E27FC236}">
                <a16:creationId xmlns:a16="http://schemas.microsoft.com/office/drawing/2014/main" id="{00000000-0008-0000-1100-0000B9000000}"/>
              </a:ext>
            </a:extLst>
          </xdr:cNvPr>
          <xdr:cNvSpPr txBox="1"/>
        </xdr:nvSpPr>
        <xdr:spPr>
          <a:xfrm>
            <a:off x="2766646" y="4700954"/>
            <a:ext cx="2702859" cy="2763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2000" b="1"/>
              <a:t>Table</a:t>
            </a:r>
          </a:p>
          <a:p>
            <a:endParaRPr lang="en-CA" sz="1200"/>
          </a:p>
          <a:p>
            <a:r>
              <a:rPr lang="en-CA" sz="1200"/>
              <a:t>To declare table:</a:t>
            </a:r>
          </a:p>
          <a:p>
            <a:r>
              <a:rPr lang="en-CA" sz="1200"/>
              <a:t>-point</a:t>
            </a:r>
          </a:p>
          <a:p>
            <a:r>
              <a:rPr lang="en-CA" sz="1200"/>
              <a:t>-insert/table</a:t>
            </a:r>
          </a:p>
          <a:p>
            <a:r>
              <a:rPr lang="en-CA" sz="1200"/>
              <a:t>-check</a:t>
            </a:r>
            <a:r>
              <a:rPr lang="en-CA" sz="1200" baseline="0"/>
              <a:t> the header box</a:t>
            </a:r>
          </a:p>
          <a:p>
            <a:r>
              <a:rPr lang="en-CA" sz="1200" baseline="0"/>
              <a:t>-ok</a:t>
            </a:r>
          </a:p>
          <a:p>
            <a:r>
              <a:rPr lang="en-CA" sz="1200" baseline="0"/>
              <a:t>-name the table</a:t>
            </a:r>
          </a:p>
          <a:p>
            <a:r>
              <a:rPr lang="en-CA" sz="1200" baseline="0"/>
              <a:t>-name the sheet</a:t>
            </a:r>
          </a:p>
          <a:p>
            <a:endParaRPr lang="en-CA" sz="1200" baseline="0"/>
          </a:p>
          <a:p>
            <a:r>
              <a:rPr lang="en-CA" sz="1200" baseline="0"/>
              <a:t>You now have a table menu. It is present when the table is selected and is the last menu on the right.</a:t>
            </a:r>
            <a:endParaRPr lang="en-CA" sz="1200"/>
          </a:p>
        </xdr:txBody>
      </xdr:sp>
      <xdr:grpSp>
        <xdr:nvGrpSpPr>
          <xdr:cNvPr id="186" name="Group 185">
            <a:extLst>
              <a:ext uri="{FF2B5EF4-FFF2-40B4-BE49-F238E27FC236}">
                <a16:creationId xmlns:a16="http://schemas.microsoft.com/office/drawing/2014/main" id="{00000000-0008-0000-1100-0000BA000000}"/>
              </a:ext>
            </a:extLst>
          </xdr:cNvPr>
          <xdr:cNvGrpSpPr/>
        </xdr:nvGrpSpPr>
        <xdr:grpSpPr>
          <a:xfrm>
            <a:off x="6516930" y="4964964"/>
            <a:ext cx="2409018" cy="2215114"/>
            <a:chOff x="14582374" y="9467369"/>
            <a:chExt cx="2982686" cy="2765612"/>
          </a:xfrm>
        </xdr:grpSpPr>
        <xdr:sp macro="" textlink="">
          <xdr:nvSpPr>
            <xdr:cNvPr id="188" name="Rectangle 187">
              <a:extLst>
                <a:ext uri="{FF2B5EF4-FFF2-40B4-BE49-F238E27FC236}">
                  <a16:creationId xmlns:a16="http://schemas.microsoft.com/office/drawing/2014/main" id="{00000000-0008-0000-1100-0000BC000000}"/>
                </a:ext>
              </a:extLst>
            </xdr:cNvPr>
            <xdr:cNvSpPr/>
          </xdr:nvSpPr>
          <xdr:spPr>
            <a:xfrm>
              <a:off x="14582374" y="9467369"/>
              <a:ext cx="2982686" cy="276561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grpSp>
          <xdr:nvGrpSpPr>
            <xdr:cNvPr id="189" name="Group 188">
              <a:extLst>
                <a:ext uri="{FF2B5EF4-FFF2-40B4-BE49-F238E27FC236}">
                  <a16:creationId xmlns:a16="http://schemas.microsoft.com/office/drawing/2014/main" id="{00000000-0008-0000-1100-0000BD000000}"/>
                </a:ext>
              </a:extLst>
            </xdr:cNvPr>
            <xdr:cNvGrpSpPr/>
          </xdr:nvGrpSpPr>
          <xdr:grpSpPr>
            <a:xfrm>
              <a:off x="14855799" y="10434277"/>
              <a:ext cx="1085370" cy="1048871"/>
              <a:chOff x="12313970" y="12043497"/>
              <a:chExt cx="1085370" cy="1033280"/>
            </a:xfrm>
          </xdr:grpSpPr>
          <xdr:sp macro="" textlink="">
            <xdr:nvSpPr>
              <xdr:cNvPr id="195" name="Rectangle 194">
                <a:extLst>
                  <a:ext uri="{FF2B5EF4-FFF2-40B4-BE49-F238E27FC236}">
                    <a16:creationId xmlns:a16="http://schemas.microsoft.com/office/drawing/2014/main" id="{00000000-0008-0000-1100-0000C3000000}"/>
                  </a:ext>
                </a:extLst>
              </xdr:cNvPr>
              <xdr:cNvSpPr/>
            </xdr:nvSpPr>
            <xdr:spPr>
              <a:xfrm>
                <a:off x="12313970" y="12043497"/>
                <a:ext cx="1085370" cy="1033279"/>
              </a:xfrm>
              <a:prstGeom prst="rect">
                <a:avLst/>
              </a:prstGeom>
              <a:solidFill>
                <a:sysClr val="window" lastClr="FFFFFF"/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/>
              </a:p>
            </xdr:txBody>
          </xdr:sp>
          <xdr:sp macro="" textlink="">
            <xdr:nvSpPr>
              <xdr:cNvPr id="196" name="Rectangle 195">
                <a:extLst>
                  <a:ext uri="{FF2B5EF4-FFF2-40B4-BE49-F238E27FC236}">
                    <a16:creationId xmlns:a16="http://schemas.microsoft.com/office/drawing/2014/main" id="{00000000-0008-0000-1100-0000C4000000}"/>
                  </a:ext>
                </a:extLst>
              </xdr:cNvPr>
              <xdr:cNvSpPr/>
            </xdr:nvSpPr>
            <xdr:spPr>
              <a:xfrm>
                <a:off x="12313970" y="12043497"/>
                <a:ext cx="1085370" cy="246474"/>
              </a:xfrm>
              <a:prstGeom prst="rect">
                <a:avLst/>
              </a:prstGeom>
              <a:solidFill>
                <a:schemeClr val="accent1"/>
              </a:solidFill>
              <a:ln>
                <a:solidFill>
                  <a:schemeClr val="accent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>
                  <a:solidFill>
                    <a:schemeClr val="accent1"/>
                  </a:solidFill>
                </a:endParaRPr>
              </a:p>
            </xdr:txBody>
          </xdr:sp>
          <xdr:sp macro="" textlink="">
            <xdr:nvSpPr>
              <xdr:cNvPr id="197" name="Rectangle 196">
                <a:extLst>
                  <a:ext uri="{FF2B5EF4-FFF2-40B4-BE49-F238E27FC236}">
                    <a16:creationId xmlns:a16="http://schemas.microsoft.com/office/drawing/2014/main" id="{00000000-0008-0000-1100-0000C5000000}"/>
                  </a:ext>
                </a:extLst>
              </xdr:cNvPr>
              <xdr:cNvSpPr/>
            </xdr:nvSpPr>
            <xdr:spPr>
              <a:xfrm>
                <a:off x="12313970" y="12161418"/>
                <a:ext cx="227319" cy="915359"/>
              </a:xfrm>
              <a:prstGeom prst="rect">
                <a:avLst/>
              </a:prstGeom>
              <a:solidFill>
                <a:schemeClr val="accent1"/>
              </a:solidFill>
              <a:ln>
                <a:solidFill>
                  <a:schemeClr val="accent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CA" sz="1100">
                  <a:solidFill>
                    <a:schemeClr val="accent1"/>
                  </a:solidFill>
                </a:endParaRPr>
              </a:p>
            </xdr:txBody>
          </xdr:sp>
        </xdr:grpSp>
        <xdr:sp macro="" textlink="">
          <xdr:nvSpPr>
            <xdr:cNvPr id="190" name="Rectangle 189">
              <a:extLst>
                <a:ext uri="{FF2B5EF4-FFF2-40B4-BE49-F238E27FC236}">
                  <a16:creationId xmlns:a16="http://schemas.microsoft.com/office/drawing/2014/main" id="{00000000-0008-0000-1100-0000BE000000}"/>
                </a:ext>
              </a:extLst>
            </xdr:cNvPr>
            <xdr:cNvSpPr/>
          </xdr:nvSpPr>
          <xdr:spPr>
            <a:xfrm>
              <a:off x="16389404" y="10081453"/>
              <a:ext cx="881743" cy="795938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91" name="Rectangle 190">
              <a:extLst>
                <a:ext uri="{FF2B5EF4-FFF2-40B4-BE49-F238E27FC236}">
                  <a16:creationId xmlns:a16="http://schemas.microsoft.com/office/drawing/2014/main" id="{00000000-0008-0000-1100-0000BF000000}"/>
                </a:ext>
              </a:extLst>
            </xdr:cNvPr>
            <xdr:cNvSpPr/>
          </xdr:nvSpPr>
          <xdr:spPr>
            <a:xfrm>
              <a:off x="16531755" y="10366304"/>
              <a:ext cx="195943" cy="354352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92" name="Rectangle 191">
              <a:extLst>
                <a:ext uri="{FF2B5EF4-FFF2-40B4-BE49-F238E27FC236}">
                  <a16:creationId xmlns:a16="http://schemas.microsoft.com/office/drawing/2014/main" id="{00000000-0008-0000-1100-0000C0000000}"/>
                </a:ext>
              </a:extLst>
            </xdr:cNvPr>
            <xdr:cNvSpPr/>
          </xdr:nvSpPr>
          <xdr:spPr>
            <a:xfrm>
              <a:off x="16900195" y="10198684"/>
              <a:ext cx="195943" cy="49433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/>
            </a:p>
          </xdr:txBody>
        </xdr:sp>
        <xdr:sp macro="" textlink="">
          <xdr:nvSpPr>
            <xdr:cNvPr id="193" name="Partial Circle 192">
              <a:extLst>
                <a:ext uri="{FF2B5EF4-FFF2-40B4-BE49-F238E27FC236}">
                  <a16:creationId xmlns:a16="http://schemas.microsoft.com/office/drawing/2014/main" id="{00000000-0008-0000-1100-0000C1000000}"/>
                </a:ext>
              </a:extLst>
            </xdr:cNvPr>
            <xdr:cNvSpPr/>
          </xdr:nvSpPr>
          <xdr:spPr>
            <a:xfrm rot="2715251">
              <a:off x="16578500" y="11090377"/>
              <a:ext cx="684422" cy="685800"/>
            </a:xfrm>
            <a:prstGeom prst="pi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CA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94" name="TextBox 193">
              <a:extLst>
                <a:ext uri="{FF2B5EF4-FFF2-40B4-BE49-F238E27FC236}">
                  <a16:creationId xmlns:a16="http://schemas.microsoft.com/office/drawing/2014/main" id="{00000000-0008-0000-1100-0000C2000000}"/>
                </a:ext>
              </a:extLst>
            </xdr:cNvPr>
            <xdr:cNvSpPr txBox="1"/>
          </xdr:nvSpPr>
          <xdr:spPr>
            <a:xfrm>
              <a:off x="14661088" y="9506725"/>
              <a:ext cx="2453161" cy="5306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CA" sz="2800" b="1"/>
                <a:t>PivotTables</a:t>
              </a:r>
            </a:p>
          </xdr:txBody>
        </xdr:sp>
      </xdr:grpSp>
      <xdr:sp macro="" textlink="">
        <xdr:nvSpPr>
          <xdr:cNvPr id="187" name="Arrow: Right 186">
            <a:extLst>
              <a:ext uri="{FF2B5EF4-FFF2-40B4-BE49-F238E27FC236}">
                <a16:creationId xmlns:a16="http://schemas.microsoft.com/office/drawing/2014/main" id="{00000000-0008-0000-1100-0000BB000000}"/>
              </a:ext>
            </a:extLst>
          </xdr:cNvPr>
          <xdr:cNvSpPr/>
        </xdr:nvSpPr>
        <xdr:spPr>
          <a:xfrm>
            <a:off x="5790633" y="5717167"/>
            <a:ext cx="468086" cy="674915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152401</xdr:colOff>
      <xdr:row>3</xdr:row>
      <xdr:rowOff>93785</xdr:rowOff>
    </xdr:from>
    <xdr:to>
      <xdr:col>12</xdr:col>
      <xdr:colOff>545123</xdr:colOff>
      <xdr:row>11</xdr:row>
      <xdr:rowOff>99646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8645770" y="638908"/>
          <a:ext cx="1975338" cy="14595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Darcy Whyte</a:t>
          </a:r>
          <a:r>
            <a:rPr lang="en-CA"/>
            <a:t> </a:t>
          </a:r>
          <a:r>
            <a:rPr lang="en-CA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darcy@inventorArtist.com</a:t>
          </a:r>
          <a:r>
            <a:rPr lang="en-CA" u="none"/>
            <a:t> </a:t>
          </a:r>
          <a:r>
            <a:rPr lang="en-CA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darcy.whyte@gmail.com</a:t>
          </a:r>
          <a:r>
            <a:rPr lang="en-CA" u="none"/>
            <a:t> </a:t>
          </a:r>
        </a:p>
        <a:p>
          <a:r>
            <a:rPr lang="en-CA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TEXT: 613-563-3634</a:t>
          </a:r>
          <a:r>
            <a:rPr lang="en-CA"/>
            <a:t> </a:t>
          </a:r>
          <a:br>
            <a:rPr lang="en-CA"/>
          </a:br>
          <a:endParaRPr lang="en-CA">
            <a:effectLst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Copyright Darcy Whyte, 2022</a:t>
          </a:r>
          <a:endParaRPr lang="en-CA">
            <a:effectLst/>
          </a:endParaRPr>
        </a:p>
        <a:p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qifi.org/" TargetMode="External"/><Relationship Id="rId2" Type="http://schemas.openxmlformats.org/officeDocument/2006/relationships/hyperlink" Target="mailto:darcy.whyte@gmail.com" TargetMode="External"/><Relationship Id="rId1" Type="http://schemas.openxmlformats.org/officeDocument/2006/relationships/hyperlink" Target="mailto:darcy@inventorArtist.com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93BD0-7599-4A87-BC78-6A84414F2C83}">
  <dimension ref="B1:AH173"/>
  <sheetViews>
    <sheetView tabSelected="1" zoomScale="130" zoomScaleNormal="130" workbookViewId="0">
      <selection activeCell="F124" sqref="F124"/>
    </sheetView>
  </sheetViews>
  <sheetFormatPr defaultRowHeight="14.4" x14ac:dyDescent="0.3"/>
  <cols>
    <col min="2" max="2" width="10.6640625" customWidth="1"/>
    <col min="3" max="6" width="11.33203125" customWidth="1"/>
    <col min="10" max="10" width="11" style="48" customWidth="1"/>
    <col min="11" max="11" width="10.33203125" style="48" customWidth="1"/>
    <col min="12" max="15" width="8.88671875" style="48"/>
  </cols>
  <sheetData>
    <row r="1" spans="10:13" x14ac:dyDescent="0.3">
      <c r="J1" s="47" t="s">
        <v>5796</v>
      </c>
    </row>
    <row r="2" spans="10:13" x14ac:dyDescent="0.3">
      <c r="J2" s="48" t="s">
        <v>5797</v>
      </c>
    </row>
    <row r="3" spans="10:13" x14ac:dyDescent="0.3">
      <c r="J3" s="48" t="s">
        <v>5905</v>
      </c>
    </row>
    <row r="4" spans="10:13" x14ac:dyDescent="0.3">
      <c r="J4" s="48" t="s">
        <v>5799</v>
      </c>
    </row>
    <row r="6" spans="10:13" x14ac:dyDescent="0.3">
      <c r="J6" s="47" t="s">
        <v>5791</v>
      </c>
    </row>
    <row r="7" spans="10:13" x14ac:dyDescent="0.3">
      <c r="J7" s="48" t="s">
        <v>5798</v>
      </c>
    </row>
    <row r="8" spans="10:13" x14ac:dyDescent="0.3">
      <c r="J8" s="48" t="s">
        <v>5790</v>
      </c>
    </row>
    <row r="10" spans="10:13" x14ac:dyDescent="0.3">
      <c r="M10" s="48" t="s">
        <v>5801</v>
      </c>
    </row>
    <row r="11" spans="10:13" x14ac:dyDescent="0.3">
      <c r="M11" s="48" t="s">
        <v>5802</v>
      </c>
    </row>
    <row r="14" spans="10:13" x14ac:dyDescent="0.3">
      <c r="J14" s="47" t="s">
        <v>5792</v>
      </c>
    </row>
    <row r="15" spans="10:13" x14ac:dyDescent="0.3">
      <c r="J15" s="48" t="s">
        <v>5793</v>
      </c>
    </row>
    <row r="16" spans="10:13" x14ac:dyDescent="0.3">
      <c r="J16" s="48" t="s">
        <v>5794</v>
      </c>
    </row>
    <row r="17" spans="2:10" x14ac:dyDescent="0.3">
      <c r="J17" s="48" t="s">
        <v>511</v>
      </c>
    </row>
    <row r="18" spans="2:10" x14ac:dyDescent="0.3">
      <c r="J18" s="48" t="s">
        <v>5795</v>
      </c>
    </row>
    <row r="21" spans="2:10" x14ac:dyDescent="0.3">
      <c r="B21" s="2" t="s">
        <v>281</v>
      </c>
      <c r="D21" t="s">
        <v>282</v>
      </c>
      <c r="F21" t="s">
        <v>283</v>
      </c>
      <c r="H21" t="s">
        <v>284</v>
      </c>
      <c r="J21" s="47" t="s">
        <v>5803</v>
      </c>
    </row>
    <row r="22" spans="2:10" x14ac:dyDescent="0.3">
      <c r="B22">
        <v>23</v>
      </c>
      <c r="J22" s="48" t="s">
        <v>5804</v>
      </c>
    </row>
    <row r="23" spans="2:10" x14ac:dyDescent="0.3">
      <c r="B23">
        <v>32</v>
      </c>
      <c r="J23" s="48" t="s">
        <v>5806</v>
      </c>
    </row>
    <row r="24" spans="2:10" x14ac:dyDescent="0.3">
      <c r="B24">
        <v>23</v>
      </c>
      <c r="J24" s="48" t="s">
        <v>5805</v>
      </c>
    </row>
    <row r="25" spans="2:10" x14ac:dyDescent="0.3">
      <c r="B25">
        <v>23</v>
      </c>
    </row>
    <row r="27" spans="2:10" x14ac:dyDescent="0.3">
      <c r="B27" s="2" t="s">
        <v>285</v>
      </c>
      <c r="D27" t="s">
        <v>286</v>
      </c>
      <c r="F27" t="s">
        <v>287</v>
      </c>
      <c r="H27" t="s">
        <v>288</v>
      </c>
    </row>
    <row r="28" spans="2:10" x14ac:dyDescent="0.3">
      <c r="B28">
        <v>323</v>
      </c>
    </row>
    <row r="29" spans="2:10" x14ac:dyDescent="0.3">
      <c r="B29">
        <v>324</v>
      </c>
    </row>
    <row r="30" spans="2:10" x14ac:dyDescent="0.3">
      <c r="B30">
        <v>445</v>
      </c>
    </row>
    <row r="31" spans="2:10" x14ac:dyDescent="0.3">
      <c r="B31">
        <v>667</v>
      </c>
    </row>
    <row r="33" spans="2:14" x14ac:dyDescent="0.3">
      <c r="B33" s="2" t="s">
        <v>289</v>
      </c>
      <c r="D33" s="1" t="s">
        <v>290</v>
      </c>
      <c r="J33" s="48" t="s">
        <v>5906</v>
      </c>
    </row>
    <row r="34" spans="2:14" x14ac:dyDescent="0.3">
      <c r="B34">
        <v>2</v>
      </c>
      <c r="J34" s="48" t="s">
        <v>5907</v>
      </c>
    </row>
    <row r="35" spans="2:14" x14ac:dyDescent="0.3">
      <c r="B35">
        <v>3</v>
      </c>
      <c r="J35" s="48" t="s">
        <v>5908</v>
      </c>
    </row>
    <row r="36" spans="2:14" x14ac:dyDescent="0.3">
      <c r="B36">
        <v>4</v>
      </c>
      <c r="J36" s="48" t="s">
        <v>5909</v>
      </c>
    </row>
    <row r="37" spans="2:14" x14ac:dyDescent="0.3">
      <c r="B37">
        <v>5</v>
      </c>
    </row>
    <row r="39" spans="2:14" x14ac:dyDescent="0.3">
      <c r="B39" s="2" t="s">
        <v>5851</v>
      </c>
      <c r="D39">
        <v>12</v>
      </c>
      <c r="J39" s="79"/>
    </row>
    <row r="40" spans="2:14" x14ac:dyDescent="0.3">
      <c r="B40" t="s">
        <v>5855</v>
      </c>
      <c r="D40">
        <v>0.2</v>
      </c>
      <c r="J40" s="79"/>
    </row>
    <row r="41" spans="2:14" x14ac:dyDescent="0.3">
      <c r="B41" t="s">
        <v>5857</v>
      </c>
      <c r="D41" s="34"/>
      <c r="J41" s="80" t="s">
        <v>5858</v>
      </c>
    </row>
    <row r="42" spans="2:14" x14ac:dyDescent="0.3">
      <c r="B42" t="s">
        <v>5852</v>
      </c>
      <c r="D42" s="34"/>
      <c r="J42" s="80" t="s">
        <v>5859</v>
      </c>
    </row>
    <row r="43" spans="2:14" x14ac:dyDescent="0.3">
      <c r="B43" t="s">
        <v>5853</v>
      </c>
      <c r="D43">
        <v>20</v>
      </c>
      <c r="J43" s="81"/>
    </row>
    <row r="44" spans="2:14" x14ac:dyDescent="0.3">
      <c r="B44" t="s">
        <v>5854</v>
      </c>
      <c r="D44" s="34"/>
      <c r="J44" s="80" t="s">
        <v>5860</v>
      </c>
    </row>
    <row r="45" spans="2:14" x14ac:dyDescent="0.3">
      <c r="J45" s="82"/>
    </row>
    <row r="47" spans="2:14" x14ac:dyDescent="0.3">
      <c r="B47" s="2" t="s">
        <v>291</v>
      </c>
      <c r="J47" s="47" t="s">
        <v>5807</v>
      </c>
      <c r="L47" s="47" t="s">
        <v>5810</v>
      </c>
      <c r="N47" s="47" t="s">
        <v>5814</v>
      </c>
    </row>
    <row r="48" spans="2:14" x14ac:dyDescent="0.3">
      <c r="B48">
        <v>2344</v>
      </c>
      <c r="D48">
        <v>2344</v>
      </c>
      <c r="F48">
        <v>3434</v>
      </c>
      <c r="H48">
        <v>32</v>
      </c>
      <c r="J48" s="48" t="s">
        <v>5808</v>
      </c>
      <c r="L48" s="48" t="s">
        <v>5811</v>
      </c>
      <c r="N48" s="48" t="s">
        <v>5828</v>
      </c>
    </row>
    <row r="49" spans="2:12" x14ac:dyDescent="0.3">
      <c r="B49">
        <v>4334</v>
      </c>
      <c r="D49">
        <v>4334</v>
      </c>
      <c r="F49">
        <v>343</v>
      </c>
      <c r="J49" s="48" t="s">
        <v>5809</v>
      </c>
      <c r="L49" s="48" t="s">
        <v>5809</v>
      </c>
    </row>
    <row r="50" spans="2:12" x14ac:dyDescent="0.3">
      <c r="B50">
        <v>3435</v>
      </c>
      <c r="D50">
        <v>3433</v>
      </c>
      <c r="F50">
        <v>65665</v>
      </c>
      <c r="H50">
        <v>4334</v>
      </c>
      <c r="L50" s="48" t="s">
        <v>5812</v>
      </c>
    </row>
    <row r="51" spans="2:12" x14ac:dyDescent="0.3">
      <c r="B51">
        <v>4343</v>
      </c>
      <c r="D51">
        <v>4343</v>
      </c>
      <c r="F51">
        <v>5656</v>
      </c>
      <c r="H51">
        <v>343</v>
      </c>
      <c r="L51" s="48" t="s">
        <v>5813</v>
      </c>
    </row>
    <row r="54" spans="2:12" x14ac:dyDescent="0.3">
      <c r="B54">
        <v>3243</v>
      </c>
      <c r="C54">
        <v>34</v>
      </c>
      <c r="D54">
        <v>34</v>
      </c>
      <c r="E54">
        <v>34</v>
      </c>
      <c r="H54">
        <v>3243</v>
      </c>
      <c r="J54" s="47" t="s">
        <v>5815</v>
      </c>
      <c r="L54" s="47" t="s">
        <v>5815</v>
      </c>
    </row>
    <row r="55" spans="2:12" x14ac:dyDescent="0.3">
      <c r="B55">
        <v>43</v>
      </c>
      <c r="C55">
        <v>34</v>
      </c>
      <c r="D55">
        <v>34</v>
      </c>
      <c r="E55">
        <v>3</v>
      </c>
      <c r="H55">
        <v>43</v>
      </c>
      <c r="J55" s="48" t="s">
        <v>5816</v>
      </c>
      <c r="L55" s="48" t="s">
        <v>5817</v>
      </c>
    </row>
    <row r="56" spans="2:12" x14ac:dyDescent="0.3">
      <c r="B56">
        <v>343</v>
      </c>
      <c r="C56">
        <v>34</v>
      </c>
      <c r="D56">
        <v>34</v>
      </c>
      <c r="E56">
        <v>34</v>
      </c>
      <c r="H56">
        <v>343</v>
      </c>
      <c r="J56" s="48" t="s">
        <v>5818</v>
      </c>
      <c r="L56" s="48" t="s">
        <v>5818</v>
      </c>
    </row>
    <row r="57" spans="2:12" x14ac:dyDescent="0.3">
      <c r="B57">
        <v>53</v>
      </c>
      <c r="C57">
        <v>34</v>
      </c>
      <c r="D57">
        <v>34</v>
      </c>
      <c r="E57">
        <v>34</v>
      </c>
      <c r="H57">
        <v>53</v>
      </c>
    </row>
    <row r="60" spans="2:12" x14ac:dyDescent="0.3">
      <c r="B60" s="2" t="s">
        <v>292</v>
      </c>
    </row>
    <row r="61" spans="2:12" x14ac:dyDescent="0.3">
      <c r="B61">
        <v>2344</v>
      </c>
      <c r="D61">
        <v>2344</v>
      </c>
      <c r="F61">
        <v>3434</v>
      </c>
      <c r="H61">
        <v>32</v>
      </c>
      <c r="J61" s="47" t="s">
        <v>5815</v>
      </c>
    </row>
    <row r="62" spans="2:12" x14ac:dyDescent="0.3">
      <c r="B62">
        <v>4334</v>
      </c>
      <c r="D62">
        <v>4334</v>
      </c>
      <c r="F62">
        <v>343</v>
      </c>
      <c r="J62" s="48" t="s">
        <v>5819</v>
      </c>
    </row>
    <row r="63" spans="2:12" x14ac:dyDescent="0.3">
      <c r="B63">
        <v>3435</v>
      </c>
      <c r="D63">
        <v>3433</v>
      </c>
      <c r="F63">
        <v>65665</v>
      </c>
      <c r="H63">
        <v>4334</v>
      </c>
      <c r="J63" s="48" t="s">
        <v>5820</v>
      </c>
    </row>
    <row r="64" spans="2:12" x14ac:dyDescent="0.3">
      <c r="B64">
        <v>4343</v>
      </c>
      <c r="D64">
        <v>4343</v>
      </c>
      <c r="F64">
        <v>5656</v>
      </c>
      <c r="H64">
        <v>343</v>
      </c>
    </row>
    <row r="67" spans="2:10" x14ac:dyDescent="0.3">
      <c r="B67">
        <v>3243</v>
      </c>
      <c r="C67">
        <v>34</v>
      </c>
      <c r="D67">
        <v>34</v>
      </c>
      <c r="E67">
        <v>34</v>
      </c>
      <c r="H67">
        <v>3243</v>
      </c>
      <c r="J67" s="48" t="s">
        <v>6006</v>
      </c>
    </row>
    <row r="68" spans="2:10" x14ac:dyDescent="0.3">
      <c r="B68">
        <v>43</v>
      </c>
      <c r="C68">
        <v>34</v>
      </c>
      <c r="D68">
        <v>34</v>
      </c>
      <c r="E68">
        <v>3</v>
      </c>
      <c r="H68">
        <v>43</v>
      </c>
      <c r="J68" s="48" t="s">
        <v>6007</v>
      </c>
    </row>
    <row r="69" spans="2:10" x14ac:dyDescent="0.3">
      <c r="B69">
        <v>343</v>
      </c>
      <c r="C69">
        <v>34</v>
      </c>
      <c r="D69">
        <v>34</v>
      </c>
      <c r="E69">
        <v>34</v>
      </c>
      <c r="H69">
        <v>343</v>
      </c>
      <c r="J69" s="48" t="s">
        <v>6008</v>
      </c>
    </row>
    <row r="70" spans="2:10" x14ac:dyDescent="0.3">
      <c r="B70">
        <v>53</v>
      </c>
      <c r="C70">
        <v>34</v>
      </c>
      <c r="D70">
        <v>34</v>
      </c>
      <c r="E70">
        <v>34</v>
      </c>
      <c r="H70">
        <v>53</v>
      </c>
      <c r="J70" s="48" t="s">
        <v>6009</v>
      </c>
    </row>
    <row r="73" spans="2:10" x14ac:dyDescent="0.3">
      <c r="B73">
        <v>62</v>
      </c>
      <c r="C73">
        <v>80</v>
      </c>
      <c r="D73">
        <v>88</v>
      </c>
      <c r="E73">
        <v>64</v>
      </c>
      <c r="F73">
        <v>19</v>
      </c>
      <c r="G73">
        <v>40</v>
      </c>
      <c r="H73">
        <v>69</v>
      </c>
      <c r="J73" s="47" t="s">
        <v>5963</v>
      </c>
    </row>
    <row r="74" spans="2:10" x14ac:dyDescent="0.3">
      <c r="B74">
        <v>45</v>
      </c>
      <c r="C74">
        <v>27</v>
      </c>
      <c r="D74">
        <v>40</v>
      </c>
      <c r="E74">
        <v>0</v>
      </c>
      <c r="F74">
        <v>45</v>
      </c>
      <c r="G74">
        <v>13</v>
      </c>
      <c r="H74">
        <v>39</v>
      </c>
      <c r="J74" s="48" t="s">
        <v>5942</v>
      </c>
    </row>
    <row r="75" spans="2:10" x14ac:dyDescent="0.3">
      <c r="B75">
        <v>27</v>
      </c>
      <c r="C75">
        <v>3</v>
      </c>
      <c r="D75">
        <v>92</v>
      </c>
      <c r="E75">
        <v>64</v>
      </c>
      <c r="F75">
        <v>75</v>
      </c>
      <c r="G75">
        <v>59</v>
      </c>
      <c r="H75">
        <v>60</v>
      </c>
      <c r="J75" s="48" t="s">
        <v>5943</v>
      </c>
    </row>
    <row r="76" spans="2:10" x14ac:dyDescent="0.3">
      <c r="B76">
        <v>6</v>
      </c>
      <c r="C76">
        <v>73</v>
      </c>
      <c r="D76">
        <v>94</v>
      </c>
      <c r="E76">
        <v>55</v>
      </c>
      <c r="F76">
        <v>81</v>
      </c>
      <c r="G76">
        <v>49</v>
      </c>
      <c r="H76">
        <v>37</v>
      </c>
    </row>
    <row r="77" spans="2:10" x14ac:dyDescent="0.3">
      <c r="B77">
        <v>44</v>
      </c>
      <c r="C77">
        <v>91</v>
      </c>
      <c r="D77">
        <v>9</v>
      </c>
      <c r="E77">
        <v>63</v>
      </c>
      <c r="F77">
        <v>91</v>
      </c>
      <c r="G77">
        <v>75</v>
      </c>
      <c r="H77">
        <v>65</v>
      </c>
    </row>
    <row r="78" spans="2:10" x14ac:dyDescent="0.3">
      <c r="B78">
        <v>91</v>
      </c>
      <c r="C78">
        <v>12</v>
      </c>
      <c r="D78">
        <v>9</v>
      </c>
      <c r="E78">
        <v>19</v>
      </c>
      <c r="F78">
        <v>32</v>
      </c>
      <c r="G78">
        <v>11</v>
      </c>
      <c r="H78">
        <v>17</v>
      </c>
    </row>
    <row r="79" spans="2:10" x14ac:dyDescent="0.3">
      <c r="B79">
        <v>72</v>
      </c>
      <c r="C79">
        <v>32</v>
      </c>
      <c r="D79">
        <v>1</v>
      </c>
      <c r="E79">
        <v>30</v>
      </c>
      <c r="F79">
        <v>32</v>
      </c>
      <c r="G79">
        <v>94</v>
      </c>
      <c r="H79">
        <v>71</v>
      </c>
    </row>
    <row r="80" spans="2:10" x14ac:dyDescent="0.3">
      <c r="B80">
        <v>10</v>
      </c>
      <c r="C80">
        <v>79</v>
      </c>
      <c r="D80">
        <v>57</v>
      </c>
      <c r="E80">
        <v>52</v>
      </c>
      <c r="F80">
        <v>66</v>
      </c>
      <c r="G80">
        <v>6</v>
      </c>
      <c r="H80">
        <v>82</v>
      </c>
    </row>
    <row r="81" spans="2:30" x14ac:dyDescent="0.3">
      <c r="B81">
        <v>58</v>
      </c>
      <c r="C81">
        <v>58</v>
      </c>
      <c r="D81">
        <v>99</v>
      </c>
      <c r="E81">
        <v>71</v>
      </c>
      <c r="F81">
        <v>12</v>
      </c>
      <c r="G81">
        <v>57</v>
      </c>
      <c r="H81">
        <v>16</v>
      </c>
    </row>
    <row r="82" spans="2:30" x14ac:dyDescent="0.3">
      <c r="B82">
        <v>43</v>
      </c>
      <c r="C82">
        <v>20</v>
      </c>
      <c r="D82">
        <v>95</v>
      </c>
      <c r="E82">
        <v>94</v>
      </c>
      <c r="F82">
        <v>27</v>
      </c>
      <c r="G82">
        <v>2</v>
      </c>
      <c r="H82">
        <v>96</v>
      </c>
    </row>
    <row r="83" spans="2:30" x14ac:dyDescent="0.3">
      <c r="B83">
        <v>36</v>
      </c>
      <c r="C83">
        <v>30</v>
      </c>
      <c r="D83">
        <v>98</v>
      </c>
      <c r="E83">
        <v>33</v>
      </c>
      <c r="F83">
        <v>31</v>
      </c>
      <c r="G83">
        <v>63</v>
      </c>
      <c r="H83">
        <v>15</v>
      </c>
    </row>
    <row r="84" spans="2:30" x14ac:dyDescent="0.3">
      <c r="B84">
        <v>69</v>
      </c>
      <c r="C84">
        <v>37</v>
      </c>
      <c r="D84">
        <v>20</v>
      </c>
      <c r="E84">
        <v>61</v>
      </c>
      <c r="F84">
        <v>91</v>
      </c>
      <c r="G84">
        <v>14</v>
      </c>
      <c r="H84">
        <v>62</v>
      </c>
    </row>
    <row r="85" spans="2:30" x14ac:dyDescent="0.3">
      <c r="B85">
        <v>13</v>
      </c>
      <c r="C85">
        <v>83</v>
      </c>
      <c r="D85">
        <v>62</v>
      </c>
      <c r="E85">
        <v>90</v>
      </c>
      <c r="F85">
        <v>40</v>
      </c>
      <c r="G85">
        <v>12</v>
      </c>
      <c r="H85">
        <v>27</v>
      </c>
    </row>
    <row r="86" spans="2:30" x14ac:dyDescent="0.3">
      <c r="B86">
        <v>43</v>
      </c>
      <c r="C86">
        <v>20</v>
      </c>
      <c r="D86">
        <v>95</v>
      </c>
      <c r="E86">
        <v>94</v>
      </c>
      <c r="F86">
        <v>27</v>
      </c>
      <c r="G86">
        <v>2</v>
      </c>
      <c r="H86">
        <v>96</v>
      </c>
    </row>
    <row r="87" spans="2:30" x14ac:dyDescent="0.3">
      <c r="B87">
        <v>36</v>
      </c>
      <c r="C87">
        <v>30</v>
      </c>
      <c r="D87">
        <v>98</v>
      </c>
      <c r="E87">
        <v>33</v>
      </c>
      <c r="F87">
        <v>31</v>
      </c>
      <c r="G87">
        <v>63</v>
      </c>
      <c r="H87">
        <v>15</v>
      </c>
    </row>
    <row r="88" spans="2:30" x14ac:dyDescent="0.3">
      <c r="B88">
        <v>69</v>
      </c>
      <c r="C88">
        <v>37</v>
      </c>
      <c r="D88">
        <v>20</v>
      </c>
      <c r="E88">
        <v>61</v>
      </c>
      <c r="F88">
        <v>91</v>
      </c>
      <c r="G88">
        <v>14</v>
      </c>
      <c r="H88">
        <v>62</v>
      </c>
    </row>
    <row r="89" spans="2:30" x14ac:dyDescent="0.3">
      <c r="B89">
        <v>13</v>
      </c>
      <c r="C89">
        <v>83</v>
      </c>
      <c r="D89">
        <v>62</v>
      </c>
      <c r="E89">
        <v>90</v>
      </c>
      <c r="F89">
        <v>40</v>
      </c>
      <c r="G89">
        <v>12</v>
      </c>
      <c r="H89">
        <v>27</v>
      </c>
    </row>
    <row r="90" spans="2:30" x14ac:dyDescent="0.3">
      <c r="B90">
        <v>69</v>
      </c>
      <c r="C90">
        <v>37</v>
      </c>
      <c r="D90">
        <v>20</v>
      </c>
      <c r="E90">
        <v>61</v>
      </c>
      <c r="F90">
        <v>91</v>
      </c>
      <c r="G90">
        <v>14</v>
      </c>
      <c r="H90">
        <v>62</v>
      </c>
    </row>
    <row r="91" spans="2:30" x14ac:dyDescent="0.3">
      <c r="B91">
        <v>13</v>
      </c>
      <c r="C91">
        <v>83</v>
      </c>
      <c r="D91">
        <v>62</v>
      </c>
      <c r="E91">
        <v>90</v>
      </c>
      <c r="F91">
        <v>40</v>
      </c>
      <c r="G91">
        <v>12</v>
      </c>
      <c r="H91">
        <v>27</v>
      </c>
    </row>
    <row r="95" spans="2:30" x14ac:dyDescent="0.3">
      <c r="B95" s="47" t="s">
        <v>5856</v>
      </c>
      <c r="C95" s="48"/>
      <c r="D95" s="48"/>
      <c r="E95" s="48"/>
      <c r="F95" s="48"/>
      <c r="G95" s="48"/>
      <c r="H95" s="48"/>
      <c r="R95" t="s">
        <v>364</v>
      </c>
      <c r="AC95" t="s">
        <v>365</v>
      </c>
      <c r="AD95" s="15"/>
    </row>
    <row r="96" spans="2:30" x14ac:dyDescent="0.3">
      <c r="B96" s="48"/>
      <c r="C96" s="48"/>
      <c r="D96" s="48"/>
      <c r="E96" s="48"/>
      <c r="F96" s="48"/>
      <c r="G96" s="48"/>
      <c r="H96" s="48"/>
      <c r="K96" s="47" t="s">
        <v>398</v>
      </c>
      <c r="AD96" s="15"/>
    </row>
    <row r="97" spans="2:34" x14ac:dyDescent="0.3">
      <c r="B97" s="48"/>
      <c r="C97" s="48" t="s">
        <v>366</v>
      </c>
      <c r="D97" s="48" t="s">
        <v>367</v>
      </c>
      <c r="E97" s="48" t="s">
        <v>368</v>
      </c>
      <c r="F97" s="48" t="s">
        <v>369</v>
      </c>
      <c r="G97" s="48" t="s">
        <v>370</v>
      </c>
      <c r="H97" s="48" t="s">
        <v>371</v>
      </c>
      <c r="K97" s="48" t="s">
        <v>5861</v>
      </c>
      <c r="S97" t="s">
        <v>366</v>
      </c>
      <c r="T97" t="s">
        <v>367</v>
      </c>
      <c r="U97" t="s">
        <v>368</v>
      </c>
      <c r="V97" t="s">
        <v>369</v>
      </c>
      <c r="W97" t="s">
        <v>370</v>
      </c>
      <c r="X97" t="s">
        <v>371</v>
      </c>
      <c r="Y97" t="s">
        <v>372</v>
      </c>
      <c r="Z97" t="s">
        <v>373</v>
      </c>
      <c r="AA97" t="s">
        <v>374</v>
      </c>
      <c r="AC97" t="s">
        <v>239</v>
      </c>
      <c r="AD97" t="s">
        <v>375</v>
      </c>
      <c r="AE97" s="15" t="s">
        <v>376</v>
      </c>
      <c r="AF97" t="s">
        <v>377</v>
      </c>
      <c r="AG97" t="s">
        <v>378</v>
      </c>
      <c r="AH97" t="s">
        <v>379</v>
      </c>
    </row>
    <row r="98" spans="2:34" x14ac:dyDescent="0.3">
      <c r="B98" s="48" t="s">
        <v>380</v>
      </c>
      <c r="C98" s="48">
        <v>1000</v>
      </c>
      <c r="D98" s="48">
        <v>1100</v>
      </c>
      <c r="E98" s="48">
        <v>1200</v>
      </c>
      <c r="F98" s="48">
        <v>1300</v>
      </c>
      <c r="G98" s="48">
        <v>1400</v>
      </c>
      <c r="H98" s="48">
        <v>1500</v>
      </c>
      <c r="K98" s="48" t="s">
        <v>5862</v>
      </c>
      <c r="R98" t="s">
        <v>380</v>
      </c>
      <c r="S98">
        <v>1000</v>
      </c>
      <c r="T98">
        <v>1100</v>
      </c>
      <c r="U98">
        <v>1200</v>
      </c>
      <c r="V98">
        <v>1300</v>
      </c>
      <c r="W98">
        <v>1400</v>
      </c>
      <c r="X98">
        <v>1500</v>
      </c>
      <c r="Y98">
        <v>1600</v>
      </c>
      <c r="Z98">
        <v>1700</v>
      </c>
      <c r="AA98">
        <v>1800</v>
      </c>
      <c r="AC98" t="s">
        <v>5867</v>
      </c>
      <c r="AD98" t="s">
        <v>380</v>
      </c>
      <c r="AE98" s="15">
        <v>56.615960370933323</v>
      </c>
      <c r="AF98" s="16">
        <v>43371</v>
      </c>
      <c r="AG98" t="s">
        <v>381</v>
      </c>
      <c r="AH98" t="s">
        <v>382</v>
      </c>
    </row>
    <row r="99" spans="2:34" x14ac:dyDescent="0.3">
      <c r="B99" s="48" t="s">
        <v>385</v>
      </c>
      <c r="C99" s="48">
        <v>60</v>
      </c>
      <c r="D99" s="48">
        <v>60</v>
      </c>
      <c r="E99" s="48">
        <v>60</v>
      </c>
      <c r="F99" s="48">
        <v>60</v>
      </c>
      <c r="G99" s="48">
        <v>60</v>
      </c>
      <c r="H99" s="48">
        <v>60</v>
      </c>
      <c r="R99" t="s">
        <v>385</v>
      </c>
      <c r="S99">
        <v>60</v>
      </c>
      <c r="T99">
        <v>60</v>
      </c>
      <c r="U99">
        <v>60</v>
      </c>
      <c r="V99">
        <v>60</v>
      </c>
      <c r="W99">
        <v>60</v>
      </c>
      <c r="X99">
        <v>60</v>
      </c>
      <c r="Y99">
        <v>60</v>
      </c>
      <c r="Z99">
        <v>60</v>
      </c>
      <c r="AA99">
        <v>60</v>
      </c>
      <c r="AC99" t="s">
        <v>5868</v>
      </c>
      <c r="AD99" t="s">
        <v>386</v>
      </c>
      <c r="AE99" s="15">
        <v>-37.200846873728921</v>
      </c>
      <c r="AF99" s="16">
        <v>43362</v>
      </c>
      <c r="AG99" t="s">
        <v>381</v>
      </c>
      <c r="AH99" t="s">
        <v>382</v>
      </c>
    </row>
    <row r="100" spans="2:34" x14ac:dyDescent="0.3">
      <c r="B100" s="48" t="s">
        <v>388</v>
      </c>
      <c r="C100" s="48">
        <v>100</v>
      </c>
      <c r="D100" s="48">
        <v>100</v>
      </c>
      <c r="E100" s="48">
        <v>100</v>
      </c>
      <c r="F100" s="48">
        <v>100</v>
      </c>
      <c r="G100" s="48">
        <v>100</v>
      </c>
      <c r="H100" s="48">
        <v>100</v>
      </c>
      <c r="K100" s="47" t="s">
        <v>399</v>
      </c>
      <c r="R100" t="s">
        <v>388</v>
      </c>
      <c r="S100">
        <v>100</v>
      </c>
      <c r="T100">
        <v>100</v>
      </c>
      <c r="U100">
        <v>100</v>
      </c>
      <c r="V100">
        <v>100</v>
      </c>
      <c r="W100">
        <v>100</v>
      </c>
      <c r="X100">
        <v>100</v>
      </c>
      <c r="Y100">
        <v>100</v>
      </c>
      <c r="Z100">
        <v>100</v>
      </c>
      <c r="AA100">
        <v>100</v>
      </c>
      <c r="AC100" t="s">
        <v>5867</v>
      </c>
      <c r="AD100" t="s">
        <v>388</v>
      </c>
      <c r="AE100" s="15">
        <v>133.24403920280906</v>
      </c>
      <c r="AF100" s="16">
        <v>43362</v>
      </c>
      <c r="AG100" t="s">
        <v>383</v>
      </c>
      <c r="AH100" t="s">
        <v>382</v>
      </c>
    </row>
    <row r="101" spans="2:34" x14ac:dyDescent="0.3">
      <c r="B101" s="47" t="s">
        <v>390</v>
      </c>
      <c r="C101" s="47"/>
      <c r="D101" s="47"/>
      <c r="E101" s="47"/>
      <c r="F101" s="47"/>
      <c r="G101" s="47"/>
      <c r="H101" s="47"/>
      <c r="I101" s="2"/>
      <c r="K101" s="48" t="s">
        <v>5863</v>
      </c>
      <c r="R101" s="2" t="s">
        <v>390</v>
      </c>
      <c r="S101" s="2">
        <f t="shared" ref="S101:AA101" si="0">SUM(S98:S100)</f>
        <v>1160</v>
      </c>
      <c r="T101" s="2">
        <f t="shared" si="0"/>
        <v>1260</v>
      </c>
      <c r="U101" s="2">
        <f t="shared" si="0"/>
        <v>1360</v>
      </c>
      <c r="V101" s="2">
        <f t="shared" si="0"/>
        <v>1460</v>
      </c>
      <c r="W101" s="2">
        <f t="shared" si="0"/>
        <v>1560</v>
      </c>
      <c r="X101" s="2">
        <f t="shared" si="0"/>
        <v>1660</v>
      </c>
      <c r="Y101" s="2">
        <f t="shared" si="0"/>
        <v>1760</v>
      </c>
      <c r="Z101" s="2">
        <f t="shared" si="0"/>
        <v>1860</v>
      </c>
      <c r="AA101" s="2">
        <f t="shared" si="0"/>
        <v>1960</v>
      </c>
      <c r="AC101" t="s">
        <v>5868</v>
      </c>
      <c r="AD101" t="s">
        <v>391</v>
      </c>
      <c r="AE101" s="15">
        <v>-43.418876159532701</v>
      </c>
      <c r="AF101" s="16">
        <v>43353</v>
      </c>
      <c r="AG101" t="s">
        <v>383</v>
      </c>
      <c r="AH101" t="s">
        <v>382</v>
      </c>
    </row>
    <row r="102" spans="2:34" x14ac:dyDescent="0.3">
      <c r="B102" s="48"/>
      <c r="C102" s="48"/>
      <c r="D102" s="48"/>
      <c r="E102" s="48"/>
      <c r="F102" s="48"/>
      <c r="G102" s="48"/>
      <c r="H102" s="48"/>
      <c r="K102" s="48" t="s">
        <v>5864</v>
      </c>
      <c r="AC102" t="s">
        <v>5867</v>
      </c>
      <c r="AD102" t="s">
        <v>385</v>
      </c>
      <c r="AE102" s="15">
        <v>121.10950044811698</v>
      </c>
      <c r="AF102" s="16">
        <v>43353</v>
      </c>
      <c r="AG102" t="s">
        <v>383</v>
      </c>
      <c r="AH102" t="s">
        <v>382</v>
      </c>
    </row>
    <row r="103" spans="2:34" x14ac:dyDescent="0.3">
      <c r="B103" s="48" t="s">
        <v>393</v>
      </c>
      <c r="C103" s="48"/>
      <c r="D103" s="48"/>
      <c r="E103" s="48"/>
      <c r="F103" s="48"/>
      <c r="G103" s="48">
        <v>1000</v>
      </c>
      <c r="H103" s="48">
        <v>1000</v>
      </c>
      <c r="R103" t="s">
        <v>393</v>
      </c>
      <c r="W103">
        <v>1000</v>
      </c>
      <c r="X103">
        <v>1000</v>
      </c>
      <c r="AC103" t="s">
        <v>5868</v>
      </c>
      <c r="AD103" t="s">
        <v>394</v>
      </c>
      <c r="AE103" s="15">
        <v>-26.035554242368242</v>
      </c>
      <c r="AF103" s="16">
        <v>43344</v>
      </c>
      <c r="AG103" t="s">
        <v>383</v>
      </c>
      <c r="AH103" t="s">
        <v>382</v>
      </c>
    </row>
    <row r="104" spans="2:34" x14ac:dyDescent="0.3">
      <c r="B104" s="48" t="s">
        <v>395</v>
      </c>
      <c r="C104" s="48">
        <v>500</v>
      </c>
      <c r="D104" s="48">
        <v>500</v>
      </c>
      <c r="E104" s="48">
        <v>500</v>
      </c>
      <c r="F104" s="48">
        <v>500</v>
      </c>
      <c r="G104" s="48">
        <v>500</v>
      </c>
      <c r="H104" s="48">
        <v>500</v>
      </c>
      <c r="K104" s="48" t="s">
        <v>5866</v>
      </c>
      <c r="R104" t="s">
        <v>395</v>
      </c>
      <c r="S104">
        <v>500</v>
      </c>
      <c r="T104">
        <v>500</v>
      </c>
      <c r="U104">
        <v>500</v>
      </c>
      <c r="V104">
        <v>500</v>
      </c>
      <c r="W104">
        <v>500</v>
      </c>
      <c r="X104">
        <v>500</v>
      </c>
      <c r="Y104">
        <v>500</v>
      </c>
      <c r="Z104">
        <v>500</v>
      </c>
      <c r="AA104">
        <v>500</v>
      </c>
      <c r="AC104" t="s">
        <v>5867</v>
      </c>
      <c r="AD104" t="s">
        <v>380</v>
      </c>
      <c r="AE104" s="15">
        <v>29.794319206409064</v>
      </c>
      <c r="AF104" s="16">
        <v>43344</v>
      </c>
      <c r="AG104" t="s">
        <v>384</v>
      </c>
      <c r="AH104" t="s">
        <v>392</v>
      </c>
    </row>
    <row r="105" spans="2:34" x14ac:dyDescent="0.3">
      <c r="B105" s="48" t="s">
        <v>394</v>
      </c>
      <c r="C105" s="48">
        <v>200</v>
      </c>
      <c r="D105" s="48">
        <v>200</v>
      </c>
      <c r="E105" s="48">
        <v>200</v>
      </c>
      <c r="F105" s="48">
        <v>200</v>
      </c>
      <c r="G105" s="48">
        <v>200</v>
      </c>
      <c r="H105" s="48">
        <v>200</v>
      </c>
      <c r="K105" s="48" t="s">
        <v>5865</v>
      </c>
      <c r="R105" t="s">
        <v>394</v>
      </c>
      <c r="S105">
        <v>200</v>
      </c>
      <c r="T105">
        <v>200</v>
      </c>
      <c r="U105">
        <v>200</v>
      </c>
      <c r="V105">
        <v>200</v>
      </c>
      <c r="W105">
        <v>200</v>
      </c>
      <c r="X105">
        <v>200</v>
      </c>
      <c r="Y105">
        <v>200</v>
      </c>
      <c r="Z105">
        <v>200</v>
      </c>
      <c r="AA105">
        <v>200</v>
      </c>
      <c r="AC105" t="s">
        <v>5868</v>
      </c>
      <c r="AD105" t="s">
        <v>395</v>
      </c>
      <c r="AE105" s="15">
        <v>-84.843392884508646</v>
      </c>
      <c r="AF105" s="16">
        <v>43335</v>
      </c>
      <c r="AG105" t="s">
        <v>384</v>
      </c>
      <c r="AH105" t="s">
        <v>392</v>
      </c>
    </row>
    <row r="106" spans="2:34" x14ac:dyDescent="0.3">
      <c r="B106" s="48" t="s">
        <v>391</v>
      </c>
      <c r="C106" s="48"/>
      <c r="D106" s="48"/>
      <c r="E106" s="48"/>
      <c r="F106" s="48"/>
      <c r="G106" s="48">
        <v>100</v>
      </c>
      <c r="H106" s="48">
        <v>100</v>
      </c>
      <c r="R106" t="s">
        <v>391</v>
      </c>
      <c r="W106">
        <v>100</v>
      </c>
      <c r="X106">
        <v>100</v>
      </c>
      <c r="AC106" t="s">
        <v>5867</v>
      </c>
      <c r="AD106" t="s">
        <v>388</v>
      </c>
      <c r="AE106" s="15">
        <v>129.52547889243471</v>
      </c>
      <c r="AF106" s="16">
        <v>43335</v>
      </c>
      <c r="AG106" t="s">
        <v>381</v>
      </c>
      <c r="AH106" t="s">
        <v>392</v>
      </c>
    </row>
    <row r="107" spans="2:34" x14ac:dyDescent="0.3">
      <c r="B107" s="48" t="s">
        <v>386</v>
      </c>
      <c r="C107" s="48">
        <v>200</v>
      </c>
      <c r="D107" s="48">
        <v>200</v>
      </c>
      <c r="E107" s="48">
        <v>200</v>
      </c>
      <c r="F107" s="48">
        <v>200</v>
      </c>
      <c r="G107" s="48">
        <v>200</v>
      </c>
      <c r="H107" s="48">
        <v>200</v>
      </c>
      <c r="R107" t="s">
        <v>386</v>
      </c>
      <c r="S107">
        <v>200</v>
      </c>
      <c r="T107">
        <v>200</v>
      </c>
      <c r="U107">
        <v>200</v>
      </c>
      <c r="V107">
        <v>200</v>
      </c>
      <c r="W107">
        <v>200</v>
      </c>
      <c r="X107">
        <v>200</v>
      </c>
      <c r="Y107">
        <v>200</v>
      </c>
      <c r="Z107">
        <v>200</v>
      </c>
      <c r="AA107">
        <v>200</v>
      </c>
      <c r="AC107" t="s">
        <v>5868</v>
      </c>
      <c r="AD107" t="s">
        <v>393</v>
      </c>
      <c r="AE107" s="15">
        <v>-82.830951251788889</v>
      </c>
      <c r="AF107" s="16">
        <v>43326</v>
      </c>
      <c r="AG107" t="s">
        <v>381</v>
      </c>
      <c r="AH107" t="s">
        <v>392</v>
      </c>
    </row>
    <row r="108" spans="2:34" x14ac:dyDescent="0.3">
      <c r="B108" s="47" t="s">
        <v>397</v>
      </c>
      <c r="C108" s="47"/>
      <c r="D108" s="47"/>
      <c r="E108" s="47"/>
      <c r="F108" s="47"/>
      <c r="G108" s="47"/>
      <c r="H108" s="47"/>
      <c r="I108" s="2"/>
      <c r="R108" s="2" t="s">
        <v>397</v>
      </c>
      <c r="S108" s="2">
        <f t="shared" ref="S108:AA108" si="1">SUM(S103:S107)</f>
        <v>900</v>
      </c>
      <c r="T108" s="2">
        <f t="shared" si="1"/>
        <v>900</v>
      </c>
      <c r="U108" s="2">
        <f t="shared" si="1"/>
        <v>900</v>
      </c>
      <c r="V108" s="2">
        <f t="shared" si="1"/>
        <v>900</v>
      </c>
      <c r="W108" s="2">
        <f t="shared" si="1"/>
        <v>2000</v>
      </c>
      <c r="X108" s="2">
        <f t="shared" si="1"/>
        <v>2000</v>
      </c>
      <c r="Y108" s="2">
        <f t="shared" si="1"/>
        <v>900</v>
      </c>
      <c r="Z108" s="2">
        <f t="shared" si="1"/>
        <v>900</v>
      </c>
      <c r="AA108" s="2">
        <f t="shared" si="1"/>
        <v>900</v>
      </c>
      <c r="AC108" t="s">
        <v>5867</v>
      </c>
      <c r="AD108" t="s">
        <v>385</v>
      </c>
      <c r="AE108" s="15">
        <v>89.731243209717533</v>
      </c>
      <c r="AF108" s="16">
        <v>43326</v>
      </c>
      <c r="AG108" t="s">
        <v>383</v>
      </c>
      <c r="AH108" t="s">
        <v>392</v>
      </c>
    </row>
    <row r="109" spans="2:34" x14ac:dyDescent="0.3">
      <c r="B109" s="48"/>
      <c r="C109" s="48"/>
      <c r="D109" s="48"/>
      <c r="E109" s="48"/>
      <c r="F109" s="48"/>
      <c r="G109" s="48"/>
      <c r="H109" s="48"/>
      <c r="AC109" t="s">
        <v>5868</v>
      </c>
      <c r="AD109" t="s">
        <v>386</v>
      </c>
      <c r="AE109" s="15">
        <v>-93.361802686881816</v>
      </c>
      <c r="AF109" s="16">
        <v>43317</v>
      </c>
      <c r="AG109" t="s">
        <v>383</v>
      </c>
      <c r="AH109" t="s">
        <v>392</v>
      </c>
    </row>
    <row r="110" spans="2:34" x14ac:dyDescent="0.3">
      <c r="B110" s="47" t="s">
        <v>398</v>
      </c>
      <c r="C110" s="47"/>
      <c r="D110" s="47"/>
      <c r="E110" s="47"/>
      <c r="F110" s="47"/>
      <c r="G110" s="47"/>
      <c r="H110" s="47"/>
      <c r="I110" s="2"/>
      <c r="R110" s="2" t="s">
        <v>398</v>
      </c>
      <c r="S110" s="2">
        <f t="shared" ref="S110:AA110" si="2">S101-S108</f>
        <v>260</v>
      </c>
      <c r="T110" s="2">
        <f t="shared" si="2"/>
        <v>360</v>
      </c>
      <c r="U110" s="2">
        <f t="shared" si="2"/>
        <v>460</v>
      </c>
      <c r="V110" s="2">
        <f t="shared" si="2"/>
        <v>560</v>
      </c>
      <c r="W110" s="2">
        <f t="shared" si="2"/>
        <v>-440</v>
      </c>
      <c r="X110" s="2">
        <f t="shared" si="2"/>
        <v>-340</v>
      </c>
      <c r="Y110" s="2">
        <f t="shared" si="2"/>
        <v>860</v>
      </c>
      <c r="Z110" s="2">
        <f t="shared" si="2"/>
        <v>960</v>
      </c>
      <c r="AA110" s="2">
        <f t="shared" si="2"/>
        <v>1060</v>
      </c>
      <c r="AC110" t="s">
        <v>5867</v>
      </c>
      <c r="AD110" t="s">
        <v>380</v>
      </c>
      <c r="AE110" s="15">
        <v>20.863570693964125</v>
      </c>
      <c r="AF110" s="16">
        <v>43317</v>
      </c>
      <c r="AG110" t="s">
        <v>383</v>
      </c>
      <c r="AH110" t="s">
        <v>392</v>
      </c>
    </row>
    <row r="111" spans="2:34" x14ac:dyDescent="0.3">
      <c r="B111" s="47" t="s">
        <v>399</v>
      </c>
      <c r="C111" s="47"/>
      <c r="D111" s="47"/>
      <c r="E111" s="47"/>
      <c r="F111" s="47"/>
      <c r="G111" s="47"/>
      <c r="H111" s="47"/>
      <c r="I111" s="2"/>
      <c r="R111" s="2" t="s">
        <v>399</v>
      </c>
      <c r="S111" s="2">
        <f>S110</f>
        <v>260</v>
      </c>
      <c r="T111" s="2">
        <f t="shared" ref="T111:AA111" si="3">S111+T110</f>
        <v>620</v>
      </c>
      <c r="U111" s="2">
        <f t="shared" si="3"/>
        <v>1080</v>
      </c>
      <c r="V111" s="2">
        <f t="shared" si="3"/>
        <v>1640</v>
      </c>
      <c r="W111" s="2">
        <f t="shared" si="3"/>
        <v>1200</v>
      </c>
      <c r="X111" s="2">
        <f t="shared" si="3"/>
        <v>860</v>
      </c>
      <c r="Y111" s="2">
        <f t="shared" si="3"/>
        <v>1720</v>
      </c>
      <c r="Z111" s="2">
        <f t="shared" si="3"/>
        <v>2680</v>
      </c>
      <c r="AA111" s="2">
        <f t="shared" si="3"/>
        <v>3740</v>
      </c>
      <c r="AC111" t="s">
        <v>5868</v>
      </c>
      <c r="AD111" t="s">
        <v>396</v>
      </c>
      <c r="AE111" s="15">
        <v>-25.563017192502347</v>
      </c>
      <c r="AF111" s="16">
        <v>43308</v>
      </c>
      <c r="AG111" t="s">
        <v>383</v>
      </c>
      <c r="AH111" t="s">
        <v>392</v>
      </c>
    </row>
    <row r="112" spans="2:34" x14ac:dyDescent="0.3">
      <c r="AC112" t="s">
        <v>5867</v>
      </c>
      <c r="AD112" t="s">
        <v>388</v>
      </c>
      <c r="AE112" s="15">
        <v>79.860564531290578</v>
      </c>
      <c r="AF112" s="16">
        <v>43308</v>
      </c>
      <c r="AG112" t="s">
        <v>384</v>
      </c>
      <c r="AH112" t="s">
        <v>392</v>
      </c>
    </row>
    <row r="113" spans="2:34" x14ac:dyDescent="0.3">
      <c r="AC113" t="s">
        <v>5868</v>
      </c>
      <c r="AD113" t="s">
        <v>394</v>
      </c>
      <c r="AE113" s="15">
        <v>-20.128803618355164</v>
      </c>
      <c r="AF113" s="16">
        <v>43299</v>
      </c>
      <c r="AG113" t="s">
        <v>384</v>
      </c>
      <c r="AH113" t="s">
        <v>392</v>
      </c>
    </row>
    <row r="114" spans="2:34" x14ac:dyDescent="0.3">
      <c r="AC114" t="s">
        <v>5867</v>
      </c>
      <c r="AD114" t="s">
        <v>385</v>
      </c>
      <c r="AE114" s="15">
        <v>70.071387950806852</v>
      </c>
      <c r="AF114" s="16">
        <v>43299</v>
      </c>
      <c r="AG114" t="s">
        <v>381</v>
      </c>
      <c r="AH114" t="s">
        <v>392</v>
      </c>
    </row>
    <row r="115" spans="2:34" x14ac:dyDescent="0.3">
      <c r="B115" s="49" t="s">
        <v>569</v>
      </c>
      <c r="C115" s="49" t="s">
        <v>573</v>
      </c>
      <c r="D115" s="49" t="s">
        <v>5977</v>
      </c>
      <c r="E115" s="49" t="s">
        <v>5978</v>
      </c>
      <c r="F115" s="2"/>
      <c r="G115" s="2"/>
      <c r="H115" s="49" t="s">
        <v>575</v>
      </c>
      <c r="J115" s="48" t="s">
        <v>6245</v>
      </c>
      <c r="M115" s="48" t="s">
        <v>6246</v>
      </c>
      <c r="AC115" t="s">
        <v>5868</v>
      </c>
      <c r="AD115" t="s">
        <v>395</v>
      </c>
      <c r="AE115" s="15">
        <v>-68.754604068036315</v>
      </c>
      <c r="AF115" s="16">
        <v>43290</v>
      </c>
      <c r="AG115" t="s">
        <v>381</v>
      </c>
      <c r="AH115" t="s">
        <v>392</v>
      </c>
    </row>
    <row r="116" spans="2:34" x14ac:dyDescent="0.3">
      <c r="B116">
        <v>34</v>
      </c>
      <c r="C116">
        <v>24</v>
      </c>
      <c r="H116">
        <v>0.5</v>
      </c>
      <c r="AC116" t="s">
        <v>5867</v>
      </c>
      <c r="AD116" t="s">
        <v>380</v>
      </c>
      <c r="AE116" s="15">
        <v>125.53011039257923</v>
      </c>
      <c r="AF116" s="16">
        <v>43290</v>
      </c>
      <c r="AG116" t="s">
        <v>383</v>
      </c>
      <c r="AH116" t="s">
        <v>389</v>
      </c>
    </row>
    <row r="117" spans="2:34" x14ac:dyDescent="0.3">
      <c r="B117">
        <v>43</v>
      </c>
      <c r="C117">
        <v>43</v>
      </c>
      <c r="J117" s="47" t="s">
        <v>5970</v>
      </c>
      <c r="M117" s="48" t="s">
        <v>5972</v>
      </c>
      <c r="AC117" t="s">
        <v>5868</v>
      </c>
      <c r="AD117" t="s">
        <v>393</v>
      </c>
      <c r="AE117" s="15">
        <v>-39.243331294533633</v>
      </c>
      <c r="AF117" s="16">
        <v>43281</v>
      </c>
      <c r="AG117" t="s">
        <v>383</v>
      </c>
      <c r="AH117" t="s">
        <v>389</v>
      </c>
    </row>
    <row r="118" spans="2:34" x14ac:dyDescent="0.3">
      <c r="B118">
        <v>45</v>
      </c>
      <c r="C118">
        <v>23</v>
      </c>
      <c r="J118" s="47" t="s">
        <v>5971</v>
      </c>
      <c r="M118" s="48" t="s">
        <v>5973</v>
      </c>
      <c r="AC118" t="s">
        <v>5867</v>
      </c>
      <c r="AD118" t="s">
        <v>388</v>
      </c>
      <c r="AE118" s="15">
        <v>54.901222411770291</v>
      </c>
      <c r="AF118" s="16">
        <v>43281</v>
      </c>
      <c r="AG118" t="s">
        <v>383</v>
      </c>
      <c r="AH118" t="s">
        <v>389</v>
      </c>
    </row>
    <row r="119" spans="2:34" x14ac:dyDescent="0.3">
      <c r="B119">
        <v>34</v>
      </c>
      <c r="C119">
        <v>34</v>
      </c>
      <c r="J119" s="47" t="s">
        <v>5975</v>
      </c>
      <c r="M119" s="48" t="s">
        <v>5974</v>
      </c>
      <c r="AC119" t="s">
        <v>5868</v>
      </c>
      <c r="AD119" t="s">
        <v>386</v>
      </c>
      <c r="AE119" s="15">
        <v>-65.705250367305965</v>
      </c>
      <c r="AF119" s="16">
        <v>43272</v>
      </c>
      <c r="AG119" t="s">
        <v>383</v>
      </c>
      <c r="AH119" t="s">
        <v>389</v>
      </c>
    </row>
    <row r="120" spans="2:34" x14ac:dyDescent="0.3">
      <c r="B120">
        <v>43</v>
      </c>
      <c r="C120">
        <v>34</v>
      </c>
      <c r="J120" s="47" t="s">
        <v>5800</v>
      </c>
      <c r="K120" s="47"/>
      <c r="M120" s="48" t="s">
        <v>6055</v>
      </c>
      <c r="AC120" t="s">
        <v>5867</v>
      </c>
      <c r="AD120" t="s">
        <v>385</v>
      </c>
      <c r="AE120" s="15">
        <v>51.109392246480503</v>
      </c>
      <c r="AF120" s="16">
        <v>43272</v>
      </c>
      <c r="AG120" t="s">
        <v>384</v>
      </c>
      <c r="AH120" t="s">
        <v>389</v>
      </c>
    </row>
    <row r="121" spans="2:34" x14ac:dyDescent="0.3">
      <c r="B121">
        <v>34</v>
      </c>
      <c r="C121">
        <v>34</v>
      </c>
      <c r="J121" s="47" t="s">
        <v>5976</v>
      </c>
      <c r="K121" s="47"/>
      <c r="M121" s="48" t="s">
        <v>6056</v>
      </c>
      <c r="AC121" t="s">
        <v>5868</v>
      </c>
      <c r="AD121" t="s">
        <v>396</v>
      </c>
      <c r="AE121" s="15">
        <v>-2.8569654774041719</v>
      </c>
      <c r="AF121" s="16">
        <v>43263</v>
      </c>
      <c r="AG121" t="s">
        <v>384</v>
      </c>
      <c r="AH121" t="s">
        <v>389</v>
      </c>
    </row>
    <row r="122" spans="2:34" x14ac:dyDescent="0.3">
      <c r="B122">
        <v>43</v>
      </c>
      <c r="C122">
        <v>33</v>
      </c>
      <c r="J122" s="47" t="s">
        <v>6403</v>
      </c>
      <c r="M122" s="48" t="s">
        <v>6404</v>
      </c>
      <c r="AC122" t="s">
        <v>5867</v>
      </c>
      <c r="AD122" t="s">
        <v>380</v>
      </c>
      <c r="AE122" s="15">
        <v>88.22091845988399</v>
      </c>
      <c r="AF122" s="16">
        <v>43263</v>
      </c>
      <c r="AG122" t="s">
        <v>381</v>
      </c>
      <c r="AH122" t="s">
        <v>389</v>
      </c>
    </row>
    <row r="123" spans="2:34" x14ac:dyDescent="0.3">
      <c r="J123" s="47" t="s">
        <v>6405</v>
      </c>
      <c r="M123" s="95" t="s">
        <v>6406</v>
      </c>
      <c r="AC123" t="s">
        <v>5868</v>
      </c>
      <c r="AD123" t="s">
        <v>394</v>
      </c>
      <c r="AE123" s="15">
        <v>-13.714536909933228</v>
      </c>
      <c r="AF123" s="16">
        <v>43254</v>
      </c>
      <c r="AG123" t="s">
        <v>381</v>
      </c>
      <c r="AH123" t="s">
        <v>389</v>
      </c>
    </row>
    <row r="124" spans="2:34" x14ac:dyDescent="0.3">
      <c r="AC124" t="s">
        <v>5867</v>
      </c>
      <c r="AD124" t="s">
        <v>388</v>
      </c>
      <c r="AE124" s="15">
        <v>24.379082819594206</v>
      </c>
      <c r="AF124" s="16">
        <v>43254</v>
      </c>
      <c r="AG124" t="s">
        <v>383</v>
      </c>
      <c r="AH124" t="s">
        <v>389</v>
      </c>
    </row>
    <row r="125" spans="2:34" x14ac:dyDescent="0.3">
      <c r="AC125" t="s">
        <v>5868</v>
      </c>
      <c r="AD125" t="s">
        <v>395</v>
      </c>
      <c r="AE125" s="15">
        <v>-70.094301428562659</v>
      </c>
      <c r="AF125" s="16">
        <v>43245</v>
      </c>
      <c r="AG125" t="s">
        <v>383</v>
      </c>
      <c r="AH125" t="s">
        <v>389</v>
      </c>
    </row>
    <row r="126" spans="2:34" x14ac:dyDescent="0.3">
      <c r="AC126" t="s">
        <v>5867</v>
      </c>
      <c r="AD126" t="s">
        <v>385</v>
      </c>
      <c r="AE126" s="15">
        <v>0.53309491403064624</v>
      </c>
      <c r="AF126" s="16">
        <v>43245</v>
      </c>
      <c r="AG126" t="s">
        <v>383</v>
      </c>
      <c r="AH126" t="s">
        <v>389</v>
      </c>
    </row>
    <row r="127" spans="2:34" x14ac:dyDescent="0.3">
      <c r="B127" s="2" t="s">
        <v>5800</v>
      </c>
      <c r="J127" s="47" t="s">
        <v>5821</v>
      </c>
      <c r="N127" s="47" t="s">
        <v>5807</v>
      </c>
      <c r="AC127" t="s">
        <v>5868</v>
      </c>
      <c r="AD127" t="s">
        <v>393</v>
      </c>
      <c r="AE127" s="15">
        <v>-24.774819842053187</v>
      </c>
      <c r="AF127" s="16">
        <v>43236</v>
      </c>
      <c r="AG127" t="s">
        <v>383</v>
      </c>
      <c r="AH127" t="s">
        <v>389</v>
      </c>
    </row>
    <row r="128" spans="2:34" x14ac:dyDescent="0.3">
      <c r="J128" s="48" t="s">
        <v>5822</v>
      </c>
      <c r="N128" s="48" t="s">
        <v>5833</v>
      </c>
      <c r="AC128" t="s">
        <v>5867</v>
      </c>
      <c r="AD128" t="s">
        <v>380</v>
      </c>
      <c r="AE128" s="15">
        <v>149.80320638814817</v>
      </c>
      <c r="AF128" s="16">
        <v>43236</v>
      </c>
      <c r="AG128" t="s">
        <v>384</v>
      </c>
      <c r="AH128" t="s">
        <v>389</v>
      </c>
    </row>
    <row r="129" spans="2:34" x14ac:dyDescent="0.3">
      <c r="J129" s="48" t="s">
        <v>5823</v>
      </c>
      <c r="AC129" t="s">
        <v>5868</v>
      </c>
      <c r="AD129" t="s">
        <v>386</v>
      </c>
      <c r="AE129" s="15">
        <v>-4.6951406764576316</v>
      </c>
      <c r="AF129" s="16">
        <v>43227</v>
      </c>
      <c r="AG129" t="s">
        <v>384</v>
      </c>
      <c r="AH129" t="s">
        <v>389</v>
      </c>
    </row>
    <row r="130" spans="2:34" x14ac:dyDescent="0.3">
      <c r="B130">
        <v>5</v>
      </c>
      <c r="J130" s="48" t="s">
        <v>5849</v>
      </c>
      <c r="N130" s="47" t="s">
        <v>5810</v>
      </c>
      <c r="AC130" t="s">
        <v>5867</v>
      </c>
      <c r="AD130" t="s">
        <v>388</v>
      </c>
      <c r="AE130" s="15">
        <v>99.751485765843711</v>
      </c>
      <c r="AF130" s="16">
        <v>43227</v>
      </c>
      <c r="AG130" t="s">
        <v>381</v>
      </c>
      <c r="AH130" t="s">
        <v>389</v>
      </c>
    </row>
    <row r="131" spans="2:34" x14ac:dyDescent="0.3">
      <c r="B131">
        <v>2</v>
      </c>
      <c r="N131" s="48" t="s">
        <v>5839</v>
      </c>
      <c r="AC131" t="s">
        <v>5868</v>
      </c>
      <c r="AD131" t="s">
        <v>391</v>
      </c>
      <c r="AE131" s="15">
        <v>-74.814415430314767</v>
      </c>
      <c r="AF131" s="16">
        <v>43218</v>
      </c>
      <c r="AG131" t="s">
        <v>381</v>
      </c>
      <c r="AH131" t="s">
        <v>389</v>
      </c>
    </row>
    <row r="132" spans="2:34" x14ac:dyDescent="0.3">
      <c r="B132">
        <f>B130+B131</f>
        <v>7</v>
      </c>
      <c r="C132" s="1" t="s">
        <v>6033</v>
      </c>
      <c r="J132" s="47" t="s">
        <v>5824</v>
      </c>
      <c r="AC132" t="s">
        <v>5867</v>
      </c>
      <c r="AD132" t="s">
        <v>385</v>
      </c>
      <c r="AE132" s="15">
        <v>30.062924212763502</v>
      </c>
      <c r="AF132" s="16">
        <v>43218</v>
      </c>
      <c r="AG132" t="s">
        <v>383</v>
      </c>
      <c r="AH132" t="s">
        <v>387</v>
      </c>
    </row>
    <row r="133" spans="2:34" x14ac:dyDescent="0.3">
      <c r="J133" s="48" t="s">
        <v>5825</v>
      </c>
      <c r="N133" s="47" t="s">
        <v>5814</v>
      </c>
      <c r="AC133" t="s">
        <v>5868</v>
      </c>
      <c r="AD133" t="s">
        <v>394</v>
      </c>
      <c r="AE133" s="15">
        <v>-54.651394837720659</v>
      </c>
      <c r="AF133" s="16">
        <v>43209</v>
      </c>
      <c r="AG133" t="s">
        <v>383</v>
      </c>
      <c r="AH133" t="s">
        <v>387</v>
      </c>
    </row>
    <row r="134" spans="2:34" x14ac:dyDescent="0.3">
      <c r="N134" s="48" t="s">
        <v>5840</v>
      </c>
      <c r="AC134" t="s">
        <v>5867</v>
      </c>
      <c r="AD134" t="s">
        <v>380</v>
      </c>
      <c r="AE134" s="15">
        <v>43.615586014680943</v>
      </c>
      <c r="AF134" s="16">
        <v>43209</v>
      </c>
      <c r="AG134" t="s">
        <v>383</v>
      </c>
      <c r="AH134" t="s">
        <v>387</v>
      </c>
    </row>
    <row r="135" spans="2:34" x14ac:dyDescent="0.3">
      <c r="J135" s="47" t="s">
        <v>5826</v>
      </c>
      <c r="AC135" t="s">
        <v>5868</v>
      </c>
      <c r="AD135" t="s">
        <v>395</v>
      </c>
      <c r="AE135" s="15">
        <v>-90.836796948107931</v>
      </c>
      <c r="AF135" s="16">
        <v>43200</v>
      </c>
      <c r="AG135" t="s">
        <v>383</v>
      </c>
      <c r="AH135" t="s">
        <v>387</v>
      </c>
    </row>
    <row r="136" spans="2:34" x14ac:dyDescent="0.3">
      <c r="J136" s="48" t="s">
        <v>5827</v>
      </c>
      <c r="AC136" t="s">
        <v>5867</v>
      </c>
      <c r="AD136" t="s">
        <v>388</v>
      </c>
      <c r="AE136" s="15">
        <v>37.551017638503907</v>
      </c>
      <c r="AF136" s="16">
        <v>43200</v>
      </c>
      <c r="AG136" t="s">
        <v>384</v>
      </c>
      <c r="AH136" t="s">
        <v>387</v>
      </c>
    </row>
    <row r="137" spans="2:34" x14ac:dyDescent="0.3">
      <c r="AC137" t="s">
        <v>5868</v>
      </c>
      <c r="AD137" t="s">
        <v>393</v>
      </c>
      <c r="AE137" s="15">
        <v>-68.813960581623775</v>
      </c>
      <c r="AF137" s="16">
        <v>43191</v>
      </c>
      <c r="AG137" t="s">
        <v>384</v>
      </c>
      <c r="AH137" t="s">
        <v>387</v>
      </c>
    </row>
    <row r="138" spans="2:34" x14ac:dyDescent="0.3">
      <c r="AC138" t="s">
        <v>5867</v>
      </c>
      <c r="AD138" t="s">
        <v>385</v>
      </c>
      <c r="AE138" s="15">
        <v>139.72827196521658</v>
      </c>
      <c r="AF138" s="16">
        <v>43191</v>
      </c>
      <c r="AG138" t="s">
        <v>381</v>
      </c>
      <c r="AH138" t="s">
        <v>387</v>
      </c>
    </row>
    <row r="139" spans="2:34" x14ac:dyDescent="0.3">
      <c r="B139" t="s">
        <v>229</v>
      </c>
      <c r="E139" t="s">
        <v>230</v>
      </c>
      <c r="J139" s="47" t="s">
        <v>5831</v>
      </c>
      <c r="AC139" t="s">
        <v>5868</v>
      </c>
      <c r="AD139" t="s">
        <v>386</v>
      </c>
      <c r="AE139" s="15">
        <v>-3.130383467572373</v>
      </c>
      <c r="AF139" s="16">
        <v>43182</v>
      </c>
      <c r="AG139" t="s">
        <v>381</v>
      </c>
      <c r="AH139" t="s">
        <v>387</v>
      </c>
    </row>
    <row r="140" spans="2:34" x14ac:dyDescent="0.3">
      <c r="J140" s="48" t="s">
        <v>5832</v>
      </c>
      <c r="L140" s="48" t="s">
        <v>5833</v>
      </c>
      <c r="AC140" t="s">
        <v>5867</v>
      </c>
      <c r="AD140" t="s">
        <v>380</v>
      </c>
      <c r="AE140" s="15">
        <v>140.85549182207652</v>
      </c>
      <c r="AF140" s="16">
        <v>43182</v>
      </c>
      <c r="AG140" t="s">
        <v>383</v>
      </c>
      <c r="AH140" t="s">
        <v>387</v>
      </c>
    </row>
    <row r="141" spans="2:34" x14ac:dyDescent="0.3">
      <c r="B141" s="5">
        <v>62</v>
      </c>
      <c r="C141" s="5">
        <v>80</v>
      </c>
      <c r="E141" s="6">
        <v>8</v>
      </c>
      <c r="F141" s="6">
        <v>81</v>
      </c>
      <c r="G141" s="6">
        <v>15</v>
      </c>
      <c r="H141" s="6">
        <v>14</v>
      </c>
      <c r="J141" s="48" t="s">
        <v>5830</v>
      </c>
      <c r="L141" s="48" t="s">
        <v>5829</v>
      </c>
      <c r="AC141" t="s">
        <v>5868</v>
      </c>
      <c r="AD141" t="s">
        <v>391</v>
      </c>
      <c r="AE141" s="15">
        <v>-59.223079337831898</v>
      </c>
      <c r="AF141" s="16">
        <v>43173</v>
      </c>
      <c r="AG141" t="s">
        <v>383</v>
      </c>
      <c r="AH141" t="s">
        <v>387</v>
      </c>
    </row>
    <row r="142" spans="2:34" x14ac:dyDescent="0.3">
      <c r="B142" s="5">
        <v>45</v>
      </c>
      <c r="C142" s="5">
        <v>27</v>
      </c>
      <c r="E142" s="6">
        <v>35</v>
      </c>
      <c r="F142" s="6">
        <v>67</v>
      </c>
      <c r="G142" s="6">
        <v>48</v>
      </c>
      <c r="H142" s="6">
        <v>53</v>
      </c>
      <c r="L142" s="48" t="s">
        <v>5830</v>
      </c>
      <c r="AC142" t="s">
        <v>5867</v>
      </c>
      <c r="AD142" t="s">
        <v>388</v>
      </c>
      <c r="AE142" s="15">
        <v>44.378450108840276</v>
      </c>
      <c r="AF142" s="16">
        <v>43173</v>
      </c>
      <c r="AG142" t="s">
        <v>383</v>
      </c>
      <c r="AH142" t="s">
        <v>387</v>
      </c>
    </row>
    <row r="143" spans="2:34" x14ac:dyDescent="0.3">
      <c r="B143" s="5">
        <v>27</v>
      </c>
      <c r="C143" s="5">
        <v>3</v>
      </c>
      <c r="E143" s="6">
        <v>29</v>
      </c>
      <c r="F143" s="6">
        <v>19</v>
      </c>
      <c r="G143" s="6">
        <v>7</v>
      </c>
      <c r="H143" s="6">
        <v>80</v>
      </c>
      <c r="AC143" t="s">
        <v>5868</v>
      </c>
      <c r="AD143" t="s">
        <v>396</v>
      </c>
      <c r="AE143" s="15">
        <v>-78.474465091084625</v>
      </c>
      <c r="AF143" s="16">
        <v>43164</v>
      </c>
      <c r="AG143" t="s">
        <v>383</v>
      </c>
      <c r="AH143" t="s">
        <v>387</v>
      </c>
    </row>
    <row r="144" spans="2:34" x14ac:dyDescent="0.3">
      <c r="B144" s="5">
        <v>6</v>
      </c>
      <c r="C144" s="5">
        <v>73</v>
      </c>
      <c r="E144" s="6">
        <v>9</v>
      </c>
      <c r="F144" s="6">
        <v>61</v>
      </c>
      <c r="G144" s="6">
        <v>69</v>
      </c>
      <c r="H144" s="6">
        <v>47</v>
      </c>
      <c r="J144" s="47" t="s">
        <v>5835</v>
      </c>
      <c r="AC144" t="s">
        <v>5867</v>
      </c>
      <c r="AD144" t="s">
        <v>385</v>
      </c>
      <c r="AE144" s="15">
        <v>69.083124045361473</v>
      </c>
      <c r="AF144" s="16">
        <v>43164</v>
      </c>
      <c r="AG144" t="s">
        <v>384</v>
      </c>
      <c r="AH144" t="s">
        <v>387</v>
      </c>
    </row>
    <row r="145" spans="2:34" x14ac:dyDescent="0.3">
      <c r="B145" s="5">
        <v>44</v>
      </c>
      <c r="C145" s="5">
        <v>91</v>
      </c>
      <c r="E145" s="6">
        <v>42</v>
      </c>
      <c r="F145" s="6">
        <v>87</v>
      </c>
      <c r="G145" s="6">
        <v>16</v>
      </c>
      <c r="H145" s="6">
        <v>18</v>
      </c>
      <c r="J145" s="48" t="s">
        <v>5836</v>
      </c>
      <c r="AC145" t="s">
        <v>5868</v>
      </c>
      <c r="AD145" t="s">
        <v>395</v>
      </c>
      <c r="AE145" s="15">
        <v>-84.942628770240674</v>
      </c>
      <c r="AF145" s="16">
        <v>43155</v>
      </c>
      <c r="AG145" t="s">
        <v>384</v>
      </c>
      <c r="AH145" t="s">
        <v>387</v>
      </c>
    </row>
    <row r="146" spans="2:34" x14ac:dyDescent="0.3">
      <c r="B146" s="5">
        <v>91</v>
      </c>
      <c r="C146" s="5">
        <v>12</v>
      </c>
      <c r="E146" s="6">
        <v>70</v>
      </c>
      <c r="F146" s="6">
        <v>75</v>
      </c>
      <c r="G146" s="6">
        <v>0</v>
      </c>
      <c r="H146" s="6">
        <v>26</v>
      </c>
      <c r="J146" s="48" t="s">
        <v>5837</v>
      </c>
      <c r="AC146" t="s">
        <v>5867</v>
      </c>
      <c r="AD146" t="s">
        <v>380</v>
      </c>
      <c r="AE146" s="15">
        <v>5.6183243861200491</v>
      </c>
      <c r="AF146" s="16">
        <v>43155</v>
      </c>
      <c r="AG146" t="s">
        <v>381</v>
      </c>
      <c r="AH146" t="s">
        <v>387</v>
      </c>
    </row>
    <row r="147" spans="2:34" x14ac:dyDescent="0.3">
      <c r="B147" s="5">
        <v>72</v>
      </c>
      <c r="C147" s="5">
        <v>32</v>
      </c>
      <c r="J147" s="48" t="s">
        <v>5830</v>
      </c>
      <c r="AC147" t="s">
        <v>5868</v>
      </c>
      <c r="AD147" t="s">
        <v>393</v>
      </c>
      <c r="AE147" s="15">
        <v>-80.450203459025929</v>
      </c>
      <c r="AF147" s="16">
        <v>43146</v>
      </c>
      <c r="AG147" t="s">
        <v>381</v>
      </c>
      <c r="AH147" t="s">
        <v>387</v>
      </c>
    </row>
    <row r="148" spans="2:34" x14ac:dyDescent="0.3">
      <c r="B148" s="5">
        <v>10</v>
      </c>
      <c r="C148" s="5">
        <v>79</v>
      </c>
      <c r="E148" t="s">
        <v>5834</v>
      </c>
      <c r="AC148" t="s">
        <v>5867</v>
      </c>
      <c r="AD148" t="s">
        <v>388</v>
      </c>
      <c r="AE148" s="15">
        <v>135.06505521129807</v>
      </c>
      <c r="AF148" s="16">
        <v>43146</v>
      </c>
      <c r="AG148" t="s">
        <v>383</v>
      </c>
      <c r="AH148" t="s">
        <v>387</v>
      </c>
    </row>
    <row r="149" spans="2:34" x14ac:dyDescent="0.3">
      <c r="B149" s="5">
        <v>58</v>
      </c>
      <c r="C149" s="5">
        <v>58</v>
      </c>
      <c r="AC149" t="s">
        <v>5868</v>
      </c>
      <c r="AD149" t="s">
        <v>386</v>
      </c>
      <c r="AE149" s="15">
        <v>-35.241722292315373</v>
      </c>
      <c r="AF149" s="16">
        <v>43137</v>
      </c>
      <c r="AG149" t="s">
        <v>383</v>
      </c>
      <c r="AH149" t="s">
        <v>387</v>
      </c>
    </row>
    <row r="150" spans="2:34" x14ac:dyDescent="0.3">
      <c r="B150" s="5">
        <v>43</v>
      </c>
      <c r="C150" s="5">
        <v>20</v>
      </c>
      <c r="E150" s="6">
        <v>41</v>
      </c>
      <c r="F150" s="6">
        <v>57</v>
      </c>
      <c r="G150" s="6">
        <v>78</v>
      </c>
      <c r="H150" s="6">
        <v>49</v>
      </c>
      <c r="AC150" t="s">
        <v>5867</v>
      </c>
      <c r="AD150" t="s">
        <v>385</v>
      </c>
      <c r="AE150" s="15">
        <v>109.40792739992865</v>
      </c>
      <c r="AF150" s="16">
        <v>43137</v>
      </c>
      <c r="AG150" t="s">
        <v>383</v>
      </c>
      <c r="AH150" t="s">
        <v>387</v>
      </c>
    </row>
    <row r="151" spans="2:34" x14ac:dyDescent="0.3">
      <c r="B151" s="5">
        <v>36</v>
      </c>
      <c r="C151" s="5">
        <v>30</v>
      </c>
      <c r="E151" s="6">
        <v>51</v>
      </c>
      <c r="F151" s="6">
        <v>10</v>
      </c>
      <c r="G151" s="6">
        <v>39</v>
      </c>
      <c r="H151" s="6">
        <v>15</v>
      </c>
      <c r="AC151" t="s">
        <v>5868</v>
      </c>
      <c r="AD151" t="s">
        <v>391</v>
      </c>
      <c r="AE151" s="15">
        <v>-39.332644249597557</v>
      </c>
      <c r="AF151" s="16">
        <v>43128</v>
      </c>
      <c r="AG151" t="s">
        <v>383</v>
      </c>
      <c r="AH151" t="s">
        <v>387</v>
      </c>
    </row>
    <row r="152" spans="2:34" x14ac:dyDescent="0.3">
      <c r="B152" s="5">
        <v>69</v>
      </c>
      <c r="C152" s="5">
        <v>37</v>
      </c>
      <c r="E152" s="6">
        <v>44</v>
      </c>
      <c r="F152" s="6">
        <v>77</v>
      </c>
      <c r="G152" s="6">
        <v>74</v>
      </c>
      <c r="H152" s="6">
        <v>32</v>
      </c>
      <c r="AC152" t="s">
        <v>5867</v>
      </c>
      <c r="AD152" t="s">
        <v>380</v>
      </c>
      <c r="AE152" s="15">
        <v>17.106934142085141</v>
      </c>
      <c r="AF152" s="16">
        <v>43128</v>
      </c>
      <c r="AG152" t="s">
        <v>384</v>
      </c>
      <c r="AH152" t="s">
        <v>387</v>
      </c>
    </row>
    <row r="153" spans="2:34" x14ac:dyDescent="0.3">
      <c r="B153" s="5">
        <v>13</v>
      </c>
      <c r="C153" s="5">
        <v>83</v>
      </c>
      <c r="E153" s="6">
        <v>82</v>
      </c>
      <c r="F153" s="6">
        <v>84</v>
      </c>
      <c r="G153" s="6">
        <v>21</v>
      </c>
      <c r="H153" s="6">
        <v>20</v>
      </c>
      <c r="AC153" t="s">
        <v>5868</v>
      </c>
      <c r="AD153" t="s">
        <v>394</v>
      </c>
      <c r="AE153" s="15">
        <v>-81.081287153577549</v>
      </c>
      <c r="AF153" s="16">
        <v>43119</v>
      </c>
      <c r="AG153" t="s">
        <v>384</v>
      </c>
      <c r="AH153" t="s">
        <v>387</v>
      </c>
    </row>
    <row r="154" spans="2:34" x14ac:dyDescent="0.3">
      <c r="AC154" t="s">
        <v>5867</v>
      </c>
      <c r="AD154" t="s">
        <v>388</v>
      </c>
      <c r="AE154" s="15">
        <v>3.4547208253908055</v>
      </c>
      <c r="AF154" s="16">
        <v>43119</v>
      </c>
      <c r="AG154" t="s">
        <v>381</v>
      </c>
      <c r="AH154" t="s">
        <v>387</v>
      </c>
    </row>
    <row r="155" spans="2:34" x14ac:dyDescent="0.3">
      <c r="AC155" t="s">
        <v>5868</v>
      </c>
      <c r="AD155" t="s">
        <v>395</v>
      </c>
      <c r="AE155" s="15">
        <v>-62.012914082235561</v>
      </c>
      <c r="AF155" s="16">
        <v>43110</v>
      </c>
      <c r="AG155" t="s">
        <v>381</v>
      </c>
      <c r="AH155" t="s">
        <v>387</v>
      </c>
    </row>
    <row r="156" spans="2:34" x14ac:dyDescent="0.3">
      <c r="AC156" t="s">
        <v>5867</v>
      </c>
      <c r="AD156" t="s">
        <v>385</v>
      </c>
      <c r="AE156" s="15">
        <v>78.267273453036765</v>
      </c>
      <c r="AF156" s="16">
        <v>43110</v>
      </c>
      <c r="AG156" t="s">
        <v>383</v>
      </c>
      <c r="AH156" t="s">
        <v>387</v>
      </c>
    </row>
    <row r="157" spans="2:34" x14ac:dyDescent="0.3">
      <c r="AC157" t="s">
        <v>5868</v>
      </c>
      <c r="AD157" t="s">
        <v>393</v>
      </c>
      <c r="AE157" s="15">
        <v>-25.324485338991032</v>
      </c>
      <c r="AF157" s="16">
        <v>43101</v>
      </c>
      <c r="AG157" t="s">
        <v>383</v>
      </c>
      <c r="AH157" t="s">
        <v>387</v>
      </c>
    </row>
    <row r="158" spans="2:34" x14ac:dyDescent="0.3">
      <c r="B158" t="s">
        <v>264</v>
      </c>
      <c r="C158" t="s">
        <v>265</v>
      </c>
      <c r="D158" t="str">
        <f>B158 &amp; " " &amp; C158</f>
        <v>Yoko Ono</v>
      </c>
      <c r="E158" s="1" t="s">
        <v>6034</v>
      </c>
      <c r="J158" s="47" t="s">
        <v>5838</v>
      </c>
      <c r="L158" s="47" t="s">
        <v>5921</v>
      </c>
      <c r="AC158" t="s">
        <v>5867</v>
      </c>
      <c r="AD158" t="s">
        <v>380</v>
      </c>
      <c r="AE158" s="15">
        <v>55.698535088171404</v>
      </c>
      <c r="AF158" s="16">
        <v>43101</v>
      </c>
      <c r="AG158" t="s">
        <v>383</v>
      </c>
      <c r="AH158" t="s">
        <v>387</v>
      </c>
    </row>
    <row r="159" spans="2:34" x14ac:dyDescent="0.3">
      <c r="J159" s="48" t="s">
        <v>495</v>
      </c>
    </row>
    <row r="162" spans="2:15" x14ac:dyDescent="0.3">
      <c r="B162" s="2" t="s">
        <v>6294</v>
      </c>
      <c r="J162" s="47" t="s">
        <v>5807</v>
      </c>
      <c r="M162" s="47" t="s">
        <v>5810</v>
      </c>
      <c r="O162" s="47" t="s">
        <v>5814</v>
      </c>
    </row>
    <row r="163" spans="2:15" x14ac:dyDescent="0.3">
      <c r="J163" s="48" t="s">
        <v>5841</v>
      </c>
      <c r="M163" s="48" t="s">
        <v>5841</v>
      </c>
      <c r="O163" s="48" t="s">
        <v>5841</v>
      </c>
    </row>
    <row r="164" spans="2:15" x14ac:dyDescent="0.3">
      <c r="J164" s="48" t="s">
        <v>5842</v>
      </c>
      <c r="M164" s="48" t="s">
        <v>5847</v>
      </c>
      <c r="O164" s="48" t="s">
        <v>5848</v>
      </c>
    </row>
    <row r="165" spans="2:15" x14ac:dyDescent="0.3">
      <c r="B165" t="s">
        <v>6292</v>
      </c>
      <c r="C165" t="s">
        <v>6293</v>
      </c>
      <c r="J165" s="48" t="s">
        <v>5843</v>
      </c>
      <c r="M165" s="48" t="s">
        <v>5844</v>
      </c>
      <c r="O165" s="48" t="s">
        <v>5849</v>
      </c>
    </row>
    <row r="166" spans="2:15" x14ac:dyDescent="0.3">
      <c r="B166" t="s">
        <v>264</v>
      </c>
      <c r="C166" t="s">
        <v>265</v>
      </c>
      <c r="J166" s="48" t="s">
        <v>5844</v>
      </c>
      <c r="M166" s="48" t="s">
        <v>5845</v>
      </c>
      <c r="O166" s="48" t="s">
        <v>5850</v>
      </c>
    </row>
    <row r="167" spans="2:15" x14ac:dyDescent="0.3">
      <c r="B167" t="s">
        <v>271</v>
      </c>
      <c r="C167" t="s">
        <v>272</v>
      </c>
      <c r="J167" s="48" t="s">
        <v>5845</v>
      </c>
      <c r="M167" s="48" t="s">
        <v>5846</v>
      </c>
    </row>
    <row r="168" spans="2:15" x14ac:dyDescent="0.3">
      <c r="B168" t="s">
        <v>273</v>
      </c>
      <c r="C168" t="s">
        <v>274</v>
      </c>
      <c r="J168" s="48" t="s">
        <v>5846</v>
      </c>
    </row>
    <row r="169" spans="2:15" x14ac:dyDescent="0.3">
      <c r="B169" t="s">
        <v>275</v>
      </c>
      <c r="C169" t="s">
        <v>276</v>
      </c>
    </row>
    <row r="170" spans="2:15" x14ac:dyDescent="0.3">
      <c r="B170" t="s">
        <v>277</v>
      </c>
      <c r="C170" t="s">
        <v>278</v>
      </c>
      <c r="J170" s="47" t="s">
        <v>6054</v>
      </c>
    </row>
    <row r="171" spans="2:15" x14ac:dyDescent="0.3">
      <c r="B171" t="s">
        <v>279</v>
      </c>
      <c r="C171" t="s">
        <v>280</v>
      </c>
      <c r="J171" s="48" t="s">
        <v>5827</v>
      </c>
    </row>
    <row r="173" spans="2:15" x14ac:dyDescent="0.3">
      <c r="J173" s="47" t="s">
        <v>5976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32B68-411C-4343-8B53-3E92F00D947A}">
  <dimension ref="A1:K1001"/>
  <sheetViews>
    <sheetView zoomScale="160" zoomScaleNormal="160" workbookViewId="0">
      <selection activeCell="F6" sqref="F6"/>
    </sheetView>
  </sheetViews>
  <sheetFormatPr defaultColWidth="9" defaultRowHeight="14.4" x14ac:dyDescent="0.3"/>
  <cols>
    <col min="1" max="1" width="10.6640625" style="27" customWidth="1"/>
    <col min="2" max="2" width="10.88671875" style="27" customWidth="1"/>
    <col min="3" max="3" width="6.77734375" style="26" customWidth="1"/>
    <col min="4" max="4" width="7.5546875" style="25" customWidth="1"/>
    <col min="5" max="5" width="6.21875" style="42" customWidth="1"/>
    <col min="6" max="6" width="5.44140625" style="24" customWidth="1"/>
    <col min="7" max="7" width="9" style="24" bestFit="1" customWidth="1"/>
    <col min="8" max="8" width="7.5546875" style="24" customWidth="1"/>
    <col min="9" max="9" width="5.77734375" style="24" bestFit="1" customWidth="1"/>
    <col min="10" max="10" width="6.88671875" style="24" customWidth="1"/>
    <col min="11" max="11" width="11.33203125" style="24" bestFit="1" customWidth="1"/>
    <col min="12" max="16384" width="9" style="24"/>
  </cols>
  <sheetData>
    <row r="1" spans="1:11" x14ac:dyDescent="0.3">
      <c r="A1" s="60" t="s">
        <v>5915</v>
      </c>
      <c r="B1" s="60" t="s">
        <v>5916</v>
      </c>
      <c r="C1" s="61" t="s">
        <v>5781</v>
      </c>
      <c r="D1" s="61" t="s">
        <v>5917</v>
      </c>
      <c r="E1" s="43" t="s">
        <v>5918</v>
      </c>
      <c r="F1" s="61" t="s">
        <v>5919</v>
      </c>
      <c r="G1" s="61" t="s">
        <v>5729</v>
      </c>
      <c r="H1" s="61" t="s">
        <v>5728</v>
      </c>
      <c r="I1" s="61" t="s">
        <v>194</v>
      </c>
      <c r="J1" s="61" t="s">
        <v>5727</v>
      </c>
      <c r="K1" s="61" t="s">
        <v>5920</v>
      </c>
    </row>
    <row r="2" spans="1:11" x14ac:dyDescent="0.3">
      <c r="A2" s="27">
        <v>40603</v>
      </c>
      <c r="B2" s="27">
        <v>40599</v>
      </c>
      <c r="C2" s="28">
        <v>15910.599999999999</v>
      </c>
      <c r="D2" s="24">
        <v>35001</v>
      </c>
      <c r="E2" s="41">
        <v>1600</v>
      </c>
      <c r="F2" s="24">
        <v>2010</v>
      </c>
      <c r="G2" s="24" t="s">
        <v>4721</v>
      </c>
      <c r="H2" s="24" t="s">
        <v>4720</v>
      </c>
      <c r="I2" s="24" t="s">
        <v>4723</v>
      </c>
      <c r="J2" s="24" t="s">
        <v>424</v>
      </c>
      <c r="K2" s="24" t="s">
        <v>5726</v>
      </c>
    </row>
    <row r="3" spans="1:11" x14ac:dyDescent="0.3">
      <c r="A3" s="27">
        <v>40753</v>
      </c>
      <c r="B3" s="27">
        <v>40747</v>
      </c>
      <c r="C3" s="28">
        <v>4121.6754999999994</v>
      </c>
      <c r="D3" s="24">
        <v>9000</v>
      </c>
      <c r="E3" s="41">
        <v>2000</v>
      </c>
      <c r="F3" s="24">
        <v>2002</v>
      </c>
      <c r="G3" s="24" t="s">
        <v>4725</v>
      </c>
      <c r="H3" s="24" t="s">
        <v>4720</v>
      </c>
      <c r="I3" s="24" t="s">
        <v>4732</v>
      </c>
      <c r="J3" s="24" t="s">
        <v>424</v>
      </c>
      <c r="K3" s="24" t="s">
        <v>5725</v>
      </c>
    </row>
    <row r="4" spans="1:11" x14ac:dyDescent="0.3">
      <c r="A4" s="27">
        <v>40712</v>
      </c>
      <c r="B4" s="27">
        <v>40706</v>
      </c>
      <c r="C4" s="28">
        <v>4239.3999999999996</v>
      </c>
      <c r="D4" s="24">
        <v>22000</v>
      </c>
      <c r="E4" s="41">
        <v>2000</v>
      </c>
      <c r="F4" s="24">
        <v>2003</v>
      </c>
      <c r="G4" s="24" t="s">
        <v>4721</v>
      </c>
      <c r="H4" s="24" t="s">
        <v>4720</v>
      </c>
      <c r="I4" s="24" t="s">
        <v>4732</v>
      </c>
      <c r="J4" s="24" t="s">
        <v>424</v>
      </c>
      <c r="K4" s="24" t="s">
        <v>5724</v>
      </c>
    </row>
    <row r="5" spans="1:11" x14ac:dyDescent="0.3">
      <c r="A5" s="27">
        <v>40669</v>
      </c>
      <c r="B5" s="27">
        <v>40585</v>
      </c>
      <c r="C5" s="28">
        <v>14810.4</v>
      </c>
      <c r="D5" s="24">
        <v>55000</v>
      </c>
      <c r="E5" s="41">
        <v>1200</v>
      </c>
      <c r="F5" s="24">
        <v>2011</v>
      </c>
      <c r="G5" s="24" t="s">
        <v>4725</v>
      </c>
      <c r="H5" s="24" t="s">
        <v>4720</v>
      </c>
      <c r="I5" s="24" t="s">
        <v>4723</v>
      </c>
      <c r="J5" s="24" t="s">
        <v>424</v>
      </c>
      <c r="K5" s="24" t="s">
        <v>5723</v>
      </c>
    </row>
    <row r="6" spans="1:11" x14ac:dyDescent="0.3">
      <c r="A6" s="27">
        <v>40760</v>
      </c>
      <c r="B6" s="27">
        <v>40751</v>
      </c>
      <c r="C6" s="28">
        <v>4654.0689999999995</v>
      </c>
      <c r="D6" s="24">
        <v>4899</v>
      </c>
      <c r="E6" s="41">
        <v>2000</v>
      </c>
      <c r="F6" s="24">
        <v>2002</v>
      </c>
      <c r="G6" s="24" t="s">
        <v>4725</v>
      </c>
      <c r="H6" s="24" t="s">
        <v>4720</v>
      </c>
      <c r="I6" s="24" t="s">
        <v>4723</v>
      </c>
      <c r="J6" s="24" t="s">
        <v>424</v>
      </c>
      <c r="K6" s="24" t="s">
        <v>5722</v>
      </c>
    </row>
    <row r="7" spans="1:11" x14ac:dyDescent="0.3">
      <c r="A7" s="27">
        <v>40583</v>
      </c>
      <c r="B7" s="27">
        <v>40580</v>
      </c>
      <c r="C7" s="28">
        <v>8451.511199999999</v>
      </c>
      <c r="D7" s="24">
        <v>9604</v>
      </c>
      <c r="E7" s="41">
        <v>1600</v>
      </c>
      <c r="F7" s="24">
        <v>2009</v>
      </c>
      <c r="G7" s="24" t="s">
        <v>4721</v>
      </c>
      <c r="H7" s="24" t="s">
        <v>4720</v>
      </c>
      <c r="I7" s="24" t="s">
        <v>217</v>
      </c>
      <c r="J7" s="24" t="s">
        <v>424</v>
      </c>
      <c r="K7" s="24" t="s">
        <v>5721</v>
      </c>
    </row>
    <row r="8" spans="1:11" x14ac:dyDescent="0.3">
      <c r="A8" s="27">
        <v>40757</v>
      </c>
      <c r="B8" s="27">
        <v>40715</v>
      </c>
      <c r="C8" s="28">
        <v>6514.3259999999991</v>
      </c>
      <c r="D8" s="24">
        <v>7755</v>
      </c>
      <c r="E8" s="41">
        <v>1600</v>
      </c>
      <c r="F8" s="24">
        <v>2007</v>
      </c>
      <c r="G8" s="24" t="s">
        <v>4725</v>
      </c>
      <c r="H8" s="24" t="s">
        <v>4720</v>
      </c>
      <c r="I8" s="24" t="s">
        <v>195</v>
      </c>
      <c r="J8" s="24" t="s">
        <v>424</v>
      </c>
      <c r="K8" s="24" t="s">
        <v>5720</v>
      </c>
    </row>
    <row r="9" spans="1:11" x14ac:dyDescent="0.3">
      <c r="A9" s="27">
        <v>40730</v>
      </c>
      <c r="B9" s="27">
        <v>40687</v>
      </c>
      <c r="C9" s="28">
        <v>3823.2150000000001</v>
      </c>
      <c r="D9" s="24">
        <v>4395</v>
      </c>
      <c r="E9" s="41">
        <v>1600</v>
      </c>
      <c r="F9" s="24">
        <v>2001</v>
      </c>
      <c r="G9" s="24" t="s">
        <v>4725</v>
      </c>
      <c r="H9" s="24" t="s">
        <v>4720</v>
      </c>
      <c r="I9" s="24" t="s">
        <v>4732</v>
      </c>
      <c r="J9" s="24" t="s">
        <v>424</v>
      </c>
      <c r="K9" s="24" t="s">
        <v>5719</v>
      </c>
    </row>
    <row r="10" spans="1:11" x14ac:dyDescent="0.3">
      <c r="A10" s="27">
        <v>40625</v>
      </c>
      <c r="B10" s="27">
        <v>40554</v>
      </c>
      <c r="C10" s="28">
        <v>5551.7</v>
      </c>
      <c r="D10" s="24">
        <v>5665</v>
      </c>
      <c r="E10" s="41">
        <v>1600</v>
      </c>
      <c r="F10" s="24">
        <v>2003</v>
      </c>
      <c r="G10" s="24" t="s">
        <v>4725</v>
      </c>
      <c r="H10" s="24" t="s">
        <v>4720</v>
      </c>
      <c r="I10" s="24" t="s">
        <v>217</v>
      </c>
      <c r="J10" s="24" t="s">
        <v>424</v>
      </c>
      <c r="K10" s="24" t="s">
        <v>5718</v>
      </c>
    </row>
    <row r="11" spans="1:11" x14ac:dyDescent="0.3">
      <c r="A11" s="27">
        <v>40566</v>
      </c>
      <c r="B11" s="27">
        <v>40565</v>
      </c>
      <c r="C11" s="28">
        <v>6027.5249999999996</v>
      </c>
      <c r="D11" s="24">
        <v>6773</v>
      </c>
      <c r="E11" s="41">
        <v>2000</v>
      </c>
      <c r="F11" s="24">
        <v>2006</v>
      </c>
      <c r="G11" s="24" t="s">
        <v>4721</v>
      </c>
      <c r="H11" s="24" t="s">
        <v>4720</v>
      </c>
      <c r="I11" s="24" t="s">
        <v>195</v>
      </c>
      <c r="J11" s="24" t="s">
        <v>424</v>
      </c>
      <c r="K11" s="24" t="s">
        <v>5717</v>
      </c>
    </row>
    <row r="12" spans="1:11" x14ac:dyDescent="0.3">
      <c r="A12" s="27">
        <v>40707</v>
      </c>
      <c r="B12" s="27">
        <v>40602</v>
      </c>
      <c r="C12" s="28">
        <v>4968</v>
      </c>
      <c r="D12" s="24">
        <v>5520</v>
      </c>
      <c r="E12" s="41">
        <v>1600</v>
      </c>
      <c r="F12" s="24">
        <v>2005</v>
      </c>
      <c r="G12" s="24" t="s">
        <v>4721</v>
      </c>
      <c r="H12" s="24" t="s">
        <v>4720</v>
      </c>
      <c r="I12" s="24" t="s">
        <v>4723</v>
      </c>
      <c r="J12" s="24" t="s">
        <v>424</v>
      </c>
      <c r="K12" s="24" t="s">
        <v>5716</v>
      </c>
    </row>
    <row r="13" spans="1:11" x14ac:dyDescent="0.3">
      <c r="A13" s="27">
        <v>40707</v>
      </c>
      <c r="B13" s="27">
        <v>40699</v>
      </c>
      <c r="C13" s="28">
        <v>14708.22</v>
      </c>
      <c r="D13" s="24">
        <v>16906</v>
      </c>
      <c r="E13" s="41">
        <v>1600</v>
      </c>
      <c r="F13" s="24">
        <v>2010</v>
      </c>
      <c r="G13" s="24" t="s">
        <v>4725</v>
      </c>
      <c r="H13" s="24" t="s">
        <v>4720</v>
      </c>
      <c r="I13" s="24" t="s">
        <v>4732</v>
      </c>
      <c r="J13" s="24" t="s">
        <v>424</v>
      </c>
      <c r="K13" s="24" t="s">
        <v>5715</v>
      </c>
    </row>
    <row r="14" spans="1:11" x14ac:dyDescent="0.3">
      <c r="A14" s="27">
        <v>40642</v>
      </c>
      <c r="B14" s="27">
        <v>40546</v>
      </c>
      <c r="C14" s="28">
        <v>6349.38</v>
      </c>
      <c r="D14" s="24">
        <v>6902</v>
      </c>
      <c r="E14" s="41">
        <v>2000</v>
      </c>
      <c r="F14" s="24">
        <v>2006</v>
      </c>
      <c r="G14" s="24" t="s">
        <v>4725</v>
      </c>
      <c r="H14" s="24" t="s">
        <v>4720</v>
      </c>
      <c r="I14" s="24" t="s">
        <v>217</v>
      </c>
      <c r="J14" s="24" t="s">
        <v>424</v>
      </c>
      <c r="K14" s="24" t="s">
        <v>5714</v>
      </c>
    </row>
    <row r="15" spans="1:11" x14ac:dyDescent="0.3">
      <c r="A15" s="27">
        <v>40601</v>
      </c>
      <c r="B15" s="27">
        <v>40577</v>
      </c>
      <c r="C15" s="28">
        <v>14642.1</v>
      </c>
      <c r="D15" s="24">
        <v>16830</v>
      </c>
      <c r="E15" s="41">
        <v>1200</v>
      </c>
      <c r="F15" s="24">
        <v>2011</v>
      </c>
      <c r="G15" s="24" t="s">
        <v>4721</v>
      </c>
      <c r="H15" s="24" t="s">
        <v>4720</v>
      </c>
      <c r="I15" s="24" t="s">
        <v>195</v>
      </c>
      <c r="J15" s="24" t="s">
        <v>424</v>
      </c>
      <c r="K15" s="24" t="s">
        <v>5713</v>
      </c>
    </row>
    <row r="16" spans="1:11" x14ac:dyDescent="0.3">
      <c r="A16" s="27">
        <v>40768</v>
      </c>
      <c r="B16" s="27">
        <v>40762</v>
      </c>
      <c r="C16" s="28">
        <v>5599.44</v>
      </c>
      <c r="D16" s="24">
        <v>5833</v>
      </c>
      <c r="E16" s="41">
        <v>1600</v>
      </c>
      <c r="F16" s="24">
        <v>2004</v>
      </c>
      <c r="G16" s="24" t="s">
        <v>4725</v>
      </c>
      <c r="H16" s="24" t="s">
        <v>4720</v>
      </c>
      <c r="I16" s="24" t="s">
        <v>217</v>
      </c>
      <c r="J16" s="24" t="s">
        <v>424</v>
      </c>
      <c r="K16" s="24" t="s">
        <v>5712</v>
      </c>
    </row>
    <row r="17" spans="1:11" x14ac:dyDescent="0.3">
      <c r="A17" s="27">
        <v>40698</v>
      </c>
      <c r="B17" s="27">
        <v>40695</v>
      </c>
      <c r="C17" s="28">
        <v>5100.4800000000005</v>
      </c>
      <c r="D17" s="24">
        <v>5544</v>
      </c>
      <c r="E17" s="41">
        <v>1200</v>
      </c>
      <c r="F17" s="24">
        <v>2004</v>
      </c>
      <c r="G17" s="24" t="s">
        <v>4725</v>
      </c>
      <c r="H17" s="24" t="s">
        <v>4720</v>
      </c>
      <c r="I17" s="24" t="s">
        <v>217</v>
      </c>
      <c r="J17" s="24" t="s">
        <v>424</v>
      </c>
      <c r="K17" s="24" t="s">
        <v>5711</v>
      </c>
    </row>
    <row r="18" spans="1:11" x14ac:dyDescent="0.3">
      <c r="A18" s="27">
        <v>40761</v>
      </c>
      <c r="B18" s="27">
        <v>40754</v>
      </c>
      <c r="C18" s="28">
        <v>15805.35</v>
      </c>
      <c r="D18" s="24">
        <v>16995</v>
      </c>
      <c r="E18" s="41">
        <v>1200</v>
      </c>
      <c r="F18" s="24">
        <v>2011</v>
      </c>
      <c r="G18" s="24" t="s">
        <v>4725</v>
      </c>
      <c r="H18" s="24" t="s">
        <v>4720</v>
      </c>
      <c r="I18" s="24" t="s">
        <v>195</v>
      </c>
      <c r="J18" s="24" t="s">
        <v>424</v>
      </c>
      <c r="K18" s="24" t="s">
        <v>5710</v>
      </c>
    </row>
    <row r="19" spans="1:11" x14ac:dyDescent="0.3">
      <c r="A19" s="27">
        <v>40566</v>
      </c>
      <c r="B19" s="27">
        <v>40557</v>
      </c>
      <c r="C19" s="28">
        <v>6715.8</v>
      </c>
      <c r="D19" s="24">
        <v>7995</v>
      </c>
      <c r="E19" s="41">
        <v>2000</v>
      </c>
      <c r="F19" s="24">
        <v>2007</v>
      </c>
      <c r="G19" s="24" t="s">
        <v>4725</v>
      </c>
      <c r="H19" s="24" t="s">
        <v>4720</v>
      </c>
      <c r="I19" s="24" t="s">
        <v>4723</v>
      </c>
      <c r="J19" s="24" t="s">
        <v>424</v>
      </c>
      <c r="K19" s="24" t="s">
        <v>5709</v>
      </c>
    </row>
    <row r="20" spans="1:11" x14ac:dyDescent="0.3">
      <c r="A20" s="27">
        <v>40678</v>
      </c>
      <c r="B20" s="27">
        <v>40675</v>
      </c>
      <c r="C20" s="28">
        <v>8300.1756000000005</v>
      </c>
      <c r="D20" s="24">
        <v>9022</v>
      </c>
      <c r="E20" s="41">
        <v>1600</v>
      </c>
      <c r="F20" s="24">
        <v>2009</v>
      </c>
      <c r="G20" s="24" t="s">
        <v>4721</v>
      </c>
      <c r="H20" s="24" t="s">
        <v>4720</v>
      </c>
      <c r="I20" s="24" t="s">
        <v>217</v>
      </c>
      <c r="J20" s="24" t="s">
        <v>424</v>
      </c>
      <c r="K20" s="24" t="s">
        <v>5708</v>
      </c>
    </row>
    <row r="21" spans="1:11" x14ac:dyDescent="0.3">
      <c r="A21" s="27">
        <v>40657</v>
      </c>
      <c r="B21" s="27">
        <v>40553</v>
      </c>
      <c r="C21" s="28">
        <v>13028.4</v>
      </c>
      <c r="D21" s="24">
        <v>15510</v>
      </c>
      <c r="E21" s="41">
        <v>2000</v>
      </c>
      <c r="F21" s="24">
        <v>2011</v>
      </c>
      <c r="G21" s="24" t="s">
        <v>4725</v>
      </c>
      <c r="H21" s="24" t="s">
        <v>4720</v>
      </c>
      <c r="I21" s="24" t="s">
        <v>4732</v>
      </c>
      <c r="J21" s="24" t="s">
        <v>424</v>
      </c>
      <c r="K21" s="24" t="s">
        <v>5707</v>
      </c>
    </row>
    <row r="22" spans="1:11" x14ac:dyDescent="0.3">
      <c r="A22" s="27">
        <v>40675</v>
      </c>
      <c r="B22" s="27">
        <v>40670</v>
      </c>
      <c r="C22" s="28">
        <v>9014.1692000000003</v>
      </c>
      <c r="D22" s="24">
        <v>9798</v>
      </c>
      <c r="E22" s="41">
        <v>2000</v>
      </c>
      <c r="F22" s="24">
        <v>2009</v>
      </c>
      <c r="G22" s="24" t="s">
        <v>4725</v>
      </c>
      <c r="H22" s="24" t="s">
        <v>4720</v>
      </c>
      <c r="I22" s="24" t="s">
        <v>195</v>
      </c>
      <c r="J22" s="24" t="s">
        <v>424</v>
      </c>
      <c r="K22" s="24" t="s">
        <v>5706</v>
      </c>
    </row>
    <row r="23" spans="1:11" x14ac:dyDescent="0.3">
      <c r="A23" s="27">
        <v>40685</v>
      </c>
      <c r="B23" s="27">
        <v>40679</v>
      </c>
      <c r="C23" s="28">
        <v>3448.4839999999999</v>
      </c>
      <c r="D23" s="24">
        <v>4155</v>
      </c>
      <c r="E23" s="41">
        <v>1200</v>
      </c>
      <c r="F23" s="24">
        <v>2001</v>
      </c>
      <c r="G23" s="24" t="s">
        <v>4725</v>
      </c>
      <c r="H23" s="24" t="s">
        <v>4720</v>
      </c>
      <c r="I23" s="24" t="s">
        <v>217</v>
      </c>
      <c r="J23" s="24" t="s">
        <v>424</v>
      </c>
      <c r="K23" s="24" t="s">
        <v>5705</v>
      </c>
    </row>
    <row r="24" spans="1:11" x14ac:dyDescent="0.3">
      <c r="A24" s="27">
        <v>40639</v>
      </c>
      <c r="B24" s="27">
        <v>40636</v>
      </c>
      <c r="C24" s="28">
        <v>7671.2024999999994</v>
      </c>
      <c r="D24" s="24">
        <v>8075</v>
      </c>
      <c r="E24" s="41">
        <v>1600</v>
      </c>
      <c r="F24" s="24">
        <v>2007</v>
      </c>
      <c r="G24" s="24" t="s">
        <v>4721</v>
      </c>
      <c r="H24" s="24" t="s">
        <v>4720</v>
      </c>
      <c r="I24" s="24" t="s">
        <v>217</v>
      </c>
      <c r="J24" s="24" t="s">
        <v>424</v>
      </c>
      <c r="K24" s="24" t="s">
        <v>5704</v>
      </c>
    </row>
    <row r="25" spans="1:11" x14ac:dyDescent="0.3">
      <c r="A25" s="27">
        <v>40712</v>
      </c>
      <c r="B25" s="27">
        <v>40608</v>
      </c>
      <c r="C25" s="28">
        <v>14404.5</v>
      </c>
      <c r="D25" s="24">
        <v>14850</v>
      </c>
      <c r="E25" s="41">
        <v>1600</v>
      </c>
      <c r="F25" s="24">
        <v>2011</v>
      </c>
      <c r="G25" s="24" t="s">
        <v>4721</v>
      </c>
      <c r="H25" s="24" t="s">
        <v>4720</v>
      </c>
      <c r="I25" s="24" t="s">
        <v>4723</v>
      </c>
      <c r="J25" s="24" t="s">
        <v>424</v>
      </c>
      <c r="K25" s="24" t="s">
        <v>5703</v>
      </c>
    </row>
    <row r="26" spans="1:11" x14ac:dyDescent="0.3">
      <c r="A26" s="27">
        <v>40661</v>
      </c>
      <c r="B26" s="27">
        <v>40552</v>
      </c>
      <c r="C26" s="28">
        <v>9033.5711999999985</v>
      </c>
      <c r="D26" s="24">
        <v>9313</v>
      </c>
      <c r="E26" s="41">
        <v>1200</v>
      </c>
      <c r="F26" s="24">
        <v>2009</v>
      </c>
      <c r="G26" s="24" t="s">
        <v>4725</v>
      </c>
      <c r="H26" s="24" t="s">
        <v>4720</v>
      </c>
      <c r="I26" s="24" t="s">
        <v>4723</v>
      </c>
      <c r="J26" s="24" t="s">
        <v>424</v>
      </c>
      <c r="K26" s="24" t="s">
        <v>5702</v>
      </c>
    </row>
    <row r="27" spans="1:11" x14ac:dyDescent="0.3">
      <c r="A27" s="27">
        <v>40708</v>
      </c>
      <c r="B27" s="27">
        <v>40705</v>
      </c>
      <c r="C27" s="28">
        <v>6411.1905000000006</v>
      </c>
      <c r="D27" s="24">
        <v>7915</v>
      </c>
      <c r="E27" s="41">
        <v>1600</v>
      </c>
      <c r="F27" s="24">
        <v>2007</v>
      </c>
      <c r="G27" s="24" t="s">
        <v>4725</v>
      </c>
      <c r="H27" s="24" t="s">
        <v>4720</v>
      </c>
      <c r="I27" s="24" t="s">
        <v>217</v>
      </c>
      <c r="J27" s="24" t="s">
        <v>424</v>
      </c>
      <c r="K27" s="24" t="s">
        <v>5701</v>
      </c>
    </row>
    <row r="28" spans="1:11" x14ac:dyDescent="0.3">
      <c r="A28" s="27">
        <v>40656</v>
      </c>
      <c r="B28" s="27">
        <v>40604</v>
      </c>
      <c r="C28" s="28">
        <v>5344.9308000000001</v>
      </c>
      <c r="D28" s="24">
        <v>5399</v>
      </c>
      <c r="E28" s="41">
        <v>1200</v>
      </c>
      <c r="F28" s="24">
        <v>2002</v>
      </c>
      <c r="G28" s="24" t="s">
        <v>4725</v>
      </c>
      <c r="H28" s="24" t="s">
        <v>4720</v>
      </c>
      <c r="I28" s="24" t="s">
        <v>217</v>
      </c>
      <c r="J28" s="24" t="s">
        <v>424</v>
      </c>
      <c r="K28" s="24" t="s">
        <v>5700</v>
      </c>
    </row>
    <row r="29" spans="1:11" x14ac:dyDescent="0.3">
      <c r="A29" s="27">
        <v>40696</v>
      </c>
      <c r="B29" s="27">
        <v>40635</v>
      </c>
      <c r="C29" s="28">
        <v>5551.7</v>
      </c>
      <c r="D29" s="24">
        <v>5665</v>
      </c>
      <c r="E29" s="41">
        <v>2000</v>
      </c>
      <c r="F29" s="24">
        <v>2003</v>
      </c>
      <c r="G29" s="24" t="s">
        <v>4725</v>
      </c>
      <c r="H29" s="24" t="s">
        <v>4720</v>
      </c>
      <c r="I29" s="24" t="s">
        <v>217</v>
      </c>
      <c r="J29" s="24" t="s">
        <v>424</v>
      </c>
      <c r="K29" s="24" t="s">
        <v>5699</v>
      </c>
    </row>
    <row r="30" spans="1:11" x14ac:dyDescent="0.3">
      <c r="A30" s="27">
        <v>40655</v>
      </c>
      <c r="B30" s="27">
        <v>40646</v>
      </c>
      <c r="C30" s="28">
        <v>6651.8400000000011</v>
      </c>
      <c r="D30" s="24">
        <v>8315</v>
      </c>
      <c r="E30" s="41">
        <v>1600</v>
      </c>
      <c r="F30" s="24">
        <v>2007</v>
      </c>
      <c r="G30" s="24" t="s">
        <v>4725</v>
      </c>
      <c r="H30" s="24" t="s">
        <v>4720</v>
      </c>
      <c r="I30" s="24" t="s">
        <v>4723</v>
      </c>
      <c r="J30" s="24" t="s">
        <v>424</v>
      </c>
      <c r="K30" s="24" t="s">
        <v>5698</v>
      </c>
    </row>
    <row r="31" spans="1:11" x14ac:dyDescent="0.3">
      <c r="A31" s="27">
        <v>40570</v>
      </c>
      <c r="B31" s="27">
        <v>40561</v>
      </c>
      <c r="C31" s="28">
        <v>5029.8</v>
      </c>
      <c r="D31" s="24">
        <v>6060</v>
      </c>
      <c r="E31" s="41">
        <v>2000</v>
      </c>
      <c r="F31" s="24">
        <v>2005</v>
      </c>
      <c r="G31" s="24" t="s">
        <v>4721</v>
      </c>
      <c r="H31" s="24" t="s">
        <v>4720</v>
      </c>
      <c r="I31" s="24" t="s">
        <v>217</v>
      </c>
      <c r="J31" s="24" t="s">
        <v>424</v>
      </c>
      <c r="K31" s="24" t="s">
        <v>5697</v>
      </c>
    </row>
    <row r="32" spans="1:11" x14ac:dyDescent="0.3">
      <c r="A32" s="27">
        <v>40784</v>
      </c>
      <c r="B32" s="27">
        <v>40672</v>
      </c>
      <c r="C32" s="28">
        <v>7115.55</v>
      </c>
      <c r="D32" s="24">
        <v>7995</v>
      </c>
      <c r="E32" s="41">
        <v>2000</v>
      </c>
      <c r="F32" s="24">
        <v>2007</v>
      </c>
      <c r="G32" s="24" t="s">
        <v>4725</v>
      </c>
      <c r="H32" s="24" t="s">
        <v>4720</v>
      </c>
      <c r="I32" s="24" t="s">
        <v>195</v>
      </c>
      <c r="J32" s="24" t="s">
        <v>424</v>
      </c>
      <c r="K32" s="24" t="s">
        <v>5696</v>
      </c>
    </row>
    <row r="33" spans="1:11" x14ac:dyDescent="0.3">
      <c r="A33" s="27">
        <v>40630</v>
      </c>
      <c r="B33" s="27">
        <v>40617</v>
      </c>
      <c r="C33" s="28">
        <v>7933.7075999999997</v>
      </c>
      <c r="D33" s="24">
        <v>8179</v>
      </c>
      <c r="E33" s="41">
        <v>1600</v>
      </c>
      <c r="F33" s="24">
        <v>2008</v>
      </c>
      <c r="G33" s="24" t="s">
        <v>4721</v>
      </c>
      <c r="H33" s="24" t="s">
        <v>4720</v>
      </c>
      <c r="I33" s="24" t="s">
        <v>4732</v>
      </c>
      <c r="J33" s="24" t="s">
        <v>424</v>
      </c>
      <c r="K33" s="24" t="s">
        <v>5695</v>
      </c>
    </row>
    <row r="34" spans="1:11" x14ac:dyDescent="0.3">
      <c r="A34" s="27">
        <v>40738</v>
      </c>
      <c r="B34" s="27">
        <v>40735</v>
      </c>
      <c r="C34" s="28">
        <v>5155.92</v>
      </c>
      <c r="D34" s="24">
        <v>5544</v>
      </c>
      <c r="E34" s="41">
        <v>2000</v>
      </c>
      <c r="F34" s="24">
        <v>2004</v>
      </c>
      <c r="G34" s="24" t="s">
        <v>4725</v>
      </c>
      <c r="H34" s="24" t="s">
        <v>4720</v>
      </c>
      <c r="I34" s="24" t="s">
        <v>4723</v>
      </c>
      <c r="J34" s="24" t="s">
        <v>424</v>
      </c>
      <c r="K34" s="24" t="s">
        <v>5694</v>
      </c>
    </row>
    <row r="35" spans="1:11" x14ac:dyDescent="0.3">
      <c r="A35" s="27">
        <v>40701</v>
      </c>
      <c r="B35" s="27">
        <v>40693</v>
      </c>
      <c r="C35" s="28">
        <v>4984.5599999999995</v>
      </c>
      <c r="D35" s="24">
        <v>5934</v>
      </c>
      <c r="E35" s="41">
        <v>1600</v>
      </c>
      <c r="F35" s="24">
        <v>2006</v>
      </c>
      <c r="G35" s="24" t="s">
        <v>4725</v>
      </c>
      <c r="H35" s="24" t="s">
        <v>4720</v>
      </c>
      <c r="I35" s="24" t="s">
        <v>4723</v>
      </c>
      <c r="J35" s="24" t="s">
        <v>424</v>
      </c>
      <c r="K35" s="24" t="s">
        <v>5693</v>
      </c>
    </row>
    <row r="36" spans="1:11" x14ac:dyDescent="0.3">
      <c r="A36" s="27">
        <v>40738</v>
      </c>
      <c r="B36" s="27">
        <v>40643</v>
      </c>
      <c r="C36" s="28">
        <v>5168.9660000000003</v>
      </c>
      <c r="D36" s="24">
        <v>5499</v>
      </c>
      <c r="E36" s="41">
        <v>1200</v>
      </c>
      <c r="F36" s="24">
        <v>2002</v>
      </c>
      <c r="G36" s="24" t="s">
        <v>4725</v>
      </c>
      <c r="H36" s="24" t="s">
        <v>4720</v>
      </c>
      <c r="I36" s="24" t="s">
        <v>195</v>
      </c>
      <c r="J36" s="24" t="s">
        <v>424</v>
      </c>
      <c r="K36" s="24" t="s">
        <v>5692</v>
      </c>
    </row>
    <row r="37" spans="1:11" x14ac:dyDescent="0.3">
      <c r="A37" s="27">
        <v>40762</v>
      </c>
      <c r="B37" s="27">
        <v>40757</v>
      </c>
      <c r="C37" s="28">
        <v>4925.2199999999993</v>
      </c>
      <c r="D37" s="24">
        <v>5934</v>
      </c>
      <c r="E37" s="41">
        <v>1200</v>
      </c>
      <c r="F37" s="24">
        <v>2006</v>
      </c>
      <c r="G37" s="24" t="s">
        <v>4725</v>
      </c>
      <c r="H37" s="24" t="s">
        <v>4720</v>
      </c>
      <c r="I37" s="24" t="s">
        <v>195</v>
      </c>
      <c r="J37" s="24" t="s">
        <v>424</v>
      </c>
      <c r="K37" s="24" t="s">
        <v>5691</v>
      </c>
    </row>
    <row r="38" spans="1:11" x14ac:dyDescent="0.3">
      <c r="A38" s="27">
        <v>40762</v>
      </c>
      <c r="B38" s="27">
        <v>40759</v>
      </c>
      <c r="C38" s="28">
        <v>4784.0430000000006</v>
      </c>
      <c r="D38" s="24">
        <v>5499</v>
      </c>
      <c r="E38" s="41">
        <v>1600</v>
      </c>
      <c r="F38" s="24">
        <v>2002</v>
      </c>
      <c r="G38" s="24" t="s">
        <v>4725</v>
      </c>
      <c r="H38" s="24" t="s">
        <v>4720</v>
      </c>
      <c r="I38" s="24" t="s">
        <v>195</v>
      </c>
      <c r="J38" s="24" t="s">
        <v>424</v>
      </c>
      <c r="K38" s="24" t="s">
        <v>5690</v>
      </c>
    </row>
    <row r="39" spans="1:11" x14ac:dyDescent="0.3">
      <c r="A39" s="27">
        <v>40811</v>
      </c>
      <c r="B39" s="27">
        <v>40695</v>
      </c>
      <c r="C39" s="28">
        <v>14703.48</v>
      </c>
      <c r="D39" s="24">
        <v>14852</v>
      </c>
      <c r="E39" s="41">
        <v>1200</v>
      </c>
      <c r="F39" s="24">
        <v>2010</v>
      </c>
      <c r="G39" s="24" t="s">
        <v>4721</v>
      </c>
      <c r="H39" s="24" t="s">
        <v>4720</v>
      </c>
      <c r="I39" s="24" t="s">
        <v>4732</v>
      </c>
      <c r="J39" s="24" t="s">
        <v>424</v>
      </c>
      <c r="K39" s="24" t="s">
        <v>5689</v>
      </c>
    </row>
    <row r="40" spans="1:11" x14ac:dyDescent="0.3">
      <c r="A40" s="27">
        <v>40728</v>
      </c>
      <c r="B40" s="27">
        <v>40628</v>
      </c>
      <c r="C40" s="28">
        <v>7905.4560000000001</v>
      </c>
      <c r="D40" s="24">
        <v>8235</v>
      </c>
      <c r="E40" s="41">
        <v>1600</v>
      </c>
      <c r="F40" s="24">
        <v>2007</v>
      </c>
      <c r="G40" s="24" t="s">
        <v>4721</v>
      </c>
      <c r="H40" s="24" t="s">
        <v>4720</v>
      </c>
      <c r="I40" s="24" t="s">
        <v>217</v>
      </c>
      <c r="J40" s="24" t="s">
        <v>424</v>
      </c>
      <c r="K40" s="24" t="s">
        <v>5688</v>
      </c>
    </row>
    <row r="41" spans="1:11" x14ac:dyDescent="0.3">
      <c r="A41" s="27">
        <v>40619</v>
      </c>
      <c r="B41" s="27">
        <v>40586</v>
      </c>
      <c r="C41" s="28">
        <v>4303.5300000000007</v>
      </c>
      <c r="D41" s="24">
        <v>5313</v>
      </c>
      <c r="E41" s="41">
        <v>1600</v>
      </c>
      <c r="F41" s="24">
        <v>2004</v>
      </c>
      <c r="G41" s="24" t="s">
        <v>4721</v>
      </c>
      <c r="H41" s="24" t="s">
        <v>4720</v>
      </c>
      <c r="I41" s="24" t="s">
        <v>195</v>
      </c>
      <c r="J41" s="24" t="s">
        <v>424</v>
      </c>
      <c r="K41" s="24" t="s">
        <v>5687</v>
      </c>
    </row>
    <row r="42" spans="1:11" x14ac:dyDescent="0.3">
      <c r="A42" s="27">
        <v>40736</v>
      </c>
      <c r="B42" s="27">
        <v>40730</v>
      </c>
      <c r="C42" s="28">
        <v>14831.85</v>
      </c>
      <c r="D42" s="24">
        <v>16665</v>
      </c>
      <c r="E42" s="41">
        <v>1600</v>
      </c>
      <c r="F42" s="24">
        <v>2011</v>
      </c>
      <c r="G42" s="24" t="s">
        <v>4725</v>
      </c>
      <c r="H42" s="24" t="s">
        <v>4720</v>
      </c>
      <c r="I42" s="24" t="s">
        <v>4723</v>
      </c>
      <c r="J42" s="24" t="s">
        <v>424</v>
      </c>
      <c r="K42" s="24" t="s">
        <v>5686</v>
      </c>
    </row>
    <row r="43" spans="1:11" x14ac:dyDescent="0.3">
      <c r="A43" s="27">
        <v>40697</v>
      </c>
      <c r="B43" s="27">
        <v>40691</v>
      </c>
      <c r="C43" s="28">
        <v>7247.9231999999993</v>
      </c>
      <c r="D43" s="24">
        <v>8628</v>
      </c>
      <c r="E43" s="41">
        <v>1600</v>
      </c>
      <c r="F43" s="24">
        <v>2008</v>
      </c>
      <c r="G43" s="24" t="s">
        <v>4725</v>
      </c>
      <c r="H43" s="24" t="s">
        <v>4720</v>
      </c>
      <c r="I43" s="24" t="s">
        <v>217</v>
      </c>
      <c r="J43" s="24" t="s">
        <v>424</v>
      </c>
      <c r="K43" s="24" t="s">
        <v>5685</v>
      </c>
    </row>
    <row r="44" spans="1:11" x14ac:dyDescent="0.3">
      <c r="A44" s="27">
        <v>40710</v>
      </c>
      <c r="B44" s="27">
        <v>40702</v>
      </c>
      <c r="C44" s="28">
        <v>4526.3999999999996</v>
      </c>
      <c r="D44" s="24">
        <v>5520</v>
      </c>
      <c r="E44" s="41">
        <v>1200</v>
      </c>
      <c r="F44" s="24">
        <v>2005</v>
      </c>
      <c r="G44" s="24" t="s">
        <v>4721</v>
      </c>
      <c r="H44" s="24" t="s">
        <v>4720</v>
      </c>
      <c r="I44" s="24" t="s">
        <v>217</v>
      </c>
      <c r="J44" s="24" t="s">
        <v>424</v>
      </c>
      <c r="K44" s="24" t="s">
        <v>5684</v>
      </c>
    </row>
    <row r="45" spans="1:11" x14ac:dyDescent="0.3">
      <c r="A45" s="27">
        <v>40712</v>
      </c>
      <c r="B45" s="27">
        <v>40707</v>
      </c>
      <c r="C45" s="28">
        <v>7195.5</v>
      </c>
      <c r="D45" s="24">
        <v>7995</v>
      </c>
      <c r="E45" s="41">
        <v>2000</v>
      </c>
      <c r="F45" s="24">
        <v>2007</v>
      </c>
      <c r="G45" s="24" t="s">
        <v>4721</v>
      </c>
      <c r="H45" s="24" t="s">
        <v>4720</v>
      </c>
      <c r="I45" s="24" t="s">
        <v>217</v>
      </c>
      <c r="J45" s="24" t="s">
        <v>424</v>
      </c>
      <c r="K45" s="24" t="s">
        <v>5683</v>
      </c>
    </row>
    <row r="46" spans="1:11" x14ac:dyDescent="0.3">
      <c r="A46" s="27">
        <v>40711</v>
      </c>
      <c r="B46" s="27">
        <v>40683</v>
      </c>
      <c r="C46" s="28">
        <v>7835.0999999999995</v>
      </c>
      <c r="D46" s="24">
        <v>7835</v>
      </c>
      <c r="E46" s="41">
        <v>1600</v>
      </c>
      <c r="F46" s="24">
        <v>2007</v>
      </c>
      <c r="G46" s="24" t="s">
        <v>4725</v>
      </c>
      <c r="H46" s="24" t="s">
        <v>4720</v>
      </c>
      <c r="I46" s="24" t="s">
        <v>4732</v>
      </c>
      <c r="J46" s="24" t="s">
        <v>424</v>
      </c>
      <c r="K46" s="24" t="s">
        <v>5682</v>
      </c>
    </row>
    <row r="47" spans="1:11" x14ac:dyDescent="0.3">
      <c r="A47" s="27">
        <v>40752</v>
      </c>
      <c r="B47" s="27">
        <v>40743</v>
      </c>
      <c r="C47" s="28">
        <v>5214.18</v>
      </c>
      <c r="D47" s="24">
        <v>6063</v>
      </c>
      <c r="E47" s="41">
        <v>1600</v>
      </c>
      <c r="F47" s="24">
        <v>2006</v>
      </c>
      <c r="G47" s="24" t="s">
        <v>4725</v>
      </c>
      <c r="H47" s="24" t="s">
        <v>4720</v>
      </c>
      <c r="I47" s="24" t="s">
        <v>4732</v>
      </c>
      <c r="J47" s="24" t="s">
        <v>424</v>
      </c>
      <c r="K47" s="24" t="s">
        <v>5681</v>
      </c>
    </row>
    <row r="48" spans="1:11" x14ac:dyDescent="0.3">
      <c r="A48" s="27">
        <v>40631</v>
      </c>
      <c r="B48" s="27">
        <v>40626</v>
      </c>
      <c r="C48" s="28">
        <v>4989.0749999999998</v>
      </c>
      <c r="D48" s="24">
        <v>5870</v>
      </c>
      <c r="E48" s="41">
        <v>2000</v>
      </c>
      <c r="F48" s="24">
        <v>2006</v>
      </c>
      <c r="G48" s="24" t="s">
        <v>4721</v>
      </c>
      <c r="H48" s="24" t="s">
        <v>4720</v>
      </c>
      <c r="I48" s="24" t="s">
        <v>217</v>
      </c>
      <c r="J48" s="24" t="s">
        <v>424</v>
      </c>
      <c r="K48" s="24" t="s">
        <v>5680</v>
      </c>
    </row>
    <row r="49" spans="1:11" x14ac:dyDescent="0.3">
      <c r="A49" s="27">
        <v>40607</v>
      </c>
      <c r="B49" s="27">
        <v>40551</v>
      </c>
      <c r="C49" s="28">
        <v>7936.388100000001</v>
      </c>
      <c r="D49" s="24">
        <v>9798</v>
      </c>
      <c r="E49" s="41">
        <v>1600</v>
      </c>
      <c r="F49" s="24">
        <v>2009</v>
      </c>
      <c r="G49" s="24" t="s">
        <v>4725</v>
      </c>
      <c r="H49" s="24" t="s">
        <v>4720</v>
      </c>
      <c r="I49" s="24" t="s">
        <v>4732</v>
      </c>
      <c r="J49" s="24" t="s">
        <v>424</v>
      </c>
      <c r="K49" s="24" t="s">
        <v>5679</v>
      </c>
    </row>
    <row r="50" spans="1:11" x14ac:dyDescent="0.3">
      <c r="A50" s="27">
        <v>40776</v>
      </c>
      <c r="B50" s="27">
        <v>40707</v>
      </c>
      <c r="C50" s="28">
        <v>3835.2</v>
      </c>
      <c r="D50" s="24">
        <v>3995</v>
      </c>
      <c r="E50" s="41">
        <v>2000</v>
      </c>
      <c r="F50" s="24">
        <v>2001</v>
      </c>
      <c r="G50" s="24" t="s">
        <v>4721</v>
      </c>
      <c r="H50" s="24" t="s">
        <v>4720</v>
      </c>
      <c r="I50" s="24" t="s">
        <v>217</v>
      </c>
      <c r="J50" s="24" t="s">
        <v>424</v>
      </c>
      <c r="K50" s="24" t="s">
        <v>5678</v>
      </c>
    </row>
    <row r="51" spans="1:11" x14ac:dyDescent="0.3">
      <c r="A51" s="27">
        <v>40620</v>
      </c>
      <c r="B51" s="27">
        <v>40610</v>
      </c>
      <c r="C51" s="28">
        <v>7443.3449999999993</v>
      </c>
      <c r="D51" s="24">
        <v>7835</v>
      </c>
      <c r="E51" s="41">
        <v>2000</v>
      </c>
      <c r="F51" s="24">
        <v>2007</v>
      </c>
      <c r="G51" s="24" t="s">
        <v>4721</v>
      </c>
      <c r="H51" s="24" t="s">
        <v>4720</v>
      </c>
      <c r="I51" s="24" t="s">
        <v>4732</v>
      </c>
      <c r="J51" s="24" t="s">
        <v>424</v>
      </c>
      <c r="K51" s="24" t="s">
        <v>5677</v>
      </c>
    </row>
    <row r="52" spans="1:11" x14ac:dyDescent="0.3">
      <c r="A52" s="27">
        <v>40681</v>
      </c>
      <c r="B52" s="27">
        <v>40671</v>
      </c>
      <c r="C52" s="28">
        <v>4607.0783999999994</v>
      </c>
      <c r="D52" s="24">
        <v>4799</v>
      </c>
      <c r="E52" s="41">
        <v>1200</v>
      </c>
      <c r="F52" s="24">
        <v>2002</v>
      </c>
      <c r="G52" s="24" t="s">
        <v>4725</v>
      </c>
      <c r="H52" s="24" t="s">
        <v>4720</v>
      </c>
      <c r="I52" s="24" t="s">
        <v>195</v>
      </c>
      <c r="J52" s="24" t="s">
        <v>424</v>
      </c>
      <c r="K52" s="24" t="s">
        <v>5676</v>
      </c>
    </row>
    <row r="53" spans="1:11" x14ac:dyDescent="0.3">
      <c r="A53" s="27">
        <v>40640</v>
      </c>
      <c r="B53" s="27">
        <v>40625</v>
      </c>
      <c r="C53" s="28">
        <v>6714.0359999999991</v>
      </c>
      <c r="D53" s="24">
        <v>8089</v>
      </c>
      <c r="E53" s="41">
        <v>1600</v>
      </c>
      <c r="F53" s="24">
        <v>2008</v>
      </c>
      <c r="G53" s="24" t="s">
        <v>4725</v>
      </c>
      <c r="H53" s="24" t="s">
        <v>4720</v>
      </c>
      <c r="I53" s="24" t="s">
        <v>4723</v>
      </c>
      <c r="J53" s="24" t="s">
        <v>424</v>
      </c>
      <c r="K53" s="24" t="s">
        <v>5675</v>
      </c>
    </row>
    <row r="54" spans="1:11" x14ac:dyDescent="0.3">
      <c r="A54" s="27">
        <v>40584</v>
      </c>
      <c r="B54" s="27">
        <v>40578</v>
      </c>
      <c r="C54" s="28">
        <v>14577.75</v>
      </c>
      <c r="D54" s="24">
        <v>15345</v>
      </c>
      <c r="E54" s="41">
        <v>2000</v>
      </c>
      <c r="F54" s="24">
        <v>2011</v>
      </c>
      <c r="G54" s="24" t="s">
        <v>4721</v>
      </c>
      <c r="H54" s="24" t="s">
        <v>4720</v>
      </c>
      <c r="I54" s="24" t="s">
        <v>4723</v>
      </c>
      <c r="J54" s="24" t="s">
        <v>424</v>
      </c>
      <c r="K54" s="24" t="s">
        <v>5674</v>
      </c>
    </row>
    <row r="55" spans="1:11" x14ac:dyDescent="0.3">
      <c r="A55" s="27">
        <v>40646</v>
      </c>
      <c r="B55" s="27">
        <v>40645</v>
      </c>
      <c r="C55" s="28">
        <v>4891.5214999999998</v>
      </c>
      <c r="D55" s="24">
        <v>5149</v>
      </c>
      <c r="E55" s="41">
        <v>1200</v>
      </c>
      <c r="F55" s="24">
        <v>2002</v>
      </c>
      <c r="G55" s="24" t="s">
        <v>4725</v>
      </c>
      <c r="H55" s="24" t="s">
        <v>4720</v>
      </c>
      <c r="I55" s="24" t="s">
        <v>217</v>
      </c>
      <c r="J55" s="24" t="s">
        <v>424</v>
      </c>
      <c r="K55" s="24" t="s">
        <v>5673</v>
      </c>
    </row>
    <row r="56" spans="1:11" x14ac:dyDescent="0.3">
      <c r="A56" s="27">
        <v>40738</v>
      </c>
      <c r="B56" s="27">
        <v>40722</v>
      </c>
      <c r="C56" s="28">
        <v>4848</v>
      </c>
      <c r="D56" s="24">
        <v>6060</v>
      </c>
      <c r="E56" s="41">
        <v>1600</v>
      </c>
      <c r="F56" s="24">
        <v>2005</v>
      </c>
      <c r="G56" s="24" t="s">
        <v>4725</v>
      </c>
      <c r="H56" s="24" t="s">
        <v>4720</v>
      </c>
      <c r="I56" s="24" t="s">
        <v>4732</v>
      </c>
      <c r="J56" s="24" t="s">
        <v>424</v>
      </c>
      <c r="K56" s="24" t="s">
        <v>5672</v>
      </c>
    </row>
    <row r="57" spans="1:11" x14ac:dyDescent="0.3">
      <c r="A57" s="27">
        <v>40612</v>
      </c>
      <c r="B57" s="27">
        <v>40611</v>
      </c>
      <c r="C57" s="28">
        <v>7955.8244999999997</v>
      </c>
      <c r="D57" s="24">
        <v>8555</v>
      </c>
      <c r="E57" s="41">
        <v>2000</v>
      </c>
      <c r="F57" s="24">
        <v>2007</v>
      </c>
      <c r="G57" s="24" t="s">
        <v>4721</v>
      </c>
      <c r="H57" s="24" t="s">
        <v>4720</v>
      </c>
      <c r="I57" s="24" t="s">
        <v>4732</v>
      </c>
      <c r="J57" s="24" t="s">
        <v>424</v>
      </c>
      <c r="K57" s="24" t="s">
        <v>5671</v>
      </c>
    </row>
    <row r="58" spans="1:11" x14ac:dyDescent="0.3">
      <c r="A58" s="27">
        <v>40772</v>
      </c>
      <c r="B58" s="27">
        <v>40713</v>
      </c>
      <c r="C58" s="28">
        <v>7139.9360000000006</v>
      </c>
      <c r="D58" s="24">
        <v>8925</v>
      </c>
      <c r="E58" s="41">
        <v>1200</v>
      </c>
      <c r="F58" s="24">
        <v>2009</v>
      </c>
      <c r="G58" s="24" t="s">
        <v>4725</v>
      </c>
      <c r="H58" s="24" t="s">
        <v>4720</v>
      </c>
      <c r="I58" s="24" t="s">
        <v>217</v>
      </c>
      <c r="J58" s="24" t="s">
        <v>424</v>
      </c>
      <c r="K58" s="24" t="s">
        <v>5670</v>
      </c>
    </row>
    <row r="59" spans="1:11" x14ac:dyDescent="0.3">
      <c r="A59" s="27">
        <v>40866</v>
      </c>
      <c r="B59" s="27">
        <v>40755</v>
      </c>
      <c r="C59" s="28">
        <v>3366.9859999999999</v>
      </c>
      <c r="D59" s="24">
        <v>3915</v>
      </c>
      <c r="E59" s="41">
        <v>2000</v>
      </c>
      <c r="F59" s="24">
        <v>2001</v>
      </c>
      <c r="G59" s="24" t="s">
        <v>4721</v>
      </c>
      <c r="H59" s="24" t="s">
        <v>4720</v>
      </c>
      <c r="I59" s="24" t="s">
        <v>4723</v>
      </c>
      <c r="J59" s="24" t="s">
        <v>424</v>
      </c>
      <c r="K59" s="24" t="s">
        <v>5669</v>
      </c>
    </row>
    <row r="60" spans="1:11" x14ac:dyDescent="0.3">
      <c r="A60" s="27">
        <v>40795</v>
      </c>
      <c r="B60" s="27">
        <v>40719</v>
      </c>
      <c r="C60" s="28">
        <v>7464.9195</v>
      </c>
      <c r="D60" s="24">
        <v>9216</v>
      </c>
      <c r="E60" s="41">
        <v>2000</v>
      </c>
      <c r="F60" s="24">
        <v>2009</v>
      </c>
      <c r="G60" s="24" t="s">
        <v>4725</v>
      </c>
      <c r="H60" s="24" t="s">
        <v>4720</v>
      </c>
      <c r="I60" s="24" t="s">
        <v>217</v>
      </c>
      <c r="J60" s="24" t="s">
        <v>424</v>
      </c>
      <c r="K60" s="24" t="s">
        <v>5668</v>
      </c>
    </row>
    <row r="61" spans="1:11" x14ac:dyDescent="0.3">
      <c r="A61" s="27">
        <v>40710</v>
      </c>
      <c r="B61" s="27">
        <v>40658</v>
      </c>
      <c r="C61" s="28">
        <v>12892.800000000001</v>
      </c>
      <c r="D61" s="24">
        <v>16116</v>
      </c>
      <c r="E61" s="41">
        <v>2000</v>
      </c>
      <c r="F61" s="24">
        <v>2010</v>
      </c>
      <c r="G61" s="24" t="s">
        <v>4725</v>
      </c>
      <c r="H61" s="24" t="s">
        <v>4720</v>
      </c>
      <c r="I61" s="24" t="s">
        <v>4732</v>
      </c>
      <c r="J61" s="24" t="s">
        <v>424</v>
      </c>
      <c r="K61" s="24" t="s">
        <v>5667</v>
      </c>
    </row>
    <row r="62" spans="1:11" x14ac:dyDescent="0.3">
      <c r="A62" s="27">
        <v>40689</v>
      </c>
      <c r="B62" s="27">
        <v>40601</v>
      </c>
      <c r="C62" s="28">
        <v>5168.9660000000003</v>
      </c>
      <c r="D62" s="24">
        <v>5499</v>
      </c>
      <c r="E62" s="41">
        <v>2000</v>
      </c>
      <c r="F62" s="24">
        <v>2002</v>
      </c>
      <c r="G62" s="24" t="s">
        <v>4725</v>
      </c>
      <c r="H62" s="24" t="s">
        <v>4720</v>
      </c>
      <c r="I62" s="24" t="s">
        <v>4723</v>
      </c>
      <c r="J62" s="24" t="s">
        <v>424</v>
      </c>
      <c r="K62" s="24" t="s">
        <v>5666</v>
      </c>
    </row>
    <row r="63" spans="1:11" x14ac:dyDescent="0.3">
      <c r="A63" s="27">
        <v>40781</v>
      </c>
      <c r="B63" s="27">
        <v>40717</v>
      </c>
      <c r="C63" s="28">
        <v>5224.5</v>
      </c>
      <c r="D63" s="24">
        <v>5805</v>
      </c>
      <c r="E63" s="41">
        <v>1600</v>
      </c>
      <c r="F63" s="24">
        <v>2006</v>
      </c>
      <c r="G63" s="24" t="s">
        <v>4725</v>
      </c>
      <c r="H63" s="24" t="s">
        <v>4720</v>
      </c>
      <c r="I63" s="24" t="s">
        <v>217</v>
      </c>
      <c r="J63" s="24" t="s">
        <v>424</v>
      </c>
      <c r="K63" s="24" t="s">
        <v>5665</v>
      </c>
    </row>
    <row r="64" spans="1:11" x14ac:dyDescent="0.3">
      <c r="A64" s="27">
        <v>40755</v>
      </c>
      <c r="B64" s="27">
        <v>40660</v>
      </c>
      <c r="C64" s="28">
        <v>5820</v>
      </c>
      <c r="D64" s="24">
        <v>6000</v>
      </c>
      <c r="E64" s="41">
        <v>1200</v>
      </c>
      <c r="F64" s="24">
        <v>2005</v>
      </c>
      <c r="G64" s="24" t="s">
        <v>4725</v>
      </c>
      <c r="H64" s="24" t="s">
        <v>4720</v>
      </c>
      <c r="I64" s="24" t="s">
        <v>4723</v>
      </c>
      <c r="J64" s="24" t="s">
        <v>424</v>
      </c>
      <c r="K64" s="24" t="s">
        <v>5664</v>
      </c>
    </row>
    <row r="65" spans="1:11" x14ac:dyDescent="0.3">
      <c r="A65" s="27">
        <v>40584</v>
      </c>
      <c r="B65" s="27">
        <v>40577</v>
      </c>
      <c r="C65" s="28">
        <v>3708.1590000000001</v>
      </c>
      <c r="D65" s="24">
        <v>4075</v>
      </c>
      <c r="E65" s="41">
        <v>1600</v>
      </c>
      <c r="F65" s="24">
        <v>2001</v>
      </c>
      <c r="G65" s="24" t="s">
        <v>4725</v>
      </c>
      <c r="H65" s="24" t="s">
        <v>4720</v>
      </c>
      <c r="I65" s="24" t="s">
        <v>4723</v>
      </c>
      <c r="J65" s="24" t="s">
        <v>424</v>
      </c>
      <c r="K65" s="24" t="s">
        <v>5663</v>
      </c>
    </row>
    <row r="66" spans="1:11" x14ac:dyDescent="0.3">
      <c r="A66" s="27">
        <v>40573</v>
      </c>
      <c r="B66" s="27">
        <v>40565</v>
      </c>
      <c r="C66" s="28">
        <v>15325.199999999999</v>
      </c>
      <c r="D66" s="24">
        <v>17820</v>
      </c>
      <c r="E66" s="41">
        <v>2000</v>
      </c>
      <c r="F66" s="24">
        <v>2011</v>
      </c>
      <c r="G66" s="24" t="s">
        <v>4721</v>
      </c>
      <c r="H66" s="24" t="s">
        <v>4720</v>
      </c>
      <c r="I66" s="24" t="s">
        <v>4723</v>
      </c>
      <c r="J66" s="24" t="s">
        <v>424</v>
      </c>
      <c r="K66" s="24" t="s">
        <v>5662</v>
      </c>
    </row>
    <row r="67" spans="1:11" x14ac:dyDescent="0.3">
      <c r="A67" s="27">
        <v>40578</v>
      </c>
      <c r="B67" s="27">
        <v>40569</v>
      </c>
      <c r="C67" s="28">
        <v>14331.9</v>
      </c>
      <c r="D67" s="24">
        <v>16665</v>
      </c>
      <c r="E67" s="41">
        <v>1600</v>
      </c>
      <c r="F67" s="24">
        <v>2011</v>
      </c>
      <c r="G67" s="24" t="s">
        <v>4721</v>
      </c>
      <c r="H67" s="24" t="s">
        <v>4720</v>
      </c>
      <c r="I67" s="24" t="s">
        <v>4723</v>
      </c>
      <c r="J67" s="24" t="s">
        <v>424</v>
      </c>
      <c r="K67" s="24" t="s">
        <v>5661</v>
      </c>
    </row>
    <row r="68" spans="1:11" x14ac:dyDescent="0.3">
      <c r="A68" s="27">
        <v>40757</v>
      </c>
      <c r="B68" s="27">
        <v>40748</v>
      </c>
      <c r="C68" s="28">
        <v>17032.400000000001</v>
      </c>
      <c r="D68" s="24">
        <v>17380</v>
      </c>
      <c r="E68" s="41">
        <v>1200</v>
      </c>
      <c r="F68" s="24">
        <v>2010</v>
      </c>
      <c r="G68" s="24" t="s">
        <v>4725</v>
      </c>
      <c r="H68" s="24" t="s">
        <v>4720</v>
      </c>
      <c r="I68" s="24" t="s">
        <v>195</v>
      </c>
      <c r="J68" s="24" t="s">
        <v>424</v>
      </c>
      <c r="K68" s="24" t="s">
        <v>5660</v>
      </c>
    </row>
    <row r="69" spans="1:11" x14ac:dyDescent="0.3">
      <c r="A69" s="27">
        <v>40775</v>
      </c>
      <c r="B69" s="27">
        <v>40766</v>
      </c>
      <c r="C69" s="28">
        <v>7605.5839999999998</v>
      </c>
      <c r="D69" s="24">
        <v>9507</v>
      </c>
      <c r="E69" s="41">
        <v>1600</v>
      </c>
      <c r="F69" s="24">
        <v>2009</v>
      </c>
      <c r="G69" s="24" t="s">
        <v>4725</v>
      </c>
      <c r="H69" s="24" t="s">
        <v>4720</v>
      </c>
      <c r="I69" s="24" t="s">
        <v>4723</v>
      </c>
      <c r="J69" s="24" t="s">
        <v>424</v>
      </c>
      <c r="K69" s="24" t="s">
        <v>5659</v>
      </c>
    </row>
    <row r="70" spans="1:11" x14ac:dyDescent="0.3">
      <c r="A70" s="27">
        <v>41119</v>
      </c>
      <c r="B70" s="27">
        <v>41001</v>
      </c>
      <c r="C70" s="28">
        <v>6547.9050000000007</v>
      </c>
      <c r="D70" s="24">
        <v>7196</v>
      </c>
      <c r="E70" s="41">
        <v>1600</v>
      </c>
      <c r="F70" s="24">
        <v>2007</v>
      </c>
      <c r="G70" s="24" t="s">
        <v>4721</v>
      </c>
      <c r="H70" s="24" t="s">
        <v>4720</v>
      </c>
      <c r="I70" s="24" t="s">
        <v>217</v>
      </c>
      <c r="J70" s="24" t="s">
        <v>424</v>
      </c>
      <c r="K70" s="24" t="s">
        <v>5658</v>
      </c>
    </row>
    <row r="71" spans="1:11" x14ac:dyDescent="0.3">
      <c r="A71" s="27">
        <v>41042</v>
      </c>
      <c r="B71" s="27">
        <v>41040</v>
      </c>
      <c r="C71" s="28">
        <v>14414.4</v>
      </c>
      <c r="D71" s="24">
        <v>15015</v>
      </c>
      <c r="E71" s="41">
        <v>1600</v>
      </c>
      <c r="F71" s="24">
        <v>2011</v>
      </c>
      <c r="G71" s="24" t="s">
        <v>4721</v>
      </c>
      <c r="H71" s="24" t="s">
        <v>4720</v>
      </c>
      <c r="I71" s="24" t="s">
        <v>4723</v>
      </c>
      <c r="J71" s="24" t="s">
        <v>424</v>
      </c>
      <c r="K71" s="24" t="s">
        <v>5657</v>
      </c>
    </row>
    <row r="72" spans="1:11" x14ac:dyDescent="0.3">
      <c r="A72" s="27">
        <v>40907</v>
      </c>
      <c r="B72" s="27">
        <v>40871</v>
      </c>
      <c r="C72" s="28">
        <v>3638.6460000000002</v>
      </c>
      <c r="D72" s="24">
        <v>3955</v>
      </c>
      <c r="E72" s="41">
        <v>1200</v>
      </c>
      <c r="F72" s="24">
        <v>2001</v>
      </c>
      <c r="G72" s="24" t="s">
        <v>4721</v>
      </c>
      <c r="H72" s="24" t="s">
        <v>4720</v>
      </c>
      <c r="I72" s="24" t="s">
        <v>4723</v>
      </c>
      <c r="J72" s="24" t="s">
        <v>424</v>
      </c>
      <c r="K72" s="24" t="s">
        <v>5656</v>
      </c>
    </row>
    <row r="73" spans="1:11" x14ac:dyDescent="0.3">
      <c r="A73" s="27">
        <v>41095</v>
      </c>
      <c r="B73" s="27">
        <v>40977</v>
      </c>
      <c r="C73" s="28">
        <v>4812.99</v>
      </c>
      <c r="D73" s="24">
        <v>5870</v>
      </c>
      <c r="E73" s="41">
        <v>1600</v>
      </c>
      <c r="F73" s="24">
        <v>2006</v>
      </c>
      <c r="G73" s="24" t="s">
        <v>4721</v>
      </c>
      <c r="H73" s="24" t="s">
        <v>4720</v>
      </c>
      <c r="I73" s="24" t="s">
        <v>195</v>
      </c>
      <c r="J73" s="24" t="s">
        <v>424</v>
      </c>
      <c r="K73" s="24" t="s">
        <v>5655</v>
      </c>
    </row>
    <row r="74" spans="1:11" x14ac:dyDescent="0.3">
      <c r="A74" s="27">
        <v>40972</v>
      </c>
      <c r="B74" s="27">
        <v>40947</v>
      </c>
      <c r="C74" s="28">
        <v>4976.3999999999996</v>
      </c>
      <c r="D74" s="24">
        <v>5720</v>
      </c>
      <c r="E74" s="41">
        <v>1600</v>
      </c>
      <c r="F74" s="24">
        <v>2003</v>
      </c>
      <c r="G74" s="24" t="s">
        <v>4721</v>
      </c>
      <c r="H74" s="24" t="s">
        <v>4720</v>
      </c>
      <c r="I74" s="24" t="s">
        <v>4723</v>
      </c>
      <c r="J74" s="24" t="s">
        <v>424</v>
      </c>
      <c r="K74" s="24" t="s">
        <v>5654</v>
      </c>
    </row>
    <row r="75" spans="1:11" x14ac:dyDescent="0.3">
      <c r="A75" s="27">
        <v>40954</v>
      </c>
      <c r="B75" s="27">
        <v>40944</v>
      </c>
      <c r="C75" s="28">
        <v>4099.1799999999994</v>
      </c>
      <c r="D75" s="24">
        <v>4999</v>
      </c>
      <c r="E75" s="41">
        <v>1200</v>
      </c>
      <c r="F75" s="24">
        <v>2002</v>
      </c>
      <c r="G75" s="24" t="s">
        <v>4725</v>
      </c>
      <c r="H75" s="24" t="s">
        <v>4720</v>
      </c>
      <c r="I75" s="24" t="s">
        <v>4723</v>
      </c>
      <c r="J75" s="24" t="s">
        <v>424</v>
      </c>
      <c r="K75" s="24" t="s">
        <v>5653</v>
      </c>
    </row>
    <row r="76" spans="1:11" x14ac:dyDescent="0.3">
      <c r="A76" s="27">
        <v>40939</v>
      </c>
      <c r="B76" s="27">
        <v>40930</v>
      </c>
      <c r="C76" s="28">
        <v>14570.76</v>
      </c>
      <c r="D76" s="24">
        <v>16748</v>
      </c>
      <c r="E76" s="41">
        <v>1600</v>
      </c>
      <c r="F76" s="24">
        <v>2010</v>
      </c>
      <c r="G76" s="24" t="s">
        <v>4725</v>
      </c>
      <c r="H76" s="24" t="s">
        <v>4720</v>
      </c>
      <c r="I76" s="24" t="s">
        <v>195</v>
      </c>
      <c r="J76" s="24" t="s">
        <v>424</v>
      </c>
      <c r="K76" s="24" t="s">
        <v>5652</v>
      </c>
    </row>
    <row r="77" spans="1:11" x14ac:dyDescent="0.3">
      <c r="A77" s="27">
        <v>40972</v>
      </c>
      <c r="B77" s="27">
        <v>40969</v>
      </c>
      <c r="C77" s="28">
        <v>6691.8150000000005</v>
      </c>
      <c r="D77" s="24">
        <v>7196</v>
      </c>
      <c r="E77" s="41">
        <v>1600</v>
      </c>
      <c r="F77" s="24">
        <v>2007</v>
      </c>
      <c r="G77" s="24" t="s">
        <v>4721</v>
      </c>
      <c r="H77" s="24" t="s">
        <v>4720</v>
      </c>
      <c r="I77" s="24" t="s">
        <v>4723</v>
      </c>
      <c r="J77" s="24" t="s">
        <v>424</v>
      </c>
      <c r="K77" s="24" t="s">
        <v>5651</v>
      </c>
    </row>
    <row r="78" spans="1:11" x14ac:dyDescent="0.3">
      <c r="A78" s="27">
        <v>41068</v>
      </c>
      <c r="B78" s="27">
        <v>40962</v>
      </c>
      <c r="C78" s="28">
        <v>5045.04</v>
      </c>
      <c r="D78" s="24">
        <v>6006</v>
      </c>
      <c r="E78" s="41">
        <v>1200</v>
      </c>
      <c r="F78" s="24">
        <v>2004</v>
      </c>
      <c r="G78" s="24" t="s">
        <v>4721</v>
      </c>
      <c r="H78" s="24" t="s">
        <v>4720</v>
      </c>
      <c r="I78" s="24" t="s">
        <v>4723</v>
      </c>
      <c r="J78" s="24" t="s">
        <v>424</v>
      </c>
      <c r="K78" s="24" t="s">
        <v>5650</v>
      </c>
    </row>
    <row r="79" spans="1:11" x14ac:dyDescent="0.3">
      <c r="A79" s="27">
        <v>41034</v>
      </c>
      <c r="B79" s="27">
        <v>41030</v>
      </c>
      <c r="C79" s="28">
        <v>5082.0000000000009</v>
      </c>
      <c r="D79" s="24">
        <v>6353</v>
      </c>
      <c r="E79" s="41">
        <v>1600</v>
      </c>
      <c r="F79" s="24">
        <v>2004</v>
      </c>
      <c r="G79" s="24" t="s">
        <v>4721</v>
      </c>
      <c r="H79" s="24" t="s">
        <v>4720</v>
      </c>
      <c r="I79" s="24" t="s">
        <v>217</v>
      </c>
      <c r="J79" s="24" t="s">
        <v>424</v>
      </c>
      <c r="K79" s="24" t="s">
        <v>5649</v>
      </c>
    </row>
    <row r="80" spans="1:11" x14ac:dyDescent="0.3">
      <c r="A80" s="27">
        <v>40939</v>
      </c>
      <c r="B80" s="27">
        <v>40934</v>
      </c>
      <c r="C80" s="28">
        <v>6548.0400000000009</v>
      </c>
      <c r="D80" s="24">
        <v>6966</v>
      </c>
      <c r="E80" s="41">
        <v>2000</v>
      </c>
      <c r="F80" s="24">
        <v>2006</v>
      </c>
      <c r="G80" s="24" t="s">
        <v>4721</v>
      </c>
      <c r="H80" s="24" t="s">
        <v>4720</v>
      </c>
      <c r="I80" s="24" t="s">
        <v>4732</v>
      </c>
      <c r="J80" s="24" t="s">
        <v>424</v>
      </c>
      <c r="K80" s="24" t="s">
        <v>5648</v>
      </c>
    </row>
    <row r="81" spans="1:11" x14ac:dyDescent="0.3">
      <c r="A81" s="27">
        <v>40915</v>
      </c>
      <c r="B81" s="27">
        <v>40913</v>
      </c>
      <c r="C81" s="28">
        <v>4641.45</v>
      </c>
      <c r="D81" s="24">
        <v>5335</v>
      </c>
      <c r="E81" s="41">
        <v>2000</v>
      </c>
      <c r="F81" s="24">
        <v>2003</v>
      </c>
      <c r="G81" s="24" t="s">
        <v>4721</v>
      </c>
      <c r="H81" s="24" t="s">
        <v>4720</v>
      </c>
      <c r="I81" s="24" t="s">
        <v>4732</v>
      </c>
      <c r="J81" s="24" t="s">
        <v>424</v>
      </c>
      <c r="K81" s="24" t="s">
        <v>5647</v>
      </c>
    </row>
    <row r="82" spans="1:11" x14ac:dyDescent="0.3">
      <c r="A82" s="27">
        <v>41032</v>
      </c>
      <c r="B82" s="27">
        <v>40993</v>
      </c>
      <c r="C82" s="28">
        <v>6402.0000000000009</v>
      </c>
      <c r="D82" s="24">
        <v>6600</v>
      </c>
      <c r="E82" s="41">
        <v>1600</v>
      </c>
      <c r="F82" s="24">
        <v>2005</v>
      </c>
      <c r="G82" s="24" t="s">
        <v>4721</v>
      </c>
      <c r="H82" s="24" t="s">
        <v>4720</v>
      </c>
      <c r="I82" s="24" t="s">
        <v>4732</v>
      </c>
      <c r="J82" s="24" t="s">
        <v>424</v>
      </c>
      <c r="K82" s="24" t="s">
        <v>5646</v>
      </c>
    </row>
    <row r="83" spans="1:11" x14ac:dyDescent="0.3">
      <c r="A83" s="27">
        <v>41036</v>
      </c>
      <c r="B83" s="27">
        <v>41030</v>
      </c>
      <c r="C83" s="28">
        <v>8637.7704000000012</v>
      </c>
      <c r="D83" s="24">
        <v>10283</v>
      </c>
      <c r="E83" s="41">
        <v>2000</v>
      </c>
      <c r="F83" s="24">
        <v>2009</v>
      </c>
      <c r="G83" s="24" t="s">
        <v>4721</v>
      </c>
      <c r="H83" s="24" t="s">
        <v>4720</v>
      </c>
      <c r="I83" s="24" t="s">
        <v>195</v>
      </c>
      <c r="J83" s="24" t="s">
        <v>424</v>
      </c>
      <c r="K83" s="24" t="s">
        <v>5645</v>
      </c>
    </row>
    <row r="84" spans="1:11" x14ac:dyDescent="0.3">
      <c r="A84" s="27">
        <v>41057</v>
      </c>
      <c r="B84" s="27">
        <v>40940</v>
      </c>
      <c r="C84" s="28">
        <v>3417.3229999999999</v>
      </c>
      <c r="D84" s="24">
        <v>3635</v>
      </c>
      <c r="E84" s="41">
        <v>2000</v>
      </c>
      <c r="F84" s="24">
        <v>2001</v>
      </c>
      <c r="G84" s="24" t="s">
        <v>4725</v>
      </c>
      <c r="H84" s="24" t="s">
        <v>4720</v>
      </c>
      <c r="I84" s="24" t="s">
        <v>4723</v>
      </c>
      <c r="J84" s="24" t="s">
        <v>424</v>
      </c>
      <c r="K84" s="24" t="s">
        <v>5644</v>
      </c>
    </row>
    <row r="85" spans="1:11" x14ac:dyDescent="0.3">
      <c r="A85" s="27">
        <v>40892</v>
      </c>
      <c r="B85" s="27">
        <v>40876</v>
      </c>
      <c r="C85" s="28">
        <v>7756.7489999999998</v>
      </c>
      <c r="D85" s="24">
        <v>7915</v>
      </c>
      <c r="E85" s="41">
        <v>2000</v>
      </c>
      <c r="F85" s="24">
        <v>2007</v>
      </c>
      <c r="G85" s="24" t="s">
        <v>4725</v>
      </c>
      <c r="H85" s="24" t="s">
        <v>4720</v>
      </c>
      <c r="I85" s="24" t="s">
        <v>195</v>
      </c>
      <c r="J85" s="24" t="s">
        <v>424</v>
      </c>
      <c r="K85" s="24" t="s">
        <v>5643</v>
      </c>
    </row>
    <row r="86" spans="1:11" x14ac:dyDescent="0.3">
      <c r="A86" s="27">
        <v>40961</v>
      </c>
      <c r="B86" s="27">
        <v>40952</v>
      </c>
      <c r="C86" s="28">
        <v>8924.92</v>
      </c>
      <c r="D86" s="24">
        <v>9701</v>
      </c>
      <c r="E86" s="41">
        <v>1200</v>
      </c>
      <c r="F86" s="24">
        <v>2009</v>
      </c>
      <c r="G86" s="24" t="s">
        <v>4725</v>
      </c>
      <c r="H86" s="24" t="s">
        <v>4720</v>
      </c>
      <c r="I86" s="24" t="s">
        <v>217</v>
      </c>
      <c r="J86" s="24" t="s">
        <v>424</v>
      </c>
      <c r="K86" s="24" t="s">
        <v>5642</v>
      </c>
    </row>
    <row r="87" spans="1:11" x14ac:dyDescent="0.3">
      <c r="A87" s="27">
        <v>41003</v>
      </c>
      <c r="B87" s="27">
        <v>40922</v>
      </c>
      <c r="C87" s="28">
        <v>15646.95</v>
      </c>
      <c r="D87" s="24">
        <v>17985</v>
      </c>
      <c r="E87" s="41">
        <v>1600</v>
      </c>
      <c r="F87" s="24">
        <v>2011</v>
      </c>
      <c r="G87" s="24" t="s">
        <v>4721</v>
      </c>
      <c r="H87" s="24" t="s">
        <v>4720</v>
      </c>
      <c r="I87" s="24" t="s">
        <v>4723</v>
      </c>
      <c r="J87" s="24" t="s">
        <v>424</v>
      </c>
      <c r="K87" s="24" t="s">
        <v>5641</v>
      </c>
    </row>
    <row r="88" spans="1:11" x14ac:dyDescent="0.3">
      <c r="A88" s="27">
        <v>41030</v>
      </c>
      <c r="B88" s="27">
        <v>41024</v>
      </c>
      <c r="C88" s="28">
        <v>9689.0640000000003</v>
      </c>
      <c r="D88" s="24">
        <v>9887</v>
      </c>
      <c r="E88" s="41">
        <v>2000</v>
      </c>
      <c r="F88" s="24">
        <v>2008</v>
      </c>
      <c r="G88" s="24" t="s">
        <v>4721</v>
      </c>
      <c r="H88" s="24" t="s">
        <v>4720</v>
      </c>
      <c r="I88" s="24" t="s">
        <v>4723</v>
      </c>
      <c r="J88" s="24" t="s">
        <v>424</v>
      </c>
      <c r="K88" s="24" t="s">
        <v>5640</v>
      </c>
    </row>
    <row r="89" spans="1:11" x14ac:dyDescent="0.3">
      <c r="A89" s="27">
        <v>41090</v>
      </c>
      <c r="B89" s="27">
        <v>40999</v>
      </c>
      <c r="C89" s="28">
        <v>15329.16</v>
      </c>
      <c r="D89" s="24">
        <v>15642</v>
      </c>
      <c r="E89" s="41">
        <v>1200</v>
      </c>
      <c r="F89" s="24">
        <v>2010</v>
      </c>
      <c r="G89" s="24" t="s">
        <v>4725</v>
      </c>
      <c r="H89" s="24" t="s">
        <v>4720</v>
      </c>
      <c r="I89" s="24" t="s">
        <v>217</v>
      </c>
      <c r="J89" s="24" t="s">
        <v>424</v>
      </c>
      <c r="K89" s="24" t="s">
        <v>5639</v>
      </c>
    </row>
    <row r="90" spans="1:11" x14ac:dyDescent="0.3">
      <c r="A90" s="27">
        <v>40940</v>
      </c>
      <c r="B90" s="27">
        <v>40928</v>
      </c>
      <c r="C90" s="28">
        <v>6293.6639999999998</v>
      </c>
      <c r="D90" s="24">
        <v>7675</v>
      </c>
      <c r="E90" s="41">
        <v>1200</v>
      </c>
      <c r="F90" s="24">
        <v>2007</v>
      </c>
      <c r="G90" s="24" t="s">
        <v>4721</v>
      </c>
      <c r="H90" s="24" t="s">
        <v>4720</v>
      </c>
      <c r="I90" s="24" t="s">
        <v>4732</v>
      </c>
      <c r="J90" s="24" t="s">
        <v>424</v>
      </c>
      <c r="K90" s="24" t="s">
        <v>5638</v>
      </c>
    </row>
    <row r="91" spans="1:11" x14ac:dyDescent="0.3">
      <c r="A91" s="27">
        <v>40869</v>
      </c>
      <c r="B91" s="27">
        <v>40860</v>
      </c>
      <c r="C91" s="28">
        <v>5441.7</v>
      </c>
      <c r="D91" s="24">
        <v>5610</v>
      </c>
      <c r="E91" s="41">
        <v>1200</v>
      </c>
      <c r="F91" s="24">
        <v>2003</v>
      </c>
      <c r="G91" s="24" t="s">
        <v>4721</v>
      </c>
      <c r="H91" s="24" t="s">
        <v>4720</v>
      </c>
      <c r="I91" s="24" t="s">
        <v>4732</v>
      </c>
      <c r="J91" s="24" t="s">
        <v>424</v>
      </c>
      <c r="K91" s="24" t="s">
        <v>5637</v>
      </c>
    </row>
    <row r="92" spans="1:11" x14ac:dyDescent="0.3">
      <c r="A92" s="27">
        <v>41104</v>
      </c>
      <c r="B92" s="27">
        <v>41044</v>
      </c>
      <c r="C92" s="28">
        <v>13883.46</v>
      </c>
      <c r="D92" s="24">
        <v>15958</v>
      </c>
      <c r="E92" s="41">
        <v>1600</v>
      </c>
      <c r="F92" s="24">
        <v>2010</v>
      </c>
      <c r="G92" s="24" t="s">
        <v>4721</v>
      </c>
      <c r="H92" s="24" t="s">
        <v>4720</v>
      </c>
      <c r="I92" s="24" t="s">
        <v>217</v>
      </c>
      <c r="J92" s="24" t="s">
        <v>424</v>
      </c>
      <c r="K92" s="24" t="s">
        <v>5636</v>
      </c>
    </row>
    <row r="93" spans="1:11" x14ac:dyDescent="0.3">
      <c r="A93" s="27">
        <v>40848</v>
      </c>
      <c r="B93" s="27">
        <v>40846</v>
      </c>
      <c r="C93" s="28">
        <v>7356.9989999999998</v>
      </c>
      <c r="D93" s="24">
        <v>8555</v>
      </c>
      <c r="E93" s="41">
        <v>2000</v>
      </c>
      <c r="F93" s="24">
        <v>2007</v>
      </c>
      <c r="G93" s="24" t="s">
        <v>4721</v>
      </c>
      <c r="H93" s="24" t="s">
        <v>4720</v>
      </c>
      <c r="I93" s="24" t="s">
        <v>4723</v>
      </c>
      <c r="J93" s="24" t="s">
        <v>424</v>
      </c>
      <c r="K93" s="24" t="s">
        <v>5635</v>
      </c>
    </row>
    <row r="94" spans="1:11" x14ac:dyDescent="0.3">
      <c r="A94" s="27">
        <v>41026</v>
      </c>
      <c r="B94" s="27">
        <v>41020</v>
      </c>
      <c r="C94" s="28">
        <v>5082</v>
      </c>
      <c r="D94" s="24">
        <v>5775</v>
      </c>
      <c r="E94" s="41">
        <v>1200</v>
      </c>
      <c r="F94" s="24">
        <v>2004</v>
      </c>
      <c r="G94" s="24" t="s">
        <v>4721</v>
      </c>
      <c r="H94" s="24" t="s">
        <v>4720</v>
      </c>
      <c r="I94" s="24" t="s">
        <v>195</v>
      </c>
      <c r="J94" s="24" t="s">
        <v>424</v>
      </c>
      <c r="K94" s="24" t="s">
        <v>5634</v>
      </c>
    </row>
    <row r="95" spans="1:11" x14ac:dyDescent="0.3">
      <c r="A95" s="27">
        <v>40924</v>
      </c>
      <c r="B95" s="27">
        <v>40881</v>
      </c>
      <c r="C95" s="28">
        <v>14048.1</v>
      </c>
      <c r="D95" s="24">
        <v>16335</v>
      </c>
      <c r="E95" s="41">
        <v>1200</v>
      </c>
      <c r="F95" s="24">
        <v>2011</v>
      </c>
      <c r="G95" s="24" t="s">
        <v>4725</v>
      </c>
      <c r="H95" s="24" t="s">
        <v>4720</v>
      </c>
      <c r="I95" s="24" t="s">
        <v>195</v>
      </c>
      <c r="J95" s="24" t="s">
        <v>424</v>
      </c>
      <c r="K95" s="24" t="s">
        <v>5633</v>
      </c>
    </row>
    <row r="96" spans="1:11" x14ac:dyDescent="0.3">
      <c r="A96" s="27">
        <v>40920</v>
      </c>
      <c r="B96" s="27">
        <v>40869</v>
      </c>
      <c r="C96" s="28">
        <v>12741.119999999999</v>
      </c>
      <c r="D96" s="24">
        <v>15168</v>
      </c>
      <c r="E96" s="41">
        <v>1200</v>
      </c>
      <c r="F96" s="24">
        <v>2010</v>
      </c>
      <c r="G96" s="24" t="s">
        <v>4721</v>
      </c>
      <c r="H96" s="24" t="s">
        <v>4720</v>
      </c>
      <c r="I96" s="24" t="s">
        <v>4732</v>
      </c>
      <c r="J96" s="24" t="s">
        <v>424</v>
      </c>
      <c r="K96" s="24" t="s">
        <v>5632</v>
      </c>
    </row>
    <row r="97" spans="1:11" x14ac:dyDescent="0.3">
      <c r="A97" s="27">
        <v>40902</v>
      </c>
      <c r="B97" s="27">
        <v>40899</v>
      </c>
      <c r="C97" s="28">
        <v>8794.7579999999998</v>
      </c>
      <c r="D97" s="24">
        <v>9258</v>
      </c>
      <c r="E97" s="41">
        <v>1200</v>
      </c>
      <c r="F97" s="24">
        <v>2008</v>
      </c>
      <c r="G97" s="24" t="s">
        <v>4725</v>
      </c>
      <c r="H97" s="24" t="s">
        <v>4720</v>
      </c>
      <c r="I97" s="24" t="s">
        <v>217</v>
      </c>
      <c r="J97" s="24" t="s">
        <v>424</v>
      </c>
      <c r="K97" s="24" t="s">
        <v>5631</v>
      </c>
    </row>
    <row r="98" spans="1:11" x14ac:dyDescent="0.3">
      <c r="A98" s="27">
        <v>41042</v>
      </c>
      <c r="B98" s="27">
        <v>41020</v>
      </c>
      <c r="C98" s="28">
        <v>7815.9120000000003</v>
      </c>
      <c r="D98" s="24">
        <v>8315</v>
      </c>
      <c r="E98" s="41">
        <v>1600</v>
      </c>
      <c r="F98" s="24">
        <v>2007</v>
      </c>
      <c r="G98" s="24" t="s">
        <v>4721</v>
      </c>
      <c r="H98" s="24" t="s">
        <v>4720</v>
      </c>
      <c r="I98" s="24" t="s">
        <v>195</v>
      </c>
      <c r="J98" s="24" t="s">
        <v>424</v>
      </c>
      <c r="K98" s="24" t="s">
        <v>5630</v>
      </c>
    </row>
    <row r="99" spans="1:11" x14ac:dyDescent="0.3">
      <c r="A99" s="27">
        <v>41043</v>
      </c>
      <c r="B99" s="27">
        <v>41035</v>
      </c>
      <c r="C99" s="28">
        <v>4256.7525000000005</v>
      </c>
      <c r="D99" s="24">
        <v>5255</v>
      </c>
      <c r="E99" s="41">
        <v>1200</v>
      </c>
      <c r="F99" s="24">
        <v>2004</v>
      </c>
      <c r="G99" s="24" t="s">
        <v>4721</v>
      </c>
      <c r="H99" s="24" t="s">
        <v>4720</v>
      </c>
      <c r="I99" s="24" t="s">
        <v>195</v>
      </c>
      <c r="J99" s="24" t="s">
        <v>424</v>
      </c>
      <c r="K99" s="24" t="s">
        <v>5629</v>
      </c>
    </row>
    <row r="100" spans="1:11" x14ac:dyDescent="0.3">
      <c r="A100" s="27">
        <v>40895</v>
      </c>
      <c r="B100" s="27">
        <v>40893</v>
      </c>
      <c r="C100" s="28">
        <v>13564.3</v>
      </c>
      <c r="D100" s="24">
        <v>15958</v>
      </c>
      <c r="E100" s="41">
        <v>2000</v>
      </c>
      <c r="F100" s="24">
        <v>2010</v>
      </c>
      <c r="G100" s="24" t="s">
        <v>4721</v>
      </c>
      <c r="H100" s="24" t="s">
        <v>4720</v>
      </c>
      <c r="I100" s="24" t="s">
        <v>217</v>
      </c>
      <c r="J100" s="24" t="s">
        <v>424</v>
      </c>
      <c r="K100" s="24" t="s">
        <v>5628</v>
      </c>
    </row>
    <row r="101" spans="1:11" x14ac:dyDescent="0.3">
      <c r="A101" s="27">
        <v>41011</v>
      </c>
      <c r="B101" s="27">
        <v>40947</v>
      </c>
      <c r="C101" s="28">
        <v>5979.1500000000005</v>
      </c>
      <c r="D101" s="24">
        <v>6644</v>
      </c>
      <c r="E101" s="41">
        <v>1600</v>
      </c>
      <c r="F101" s="24">
        <v>2006</v>
      </c>
      <c r="G101" s="24" t="s">
        <v>4721</v>
      </c>
      <c r="H101" s="24" t="s">
        <v>4720</v>
      </c>
      <c r="I101" s="24" t="s">
        <v>4732</v>
      </c>
      <c r="J101" s="24" t="s">
        <v>424</v>
      </c>
      <c r="K101" s="24" t="s">
        <v>5627</v>
      </c>
    </row>
    <row r="102" spans="1:11" x14ac:dyDescent="0.3">
      <c r="A102" s="27">
        <v>41003</v>
      </c>
      <c r="B102" s="27">
        <v>40938</v>
      </c>
      <c r="C102" s="28">
        <v>3811.23</v>
      </c>
      <c r="D102" s="24">
        <v>4235</v>
      </c>
      <c r="E102" s="41">
        <v>1200</v>
      </c>
      <c r="F102" s="24">
        <v>2001</v>
      </c>
      <c r="G102" s="24" t="s">
        <v>4725</v>
      </c>
      <c r="H102" s="24" t="s">
        <v>4720</v>
      </c>
      <c r="I102" s="24" t="s">
        <v>4732</v>
      </c>
      <c r="J102" s="24" t="s">
        <v>424</v>
      </c>
      <c r="K102" s="24" t="s">
        <v>5626</v>
      </c>
    </row>
    <row r="103" spans="1:11" x14ac:dyDescent="0.3">
      <c r="A103" s="27">
        <v>40881</v>
      </c>
      <c r="B103" s="27">
        <v>40873</v>
      </c>
      <c r="C103" s="28">
        <v>6115.2</v>
      </c>
      <c r="D103" s="24">
        <v>6240</v>
      </c>
      <c r="E103" s="41">
        <v>2000</v>
      </c>
      <c r="F103" s="24">
        <v>2005</v>
      </c>
      <c r="G103" s="24" t="s">
        <v>4725</v>
      </c>
      <c r="H103" s="24" t="s">
        <v>4720</v>
      </c>
      <c r="I103" s="24" t="s">
        <v>217</v>
      </c>
      <c r="J103" s="24" t="s">
        <v>424</v>
      </c>
      <c r="K103" s="24" t="s">
        <v>5625</v>
      </c>
    </row>
    <row r="104" spans="1:11" x14ac:dyDescent="0.3">
      <c r="A104" s="27">
        <v>40857</v>
      </c>
      <c r="B104" s="27">
        <v>40848</v>
      </c>
      <c r="C104" s="28">
        <v>4758.6000000000004</v>
      </c>
      <c r="D104" s="24">
        <v>5948</v>
      </c>
      <c r="E104" s="41">
        <v>1200</v>
      </c>
      <c r="F104" s="24">
        <v>2004</v>
      </c>
      <c r="G104" s="24" t="s">
        <v>4721</v>
      </c>
      <c r="H104" s="24" t="s">
        <v>4720</v>
      </c>
      <c r="I104" s="24" t="s">
        <v>4723</v>
      </c>
      <c r="J104" s="24" t="s">
        <v>424</v>
      </c>
      <c r="K104" s="24" t="s">
        <v>5624</v>
      </c>
    </row>
    <row r="105" spans="1:11" x14ac:dyDescent="0.3">
      <c r="A105" s="27">
        <v>41086</v>
      </c>
      <c r="B105" s="27">
        <v>41041</v>
      </c>
      <c r="C105" s="28">
        <v>3926.2860000000005</v>
      </c>
      <c r="D105" s="24">
        <v>4315</v>
      </c>
      <c r="E105" s="41">
        <v>1200</v>
      </c>
      <c r="F105" s="24">
        <v>2001</v>
      </c>
      <c r="G105" s="24" t="s">
        <v>4721</v>
      </c>
      <c r="H105" s="24" t="s">
        <v>4720</v>
      </c>
      <c r="I105" s="24" t="s">
        <v>4732</v>
      </c>
      <c r="J105" s="24" t="s">
        <v>424</v>
      </c>
      <c r="K105" s="24" t="s">
        <v>5623</v>
      </c>
    </row>
    <row r="106" spans="1:11" x14ac:dyDescent="0.3">
      <c r="A106" s="27">
        <v>41033</v>
      </c>
      <c r="B106" s="27">
        <v>41029</v>
      </c>
      <c r="C106" s="28">
        <v>7425.8856000000005</v>
      </c>
      <c r="D106" s="24">
        <v>9168</v>
      </c>
      <c r="E106" s="41">
        <v>1600</v>
      </c>
      <c r="F106" s="24">
        <v>2008</v>
      </c>
      <c r="G106" s="24" t="s">
        <v>4721</v>
      </c>
      <c r="H106" s="24" t="s">
        <v>4720</v>
      </c>
      <c r="I106" s="24" t="s">
        <v>195</v>
      </c>
      <c r="J106" s="24" t="s">
        <v>424</v>
      </c>
      <c r="K106" s="24" t="s">
        <v>5622</v>
      </c>
    </row>
    <row r="107" spans="1:11" x14ac:dyDescent="0.3">
      <c r="A107" s="27">
        <v>40866</v>
      </c>
      <c r="B107" s="27">
        <v>40845</v>
      </c>
      <c r="C107" s="28">
        <v>15147</v>
      </c>
      <c r="D107" s="24">
        <v>17820</v>
      </c>
      <c r="E107" s="41">
        <v>1200</v>
      </c>
      <c r="F107" s="24">
        <v>2011</v>
      </c>
      <c r="G107" s="24" t="s">
        <v>4725</v>
      </c>
      <c r="H107" s="24" t="s">
        <v>4720</v>
      </c>
      <c r="I107" s="24" t="s">
        <v>195</v>
      </c>
      <c r="J107" s="24" t="s">
        <v>424</v>
      </c>
      <c r="K107" s="24" t="s">
        <v>5621</v>
      </c>
    </row>
    <row r="108" spans="1:11" x14ac:dyDescent="0.3">
      <c r="A108" s="27">
        <v>41061</v>
      </c>
      <c r="B108" s="27">
        <v>41054</v>
      </c>
      <c r="C108" s="28">
        <v>5285.4427000000005</v>
      </c>
      <c r="D108" s="24">
        <v>5449</v>
      </c>
      <c r="E108" s="41">
        <v>2000</v>
      </c>
      <c r="F108" s="24">
        <v>2002</v>
      </c>
      <c r="G108" s="24" t="s">
        <v>4721</v>
      </c>
      <c r="H108" s="24" t="s">
        <v>4720</v>
      </c>
      <c r="I108" s="24" t="s">
        <v>4723</v>
      </c>
      <c r="J108" s="24" t="s">
        <v>424</v>
      </c>
      <c r="K108" s="24" t="s">
        <v>5620</v>
      </c>
    </row>
    <row r="109" spans="1:11" x14ac:dyDescent="0.3">
      <c r="A109" s="27">
        <v>40988</v>
      </c>
      <c r="B109" s="27">
        <v>40918</v>
      </c>
      <c r="C109" s="28">
        <v>14559.699999999999</v>
      </c>
      <c r="D109" s="24">
        <v>15326</v>
      </c>
      <c r="E109" s="41">
        <v>2000</v>
      </c>
      <c r="F109" s="24">
        <v>2010</v>
      </c>
      <c r="G109" s="24" t="s">
        <v>4721</v>
      </c>
      <c r="H109" s="24" t="s">
        <v>4720</v>
      </c>
      <c r="I109" s="24" t="s">
        <v>195</v>
      </c>
      <c r="J109" s="24" t="s">
        <v>424</v>
      </c>
      <c r="K109" s="24" t="s">
        <v>5619</v>
      </c>
    </row>
    <row r="110" spans="1:11" x14ac:dyDescent="0.3">
      <c r="A110" s="27">
        <v>41129</v>
      </c>
      <c r="B110" s="27">
        <v>41035</v>
      </c>
      <c r="C110" s="28">
        <v>12387.2</v>
      </c>
      <c r="D110" s="24">
        <v>15484</v>
      </c>
      <c r="E110" s="41">
        <v>1200</v>
      </c>
      <c r="F110" s="24">
        <v>2010</v>
      </c>
      <c r="G110" s="24" t="s">
        <v>4725</v>
      </c>
      <c r="H110" s="24" t="s">
        <v>4720</v>
      </c>
      <c r="I110" s="24" t="s">
        <v>195</v>
      </c>
      <c r="J110" s="24" t="s">
        <v>424</v>
      </c>
      <c r="K110" s="24" t="s">
        <v>5618</v>
      </c>
    </row>
    <row r="111" spans="1:11" x14ac:dyDescent="0.3">
      <c r="A111" s="27">
        <v>40985</v>
      </c>
      <c r="B111" s="27">
        <v>40978</v>
      </c>
      <c r="C111" s="28">
        <v>4887.96</v>
      </c>
      <c r="D111" s="24">
        <v>5313</v>
      </c>
      <c r="E111" s="41">
        <v>2000</v>
      </c>
      <c r="F111" s="24">
        <v>2004</v>
      </c>
      <c r="G111" s="24" t="s">
        <v>4725</v>
      </c>
      <c r="H111" s="24" t="s">
        <v>4720</v>
      </c>
      <c r="I111" s="24" t="s">
        <v>4732</v>
      </c>
      <c r="J111" s="24" t="s">
        <v>424</v>
      </c>
      <c r="K111" s="24" t="s">
        <v>5617</v>
      </c>
    </row>
    <row r="112" spans="1:11" x14ac:dyDescent="0.3">
      <c r="A112" s="27">
        <v>41024</v>
      </c>
      <c r="B112" s="27">
        <v>41023</v>
      </c>
      <c r="C112" s="28">
        <v>4435.2</v>
      </c>
      <c r="D112" s="24">
        <v>5280</v>
      </c>
      <c r="E112" s="41">
        <v>1200</v>
      </c>
      <c r="F112" s="24">
        <v>2003</v>
      </c>
      <c r="G112" s="24" t="s">
        <v>4725</v>
      </c>
      <c r="H112" s="24" t="s">
        <v>4720</v>
      </c>
      <c r="I112" s="24" t="s">
        <v>4732</v>
      </c>
      <c r="J112" s="24" t="s">
        <v>424</v>
      </c>
      <c r="K112" s="24" t="s">
        <v>5616</v>
      </c>
    </row>
    <row r="113" spans="1:11" x14ac:dyDescent="0.3">
      <c r="A113" s="27">
        <v>40986</v>
      </c>
      <c r="B113" s="27">
        <v>40978</v>
      </c>
      <c r="C113" s="28">
        <v>4649.0700000000006</v>
      </c>
      <c r="D113" s="24">
        <v>4649</v>
      </c>
      <c r="E113" s="41">
        <v>1200</v>
      </c>
      <c r="F113" s="24">
        <v>2002</v>
      </c>
      <c r="G113" s="24" t="s">
        <v>4721</v>
      </c>
      <c r="H113" s="24" t="s">
        <v>4720</v>
      </c>
      <c r="I113" s="24" t="s">
        <v>4723</v>
      </c>
      <c r="J113" s="24" t="s">
        <v>424</v>
      </c>
      <c r="K113" s="24" t="s">
        <v>5615</v>
      </c>
    </row>
    <row r="114" spans="1:11" x14ac:dyDescent="0.3">
      <c r="A114" s="27">
        <v>40986</v>
      </c>
      <c r="B114" s="27">
        <v>40953</v>
      </c>
      <c r="C114" s="28">
        <v>6837</v>
      </c>
      <c r="D114" s="24">
        <v>6837</v>
      </c>
      <c r="E114" s="41">
        <v>1600</v>
      </c>
      <c r="F114" s="24">
        <v>2006</v>
      </c>
      <c r="G114" s="24" t="s">
        <v>4725</v>
      </c>
      <c r="H114" s="24" t="s">
        <v>4720</v>
      </c>
      <c r="I114" s="24" t="s">
        <v>217</v>
      </c>
      <c r="J114" s="24" t="s">
        <v>424</v>
      </c>
      <c r="K114" s="24" t="s">
        <v>5614</v>
      </c>
    </row>
    <row r="115" spans="1:11" x14ac:dyDescent="0.3">
      <c r="A115" s="27">
        <v>40892</v>
      </c>
      <c r="B115" s="27">
        <v>40884</v>
      </c>
      <c r="C115" s="28">
        <v>8720.2289000000001</v>
      </c>
      <c r="D115" s="24">
        <v>9798</v>
      </c>
      <c r="E115" s="41">
        <v>1200</v>
      </c>
      <c r="F115" s="24">
        <v>2009</v>
      </c>
      <c r="G115" s="24" t="s">
        <v>4725</v>
      </c>
      <c r="H115" s="24" t="s">
        <v>4720</v>
      </c>
      <c r="I115" s="24" t="s">
        <v>195</v>
      </c>
      <c r="J115" s="24" t="s">
        <v>424</v>
      </c>
      <c r="K115" s="24" t="s">
        <v>5613</v>
      </c>
    </row>
    <row r="116" spans="1:11" x14ac:dyDescent="0.3">
      <c r="A116" s="27">
        <v>40952</v>
      </c>
      <c r="B116" s="27">
        <v>40946</v>
      </c>
      <c r="C116" s="28">
        <v>5108.3999999999996</v>
      </c>
      <c r="D116" s="24">
        <v>5940</v>
      </c>
      <c r="E116" s="41">
        <v>2000</v>
      </c>
      <c r="F116" s="24">
        <v>2003</v>
      </c>
      <c r="G116" s="24" t="s">
        <v>4721</v>
      </c>
      <c r="H116" s="24" t="s">
        <v>4720</v>
      </c>
      <c r="I116" s="24" t="s">
        <v>4723</v>
      </c>
      <c r="J116" s="24" t="s">
        <v>424</v>
      </c>
      <c r="K116" s="24" t="s">
        <v>5612</v>
      </c>
    </row>
    <row r="117" spans="1:11" x14ac:dyDescent="0.3">
      <c r="A117" s="27">
        <v>41032</v>
      </c>
      <c r="B117" s="27">
        <v>41029</v>
      </c>
      <c r="C117" s="28">
        <v>4641.45</v>
      </c>
      <c r="D117" s="24">
        <v>5335</v>
      </c>
      <c r="E117" s="41">
        <v>2000</v>
      </c>
      <c r="F117" s="24">
        <v>2003</v>
      </c>
      <c r="G117" s="24" t="s">
        <v>4721</v>
      </c>
      <c r="H117" s="24" t="s">
        <v>4720</v>
      </c>
      <c r="I117" s="24" t="s">
        <v>217</v>
      </c>
      <c r="J117" s="24" t="s">
        <v>424</v>
      </c>
      <c r="K117" s="24" t="s">
        <v>5611</v>
      </c>
    </row>
    <row r="118" spans="1:11" x14ac:dyDescent="0.3">
      <c r="A118" s="27">
        <v>40927</v>
      </c>
      <c r="B118" s="27">
        <v>40844</v>
      </c>
      <c r="C118" s="28">
        <v>3492.4290000000001</v>
      </c>
      <c r="D118" s="24">
        <v>3755</v>
      </c>
      <c r="E118" s="41">
        <v>2000</v>
      </c>
      <c r="F118" s="24">
        <v>2001</v>
      </c>
      <c r="G118" s="24" t="s">
        <v>4725</v>
      </c>
      <c r="H118" s="24" t="s">
        <v>4720</v>
      </c>
      <c r="I118" s="24" t="s">
        <v>217</v>
      </c>
      <c r="J118" s="24" t="s">
        <v>424</v>
      </c>
      <c r="K118" s="24" t="s">
        <v>5610</v>
      </c>
    </row>
    <row r="119" spans="1:11" x14ac:dyDescent="0.3">
      <c r="A119" s="27">
        <v>40980</v>
      </c>
      <c r="B119" s="27">
        <v>40979</v>
      </c>
      <c r="C119" s="28">
        <v>4944</v>
      </c>
      <c r="D119" s="24">
        <v>6180</v>
      </c>
      <c r="E119" s="41">
        <v>2000</v>
      </c>
      <c r="F119" s="24">
        <v>2005</v>
      </c>
      <c r="G119" s="24" t="s">
        <v>4721</v>
      </c>
      <c r="H119" s="24" t="s">
        <v>4720</v>
      </c>
      <c r="I119" s="24" t="s">
        <v>217</v>
      </c>
      <c r="J119" s="24" t="s">
        <v>424</v>
      </c>
      <c r="K119" s="24" t="s">
        <v>5609</v>
      </c>
    </row>
    <row r="120" spans="1:11" x14ac:dyDescent="0.3">
      <c r="A120" s="27">
        <v>40852</v>
      </c>
      <c r="B120" s="27">
        <v>40850</v>
      </c>
      <c r="C120" s="28">
        <v>7933.7076000000006</v>
      </c>
      <c r="D120" s="24">
        <v>8718</v>
      </c>
      <c r="E120" s="41">
        <v>2000</v>
      </c>
      <c r="F120" s="24">
        <v>2008</v>
      </c>
      <c r="G120" s="24" t="s">
        <v>4725</v>
      </c>
      <c r="H120" s="24" t="s">
        <v>4720</v>
      </c>
      <c r="I120" s="24" t="s">
        <v>217</v>
      </c>
      <c r="J120" s="24" t="s">
        <v>424</v>
      </c>
      <c r="K120" s="24" t="s">
        <v>5608</v>
      </c>
    </row>
    <row r="121" spans="1:11" x14ac:dyDescent="0.3">
      <c r="A121" s="27">
        <v>41015</v>
      </c>
      <c r="B121" s="27">
        <v>41007</v>
      </c>
      <c r="C121" s="28">
        <v>6600.0000000000009</v>
      </c>
      <c r="D121" s="24">
        <v>6600</v>
      </c>
      <c r="E121" s="41">
        <v>1200</v>
      </c>
      <c r="F121" s="24">
        <v>2005</v>
      </c>
      <c r="G121" s="24" t="s">
        <v>4725</v>
      </c>
      <c r="H121" s="24" t="s">
        <v>4720</v>
      </c>
      <c r="I121" s="24" t="s">
        <v>4732</v>
      </c>
      <c r="J121" s="24" t="s">
        <v>424</v>
      </c>
      <c r="K121" s="24" t="s">
        <v>5607</v>
      </c>
    </row>
    <row r="122" spans="1:11" x14ac:dyDescent="0.3">
      <c r="A122" s="27">
        <v>41025</v>
      </c>
      <c r="B122" s="27">
        <v>41018</v>
      </c>
      <c r="C122" s="28">
        <v>8628.48</v>
      </c>
      <c r="D122" s="24">
        <v>8988</v>
      </c>
      <c r="E122" s="41">
        <v>2000</v>
      </c>
      <c r="F122" s="24">
        <v>2008</v>
      </c>
      <c r="G122" s="24" t="s">
        <v>4725</v>
      </c>
      <c r="H122" s="24" t="s">
        <v>4720</v>
      </c>
      <c r="I122" s="24" t="s">
        <v>4723</v>
      </c>
      <c r="J122" s="24" t="s">
        <v>424</v>
      </c>
      <c r="K122" s="24" t="s">
        <v>5606</v>
      </c>
    </row>
    <row r="123" spans="1:11" x14ac:dyDescent="0.3">
      <c r="A123" s="27">
        <v>41060</v>
      </c>
      <c r="B123" s="27">
        <v>41056</v>
      </c>
      <c r="C123" s="28">
        <v>4607.0783999999994</v>
      </c>
      <c r="D123" s="24">
        <v>4799</v>
      </c>
      <c r="E123" s="41">
        <v>1600</v>
      </c>
      <c r="F123" s="24">
        <v>2002</v>
      </c>
      <c r="G123" s="24" t="s">
        <v>4721</v>
      </c>
      <c r="H123" s="24" t="s">
        <v>4720</v>
      </c>
      <c r="I123" s="24" t="s">
        <v>4732</v>
      </c>
      <c r="J123" s="24" t="s">
        <v>424</v>
      </c>
      <c r="K123" s="24" t="s">
        <v>5605</v>
      </c>
    </row>
    <row r="124" spans="1:11" x14ac:dyDescent="0.3">
      <c r="A124" s="27">
        <v>41027</v>
      </c>
      <c r="B124" s="27">
        <v>41025</v>
      </c>
      <c r="C124" s="28">
        <v>7886.0711999999994</v>
      </c>
      <c r="D124" s="24">
        <v>9617</v>
      </c>
      <c r="E124" s="41">
        <v>2000</v>
      </c>
      <c r="F124" s="24">
        <v>2008</v>
      </c>
      <c r="G124" s="24" t="s">
        <v>4725</v>
      </c>
      <c r="H124" s="24" t="s">
        <v>4720</v>
      </c>
      <c r="I124" s="24" t="s">
        <v>4732</v>
      </c>
      <c r="J124" s="24" t="s">
        <v>424</v>
      </c>
      <c r="K124" s="24" t="s">
        <v>5604</v>
      </c>
    </row>
    <row r="125" spans="1:11" x14ac:dyDescent="0.3">
      <c r="A125" s="27">
        <v>41035</v>
      </c>
      <c r="B125" s="27">
        <v>40983</v>
      </c>
      <c r="C125" s="28">
        <v>7644.2939999999999</v>
      </c>
      <c r="D125" s="24">
        <v>9437</v>
      </c>
      <c r="E125" s="41">
        <v>2000</v>
      </c>
      <c r="F125" s="24">
        <v>2008</v>
      </c>
      <c r="G125" s="24" t="s">
        <v>4725</v>
      </c>
      <c r="H125" s="24" t="s">
        <v>4720</v>
      </c>
      <c r="I125" s="24" t="s">
        <v>4723</v>
      </c>
      <c r="J125" s="24" t="s">
        <v>424</v>
      </c>
      <c r="K125" s="24" t="s">
        <v>5603</v>
      </c>
    </row>
    <row r="126" spans="1:11" x14ac:dyDescent="0.3">
      <c r="A126" s="27">
        <v>40967</v>
      </c>
      <c r="B126" s="27">
        <v>40960</v>
      </c>
      <c r="C126" s="28">
        <v>6543.2640000000001</v>
      </c>
      <c r="D126" s="24">
        <v>8179</v>
      </c>
      <c r="E126" s="41">
        <v>1200</v>
      </c>
      <c r="F126" s="24">
        <v>2008</v>
      </c>
      <c r="G126" s="24" t="s">
        <v>4725</v>
      </c>
      <c r="H126" s="24" t="s">
        <v>4720</v>
      </c>
      <c r="I126" s="24" t="s">
        <v>4723</v>
      </c>
      <c r="J126" s="24" t="s">
        <v>424</v>
      </c>
      <c r="K126" s="24" t="s">
        <v>5602</v>
      </c>
    </row>
    <row r="127" spans="1:11" x14ac:dyDescent="0.3">
      <c r="A127" s="27">
        <v>41065</v>
      </c>
      <c r="B127" s="27">
        <v>41015</v>
      </c>
      <c r="C127" s="28">
        <v>5515.4000000000005</v>
      </c>
      <c r="D127" s="24">
        <v>5995</v>
      </c>
      <c r="E127" s="41">
        <v>2000</v>
      </c>
      <c r="F127" s="24">
        <v>2003</v>
      </c>
      <c r="G127" s="24" t="s">
        <v>4725</v>
      </c>
      <c r="H127" s="24" t="s">
        <v>4720</v>
      </c>
      <c r="I127" s="24" t="s">
        <v>4732</v>
      </c>
      <c r="J127" s="24" t="s">
        <v>424</v>
      </c>
      <c r="K127" s="24" t="s">
        <v>5601</v>
      </c>
    </row>
    <row r="128" spans="1:11" x14ac:dyDescent="0.3">
      <c r="A128" s="27">
        <v>41097</v>
      </c>
      <c r="B128" s="27">
        <v>41021</v>
      </c>
      <c r="C128" s="28">
        <v>4653.5691000000006</v>
      </c>
      <c r="D128" s="24">
        <v>5349</v>
      </c>
      <c r="E128" s="41">
        <v>2000</v>
      </c>
      <c r="F128" s="24">
        <v>2002</v>
      </c>
      <c r="G128" s="24" t="s">
        <v>4721</v>
      </c>
      <c r="H128" s="24" t="s">
        <v>4720</v>
      </c>
      <c r="I128" s="24" t="s">
        <v>217</v>
      </c>
      <c r="J128" s="24" t="s">
        <v>424</v>
      </c>
      <c r="K128" s="24" t="s">
        <v>5600</v>
      </c>
    </row>
    <row r="129" spans="1:11" x14ac:dyDescent="0.3">
      <c r="A129" s="27">
        <v>41067</v>
      </c>
      <c r="B129" s="27">
        <v>41057</v>
      </c>
      <c r="C129" s="28">
        <v>3562.741</v>
      </c>
      <c r="D129" s="24">
        <v>3635</v>
      </c>
      <c r="E129" s="41">
        <v>2000</v>
      </c>
      <c r="F129" s="24">
        <v>2001</v>
      </c>
      <c r="G129" s="24" t="s">
        <v>4725</v>
      </c>
      <c r="H129" s="24" t="s">
        <v>4720</v>
      </c>
      <c r="I129" s="24" t="s">
        <v>4732</v>
      </c>
      <c r="J129" s="24" t="s">
        <v>424</v>
      </c>
      <c r="K129" s="24" t="s">
        <v>5599</v>
      </c>
    </row>
    <row r="130" spans="1:11" x14ac:dyDescent="0.3">
      <c r="A130" s="27">
        <v>40918</v>
      </c>
      <c r="B130" s="27">
        <v>40912</v>
      </c>
      <c r="C130" s="28">
        <v>4055.7240000000002</v>
      </c>
      <c r="D130" s="24">
        <v>4315</v>
      </c>
      <c r="E130" s="41">
        <v>1600</v>
      </c>
      <c r="F130" s="24">
        <v>2001</v>
      </c>
      <c r="G130" s="24" t="s">
        <v>4725</v>
      </c>
      <c r="H130" s="24" t="s">
        <v>4720</v>
      </c>
      <c r="I130" s="24" t="s">
        <v>217</v>
      </c>
      <c r="J130" s="24" t="s">
        <v>424</v>
      </c>
      <c r="K130" s="24" t="s">
        <v>5598</v>
      </c>
    </row>
    <row r="131" spans="1:11" x14ac:dyDescent="0.3">
      <c r="A131" s="27">
        <v>41003</v>
      </c>
      <c r="B131" s="27">
        <v>40937</v>
      </c>
      <c r="C131" s="28">
        <v>4049.19</v>
      </c>
      <c r="D131" s="24">
        <v>4999</v>
      </c>
      <c r="E131" s="41">
        <v>1200</v>
      </c>
      <c r="F131" s="24">
        <v>2002</v>
      </c>
      <c r="G131" s="24" t="s">
        <v>4721</v>
      </c>
      <c r="H131" s="24" t="s">
        <v>4720</v>
      </c>
      <c r="I131" s="24" t="s">
        <v>217</v>
      </c>
      <c r="J131" s="24" t="s">
        <v>424</v>
      </c>
      <c r="K131" s="24" t="s">
        <v>5597</v>
      </c>
    </row>
    <row r="132" spans="1:11" x14ac:dyDescent="0.3">
      <c r="A132" s="27">
        <v>40996</v>
      </c>
      <c r="B132" s="27">
        <v>40993</v>
      </c>
      <c r="C132" s="28">
        <v>3657.8220000000001</v>
      </c>
      <c r="D132" s="24">
        <v>4355</v>
      </c>
      <c r="E132" s="41">
        <v>1200</v>
      </c>
      <c r="F132" s="24">
        <v>2001</v>
      </c>
      <c r="G132" s="24" t="s">
        <v>4725</v>
      </c>
      <c r="H132" s="24" t="s">
        <v>4720</v>
      </c>
      <c r="I132" s="24" t="s">
        <v>217</v>
      </c>
      <c r="J132" s="24" t="s">
        <v>424</v>
      </c>
      <c r="K132" s="24" t="s">
        <v>5596</v>
      </c>
    </row>
    <row r="133" spans="1:11" x14ac:dyDescent="0.3">
      <c r="A133" s="27">
        <v>41129</v>
      </c>
      <c r="B133" s="27">
        <v>41041</v>
      </c>
      <c r="C133" s="28">
        <v>3415.3254999999999</v>
      </c>
      <c r="D133" s="24">
        <v>4115</v>
      </c>
      <c r="E133" s="41">
        <v>1200</v>
      </c>
      <c r="F133" s="24">
        <v>2001</v>
      </c>
      <c r="G133" s="24" t="s">
        <v>4721</v>
      </c>
      <c r="H133" s="24" t="s">
        <v>4720</v>
      </c>
      <c r="I133" s="24" t="s">
        <v>217</v>
      </c>
      <c r="J133" s="24" t="s">
        <v>424</v>
      </c>
      <c r="K133" s="24" t="s">
        <v>5595</v>
      </c>
    </row>
    <row r="134" spans="1:11" x14ac:dyDescent="0.3">
      <c r="A134" s="27">
        <v>40854</v>
      </c>
      <c r="B134" s="27">
        <v>40848</v>
      </c>
      <c r="C134" s="28">
        <v>12008</v>
      </c>
      <c r="D134" s="24">
        <v>15010</v>
      </c>
      <c r="E134" s="41">
        <v>1200</v>
      </c>
      <c r="F134" s="24">
        <v>2010</v>
      </c>
      <c r="G134" s="24" t="s">
        <v>4721</v>
      </c>
      <c r="H134" s="24" t="s">
        <v>4720</v>
      </c>
      <c r="I134" s="24" t="s">
        <v>195</v>
      </c>
      <c r="J134" s="24" t="s">
        <v>424</v>
      </c>
      <c r="K134" s="24" t="s">
        <v>5594</v>
      </c>
    </row>
    <row r="135" spans="1:11" x14ac:dyDescent="0.3">
      <c r="A135" s="27">
        <v>41017</v>
      </c>
      <c r="B135" s="27">
        <v>41015</v>
      </c>
      <c r="C135" s="28">
        <v>8310.8024999999998</v>
      </c>
      <c r="D135" s="24">
        <v>8395</v>
      </c>
      <c r="E135" s="41">
        <v>2000</v>
      </c>
      <c r="F135" s="24">
        <v>2007</v>
      </c>
      <c r="G135" s="24" t="s">
        <v>4721</v>
      </c>
      <c r="H135" s="24" t="s">
        <v>4720</v>
      </c>
      <c r="I135" s="24" t="s">
        <v>4723</v>
      </c>
      <c r="J135" s="24" t="s">
        <v>424</v>
      </c>
      <c r="K135" s="24" t="s">
        <v>5593</v>
      </c>
    </row>
    <row r="136" spans="1:11" x14ac:dyDescent="0.3">
      <c r="A136" s="27">
        <v>40944</v>
      </c>
      <c r="B136" s="27">
        <v>40936</v>
      </c>
      <c r="C136" s="28">
        <v>3150.0574999999999</v>
      </c>
      <c r="D136" s="24">
        <v>3795</v>
      </c>
      <c r="E136" s="41">
        <v>2000</v>
      </c>
      <c r="F136" s="24">
        <v>2001</v>
      </c>
      <c r="G136" s="24" t="s">
        <v>4721</v>
      </c>
      <c r="H136" s="24" t="s">
        <v>4720</v>
      </c>
      <c r="I136" s="24" t="s">
        <v>4732</v>
      </c>
      <c r="J136" s="24" t="s">
        <v>424</v>
      </c>
      <c r="K136" s="24" t="s">
        <v>5592</v>
      </c>
    </row>
    <row r="137" spans="1:11" x14ac:dyDescent="0.3">
      <c r="A137" s="27">
        <v>40904</v>
      </c>
      <c r="B137" s="27">
        <v>40896</v>
      </c>
      <c r="C137" s="28">
        <v>4712.3999999999996</v>
      </c>
      <c r="D137" s="24">
        <v>5544</v>
      </c>
      <c r="E137" s="41">
        <v>1200</v>
      </c>
      <c r="F137" s="24">
        <v>2004</v>
      </c>
      <c r="G137" s="24" t="s">
        <v>4725</v>
      </c>
      <c r="H137" s="24" t="s">
        <v>4720</v>
      </c>
      <c r="I137" s="24" t="s">
        <v>195</v>
      </c>
      <c r="J137" s="24" t="s">
        <v>424</v>
      </c>
      <c r="K137" s="24" t="s">
        <v>5591</v>
      </c>
    </row>
    <row r="138" spans="1:11" x14ac:dyDescent="0.3">
      <c r="A138" s="27">
        <v>41039</v>
      </c>
      <c r="B138" s="27">
        <v>41032</v>
      </c>
      <c r="C138" s="28">
        <v>4966.2</v>
      </c>
      <c r="D138" s="24">
        <v>5580</v>
      </c>
      <c r="E138" s="41">
        <v>2000</v>
      </c>
      <c r="F138" s="24">
        <v>2005</v>
      </c>
      <c r="G138" s="24" t="s">
        <v>4721</v>
      </c>
      <c r="H138" s="24" t="s">
        <v>4720</v>
      </c>
      <c r="I138" s="24" t="s">
        <v>4723</v>
      </c>
      <c r="J138" s="24" t="s">
        <v>424</v>
      </c>
      <c r="K138" s="24" t="s">
        <v>5590</v>
      </c>
    </row>
    <row r="139" spans="1:11" x14ac:dyDescent="0.3">
      <c r="A139" s="27">
        <v>40887</v>
      </c>
      <c r="B139" s="27">
        <v>40877</v>
      </c>
      <c r="C139" s="28">
        <v>4230.6537000000008</v>
      </c>
      <c r="D139" s="24">
        <v>4649</v>
      </c>
      <c r="E139" s="41">
        <v>1200</v>
      </c>
      <c r="F139" s="24">
        <v>2002</v>
      </c>
      <c r="G139" s="24" t="s">
        <v>4725</v>
      </c>
      <c r="H139" s="24" t="s">
        <v>4720</v>
      </c>
      <c r="I139" s="24" t="s">
        <v>4723</v>
      </c>
      <c r="J139" s="24" t="s">
        <v>424</v>
      </c>
      <c r="K139" s="24" t="s">
        <v>5589</v>
      </c>
    </row>
    <row r="140" spans="1:11" x14ac:dyDescent="0.3">
      <c r="A140" s="27">
        <v>40976</v>
      </c>
      <c r="B140" s="27">
        <v>40925</v>
      </c>
      <c r="C140" s="28">
        <v>3470.0569999999998</v>
      </c>
      <c r="D140" s="24">
        <v>4035</v>
      </c>
      <c r="E140" s="41">
        <v>2000</v>
      </c>
      <c r="F140" s="24">
        <v>2001</v>
      </c>
      <c r="G140" s="24" t="s">
        <v>4725</v>
      </c>
      <c r="H140" s="24" t="s">
        <v>4720</v>
      </c>
      <c r="I140" s="24" t="s">
        <v>4732</v>
      </c>
      <c r="J140" s="24" t="s">
        <v>424</v>
      </c>
      <c r="K140" s="24" t="s">
        <v>5588</v>
      </c>
    </row>
    <row r="141" spans="1:11" x14ac:dyDescent="0.3">
      <c r="A141" s="27">
        <v>40644</v>
      </c>
      <c r="B141" s="27">
        <v>40639</v>
      </c>
      <c r="C141" s="28">
        <v>4451.4925000000003</v>
      </c>
      <c r="D141" s="24">
        <v>5237</v>
      </c>
      <c r="E141" s="41">
        <v>2000</v>
      </c>
      <c r="F141" s="24">
        <v>2003</v>
      </c>
      <c r="G141" s="24" t="s">
        <v>4725</v>
      </c>
      <c r="H141" s="24" t="s">
        <v>5440</v>
      </c>
      <c r="I141" s="24" t="s">
        <v>217</v>
      </c>
      <c r="J141" s="24" t="s">
        <v>419</v>
      </c>
      <c r="K141" s="24" t="s">
        <v>5587</v>
      </c>
    </row>
    <row r="142" spans="1:11" x14ac:dyDescent="0.3">
      <c r="A142" s="27">
        <v>40687</v>
      </c>
      <c r="B142" s="27">
        <v>40636</v>
      </c>
      <c r="C142" s="28">
        <v>15602.914799999999</v>
      </c>
      <c r="D142" s="24">
        <v>16960</v>
      </c>
      <c r="E142" s="41">
        <v>2000</v>
      </c>
      <c r="F142" s="24">
        <v>2007</v>
      </c>
      <c r="G142" s="24" t="s">
        <v>4721</v>
      </c>
      <c r="H142" s="24" t="s">
        <v>5440</v>
      </c>
      <c r="I142" s="24" t="s">
        <v>195</v>
      </c>
      <c r="J142" s="24" t="s">
        <v>419</v>
      </c>
      <c r="K142" s="24" t="s">
        <v>5586</v>
      </c>
    </row>
    <row r="143" spans="1:11" x14ac:dyDescent="0.3">
      <c r="A143" s="27">
        <v>40564</v>
      </c>
      <c r="B143" s="27">
        <v>40556</v>
      </c>
      <c r="C143" s="28">
        <v>17974.400000000001</v>
      </c>
      <c r="D143" s="24">
        <v>22468</v>
      </c>
      <c r="E143" s="41">
        <v>1600</v>
      </c>
      <c r="F143" s="24">
        <v>2011</v>
      </c>
      <c r="G143" s="24" t="s">
        <v>4725</v>
      </c>
      <c r="H143" s="24" t="s">
        <v>5440</v>
      </c>
      <c r="I143" s="24" t="s">
        <v>195</v>
      </c>
      <c r="J143" s="24" t="s">
        <v>419</v>
      </c>
      <c r="K143" s="24" t="s">
        <v>5585</v>
      </c>
    </row>
    <row r="144" spans="1:11" x14ac:dyDescent="0.3">
      <c r="A144" s="27">
        <v>40677</v>
      </c>
      <c r="B144" s="27">
        <v>40600</v>
      </c>
      <c r="C144" s="28">
        <v>8002.3860000000004</v>
      </c>
      <c r="D144" s="24">
        <v>9305</v>
      </c>
      <c r="E144" s="41">
        <v>1600</v>
      </c>
      <c r="F144" s="24">
        <v>2006</v>
      </c>
      <c r="G144" s="24" t="s">
        <v>4725</v>
      </c>
      <c r="H144" s="24" t="s">
        <v>5440</v>
      </c>
      <c r="I144" s="24" t="s">
        <v>217</v>
      </c>
      <c r="J144" s="24" t="s">
        <v>419</v>
      </c>
      <c r="K144" s="24" t="s">
        <v>5584</v>
      </c>
    </row>
    <row r="145" spans="1:11" x14ac:dyDescent="0.3">
      <c r="A145" s="27">
        <v>40663</v>
      </c>
      <c r="B145" s="27">
        <v>40661</v>
      </c>
      <c r="C145" s="28">
        <v>15378.72</v>
      </c>
      <c r="D145" s="24">
        <v>18308</v>
      </c>
      <c r="E145" s="41">
        <v>2000</v>
      </c>
      <c r="F145" s="24">
        <v>2009</v>
      </c>
      <c r="G145" s="24" t="s">
        <v>4721</v>
      </c>
      <c r="H145" s="24" t="s">
        <v>5440</v>
      </c>
      <c r="I145" s="24" t="s">
        <v>195</v>
      </c>
      <c r="J145" s="24" t="s">
        <v>419</v>
      </c>
      <c r="K145" s="24" t="s">
        <v>5583</v>
      </c>
    </row>
    <row r="146" spans="1:11" x14ac:dyDescent="0.3">
      <c r="A146" s="27">
        <v>40723</v>
      </c>
      <c r="B146" s="27">
        <v>40607</v>
      </c>
      <c r="C146" s="28">
        <v>6148.5600000000013</v>
      </c>
      <c r="D146" s="24">
        <v>7686</v>
      </c>
      <c r="E146" s="41">
        <v>1200</v>
      </c>
      <c r="F146" s="24">
        <v>2004</v>
      </c>
      <c r="G146" s="24" t="s">
        <v>4721</v>
      </c>
      <c r="H146" s="24" t="s">
        <v>5440</v>
      </c>
      <c r="I146" s="24" t="s">
        <v>4732</v>
      </c>
      <c r="J146" s="24" t="s">
        <v>419</v>
      </c>
      <c r="K146" s="24" t="s">
        <v>5582</v>
      </c>
    </row>
    <row r="147" spans="1:11" x14ac:dyDescent="0.3">
      <c r="A147" s="27">
        <v>40657</v>
      </c>
      <c r="B147" s="27">
        <v>40647</v>
      </c>
      <c r="C147" s="28">
        <v>12821.6</v>
      </c>
      <c r="D147" s="24">
        <v>14570</v>
      </c>
      <c r="E147" s="41">
        <v>1200</v>
      </c>
      <c r="F147" s="24">
        <v>2008</v>
      </c>
      <c r="G147" s="24" t="s">
        <v>4725</v>
      </c>
      <c r="H147" s="24" t="s">
        <v>5440</v>
      </c>
      <c r="I147" s="24" t="s">
        <v>4732</v>
      </c>
      <c r="J147" s="24" t="s">
        <v>419</v>
      </c>
      <c r="K147" s="24" t="s">
        <v>5581</v>
      </c>
    </row>
    <row r="148" spans="1:11" x14ac:dyDescent="0.3">
      <c r="A148" s="27">
        <v>40737</v>
      </c>
      <c r="B148" s="27">
        <v>40731</v>
      </c>
      <c r="C148" s="28">
        <v>3853.9999999999995</v>
      </c>
      <c r="D148" s="24">
        <v>4700</v>
      </c>
      <c r="E148" s="41">
        <v>1200</v>
      </c>
      <c r="F148" s="24">
        <v>2001</v>
      </c>
      <c r="G148" s="24" t="s">
        <v>4721</v>
      </c>
      <c r="H148" s="24" t="s">
        <v>5440</v>
      </c>
      <c r="I148" s="24" t="s">
        <v>4732</v>
      </c>
      <c r="J148" s="24" t="s">
        <v>419</v>
      </c>
      <c r="K148" s="24" t="s">
        <v>5580</v>
      </c>
    </row>
    <row r="149" spans="1:11" x14ac:dyDescent="0.3">
      <c r="A149" s="27">
        <v>40842</v>
      </c>
      <c r="B149" s="27">
        <v>40759</v>
      </c>
      <c r="C149" s="28">
        <v>8104.9319999999998</v>
      </c>
      <c r="D149" s="24">
        <v>9210</v>
      </c>
      <c r="E149" s="41">
        <v>1600</v>
      </c>
      <c r="F149" s="24">
        <v>2006</v>
      </c>
      <c r="G149" s="24" t="s">
        <v>4721</v>
      </c>
      <c r="H149" s="24" t="s">
        <v>5440</v>
      </c>
      <c r="I149" s="24" t="s">
        <v>4723</v>
      </c>
      <c r="J149" s="24" t="s">
        <v>419</v>
      </c>
      <c r="K149" s="24" t="s">
        <v>5579</v>
      </c>
    </row>
    <row r="150" spans="1:11" x14ac:dyDescent="0.3">
      <c r="A150" s="27">
        <v>40732</v>
      </c>
      <c r="B150" s="27">
        <v>40727</v>
      </c>
      <c r="C150" s="28">
        <v>6432.9309000000003</v>
      </c>
      <c r="D150" s="24">
        <v>6498</v>
      </c>
      <c r="E150" s="41">
        <v>1600</v>
      </c>
      <c r="F150" s="24">
        <v>2004</v>
      </c>
      <c r="G150" s="24" t="s">
        <v>4721</v>
      </c>
      <c r="H150" s="24" t="s">
        <v>5440</v>
      </c>
      <c r="I150" s="24" t="s">
        <v>4732</v>
      </c>
      <c r="J150" s="24" t="s">
        <v>419</v>
      </c>
      <c r="K150" s="24" t="s">
        <v>5578</v>
      </c>
    </row>
    <row r="151" spans="1:11" x14ac:dyDescent="0.3">
      <c r="A151" s="27">
        <v>40632</v>
      </c>
      <c r="B151" s="27">
        <v>40627</v>
      </c>
      <c r="C151" s="28">
        <v>5238</v>
      </c>
      <c r="D151" s="24">
        <v>5400</v>
      </c>
      <c r="E151" s="41">
        <v>2000</v>
      </c>
      <c r="F151" s="24">
        <v>2001</v>
      </c>
      <c r="G151" s="24" t="s">
        <v>4725</v>
      </c>
      <c r="H151" s="24" t="s">
        <v>5440</v>
      </c>
      <c r="I151" s="24" t="s">
        <v>4732</v>
      </c>
      <c r="J151" s="24" t="s">
        <v>419</v>
      </c>
      <c r="K151" s="24" t="s">
        <v>5577</v>
      </c>
    </row>
    <row r="152" spans="1:11" x14ac:dyDescent="0.3">
      <c r="A152" s="27">
        <v>40731</v>
      </c>
      <c r="B152" s="27">
        <v>40729</v>
      </c>
      <c r="C152" s="28">
        <v>8655.6419999999998</v>
      </c>
      <c r="D152" s="24">
        <v>10065</v>
      </c>
      <c r="E152" s="41">
        <v>2000</v>
      </c>
      <c r="F152" s="24">
        <v>2006</v>
      </c>
      <c r="G152" s="24" t="s">
        <v>4721</v>
      </c>
      <c r="H152" s="24" t="s">
        <v>5440</v>
      </c>
      <c r="I152" s="24" t="s">
        <v>195</v>
      </c>
      <c r="J152" s="24" t="s">
        <v>419</v>
      </c>
      <c r="K152" s="24" t="s">
        <v>5576</v>
      </c>
    </row>
    <row r="153" spans="1:11" x14ac:dyDescent="0.3">
      <c r="A153" s="27">
        <v>40571</v>
      </c>
      <c r="B153" s="27">
        <v>40568</v>
      </c>
      <c r="C153" s="28">
        <v>17452.702399999998</v>
      </c>
      <c r="D153" s="24">
        <v>20294</v>
      </c>
      <c r="E153" s="41">
        <v>1200</v>
      </c>
      <c r="F153" s="24">
        <v>2010</v>
      </c>
      <c r="G153" s="24" t="s">
        <v>4721</v>
      </c>
      <c r="H153" s="24" t="s">
        <v>5440</v>
      </c>
      <c r="I153" s="24" t="s">
        <v>217</v>
      </c>
      <c r="J153" s="24" t="s">
        <v>419</v>
      </c>
      <c r="K153" s="24" t="s">
        <v>5575</v>
      </c>
    </row>
    <row r="154" spans="1:11" x14ac:dyDescent="0.3">
      <c r="A154" s="27">
        <v>40561</v>
      </c>
      <c r="B154" s="27">
        <v>40557</v>
      </c>
      <c r="C154" s="28">
        <v>21894.5684</v>
      </c>
      <c r="D154" s="24">
        <v>22572</v>
      </c>
      <c r="E154" s="41">
        <v>2000</v>
      </c>
      <c r="F154" s="24">
        <v>2010</v>
      </c>
      <c r="G154" s="24" t="s">
        <v>4725</v>
      </c>
      <c r="H154" s="24" t="s">
        <v>5440</v>
      </c>
      <c r="I154" s="24" t="s">
        <v>4732</v>
      </c>
      <c r="J154" s="24" t="s">
        <v>419</v>
      </c>
      <c r="K154" s="24" t="s">
        <v>5574</v>
      </c>
    </row>
    <row r="155" spans="1:11" x14ac:dyDescent="0.3">
      <c r="A155" s="27">
        <v>40666</v>
      </c>
      <c r="B155" s="27">
        <v>40634</v>
      </c>
      <c r="C155" s="28">
        <v>8839.8449999999993</v>
      </c>
      <c r="D155" s="24">
        <v>9305</v>
      </c>
      <c r="E155" s="41">
        <v>1200</v>
      </c>
      <c r="F155" s="24">
        <v>2006</v>
      </c>
      <c r="G155" s="24" t="s">
        <v>4721</v>
      </c>
      <c r="H155" s="24" t="s">
        <v>5440</v>
      </c>
      <c r="I155" s="24" t="s">
        <v>4723</v>
      </c>
      <c r="J155" s="24" t="s">
        <v>419</v>
      </c>
      <c r="K155" s="24" t="s">
        <v>5573</v>
      </c>
    </row>
    <row r="156" spans="1:11" x14ac:dyDescent="0.3">
      <c r="A156" s="27">
        <v>40742</v>
      </c>
      <c r="B156" s="27">
        <v>40740</v>
      </c>
      <c r="C156" s="28">
        <v>10321.225200000001</v>
      </c>
      <c r="D156" s="24">
        <v>12587</v>
      </c>
      <c r="E156" s="41">
        <v>2000</v>
      </c>
      <c r="F156" s="24">
        <v>2005</v>
      </c>
      <c r="G156" s="24" t="s">
        <v>4721</v>
      </c>
      <c r="H156" s="24" t="s">
        <v>5440</v>
      </c>
      <c r="I156" s="24" t="s">
        <v>4723</v>
      </c>
      <c r="J156" s="24" t="s">
        <v>419</v>
      </c>
      <c r="K156" s="24" t="s">
        <v>5572</v>
      </c>
    </row>
    <row r="157" spans="1:11" x14ac:dyDescent="0.3">
      <c r="A157" s="27">
        <v>40711</v>
      </c>
      <c r="B157" s="27">
        <v>40708</v>
      </c>
      <c r="C157" s="28">
        <v>9536.7780000000002</v>
      </c>
      <c r="D157" s="24">
        <v>10255</v>
      </c>
      <c r="E157" s="41">
        <v>2000</v>
      </c>
      <c r="F157" s="24">
        <v>2006</v>
      </c>
      <c r="G157" s="24" t="s">
        <v>4721</v>
      </c>
      <c r="H157" s="24" t="s">
        <v>5440</v>
      </c>
      <c r="I157" s="24" t="s">
        <v>195</v>
      </c>
      <c r="J157" s="24" t="s">
        <v>419</v>
      </c>
      <c r="K157" s="24" t="s">
        <v>5571</v>
      </c>
    </row>
    <row r="158" spans="1:11" x14ac:dyDescent="0.3">
      <c r="A158" s="27">
        <v>40748</v>
      </c>
      <c r="B158" s="27">
        <v>40680</v>
      </c>
      <c r="C158" s="28">
        <v>13689.6</v>
      </c>
      <c r="D158" s="24">
        <v>14880</v>
      </c>
      <c r="E158" s="41">
        <v>1600</v>
      </c>
      <c r="F158" s="24">
        <v>2008</v>
      </c>
      <c r="G158" s="24" t="s">
        <v>4721</v>
      </c>
      <c r="H158" s="24" t="s">
        <v>5440</v>
      </c>
      <c r="I158" s="24" t="s">
        <v>195</v>
      </c>
      <c r="J158" s="24" t="s">
        <v>419</v>
      </c>
      <c r="K158" s="24" t="s">
        <v>5570</v>
      </c>
    </row>
    <row r="159" spans="1:11" x14ac:dyDescent="0.3">
      <c r="A159" s="27">
        <v>40611</v>
      </c>
      <c r="B159" s="27">
        <v>40605</v>
      </c>
      <c r="C159" s="28">
        <v>5592.3948</v>
      </c>
      <c r="D159" s="24">
        <v>6428</v>
      </c>
      <c r="E159" s="41">
        <v>1600</v>
      </c>
      <c r="F159" s="24">
        <v>2004</v>
      </c>
      <c r="G159" s="24" t="s">
        <v>4721</v>
      </c>
      <c r="H159" s="24" t="s">
        <v>5440</v>
      </c>
      <c r="I159" s="24" t="s">
        <v>4732</v>
      </c>
      <c r="J159" s="24" t="s">
        <v>419</v>
      </c>
      <c r="K159" s="24" t="s">
        <v>5569</v>
      </c>
    </row>
    <row r="160" spans="1:11" x14ac:dyDescent="0.3">
      <c r="A160" s="27">
        <v>40553</v>
      </c>
      <c r="B160" s="27">
        <v>40550</v>
      </c>
      <c r="C160" s="28">
        <v>5100</v>
      </c>
      <c r="D160" s="24">
        <v>5100</v>
      </c>
      <c r="E160" s="41">
        <v>1600</v>
      </c>
      <c r="F160" s="24">
        <v>2001</v>
      </c>
      <c r="G160" s="24" t="s">
        <v>4725</v>
      </c>
      <c r="H160" s="24" t="s">
        <v>5440</v>
      </c>
      <c r="I160" s="24" t="s">
        <v>217</v>
      </c>
      <c r="J160" s="24" t="s">
        <v>419</v>
      </c>
      <c r="K160" s="24" t="s">
        <v>5568</v>
      </c>
    </row>
    <row r="161" spans="1:11" x14ac:dyDescent="0.3">
      <c r="A161" s="27">
        <v>40844</v>
      </c>
      <c r="B161" s="27">
        <v>40726</v>
      </c>
      <c r="C161" s="28">
        <v>12648</v>
      </c>
      <c r="D161" s="24">
        <v>14880</v>
      </c>
      <c r="E161" s="41">
        <v>1200</v>
      </c>
      <c r="F161" s="24">
        <v>2008</v>
      </c>
      <c r="G161" s="24" t="s">
        <v>4721</v>
      </c>
      <c r="H161" s="24" t="s">
        <v>5440</v>
      </c>
      <c r="I161" s="24" t="s">
        <v>195</v>
      </c>
      <c r="J161" s="24" t="s">
        <v>419</v>
      </c>
      <c r="K161" s="24" t="s">
        <v>5567</v>
      </c>
    </row>
    <row r="162" spans="1:11" x14ac:dyDescent="0.3">
      <c r="A162" s="27">
        <v>40715</v>
      </c>
      <c r="B162" s="27">
        <v>40711</v>
      </c>
      <c r="C162" s="28">
        <v>6641.8421999999991</v>
      </c>
      <c r="D162" s="24">
        <v>6777</v>
      </c>
      <c r="E162" s="41">
        <v>2000</v>
      </c>
      <c r="F162" s="24">
        <v>2004</v>
      </c>
      <c r="G162" s="24" t="s">
        <v>4721</v>
      </c>
      <c r="H162" s="24" t="s">
        <v>5440</v>
      </c>
      <c r="I162" s="24" t="s">
        <v>217</v>
      </c>
      <c r="J162" s="24" t="s">
        <v>419</v>
      </c>
      <c r="K162" s="24" t="s">
        <v>5566</v>
      </c>
    </row>
    <row r="163" spans="1:11" x14ac:dyDescent="0.3">
      <c r="A163" s="27">
        <v>40704</v>
      </c>
      <c r="B163" s="27">
        <v>40702</v>
      </c>
      <c r="C163" s="28">
        <v>7774.5059999999994</v>
      </c>
      <c r="D163" s="24">
        <v>8735</v>
      </c>
      <c r="E163" s="41">
        <v>2000</v>
      </c>
      <c r="F163" s="24">
        <v>2006</v>
      </c>
      <c r="G163" s="24" t="s">
        <v>4721</v>
      </c>
      <c r="H163" s="24" t="s">
        <v>5440</v>
      </c>
      <c r="I163" s="24" t="s">
        <v>4732</v>
      </c>
      <c r="J163" s="24" t="s">
        <v>419</v>
      </c>
      <c r="K163" s="24" t="s">
        <v>5565</v>
      </c>
    </row>
    <row r="164" spans="1:11" x14ac:dyDescent="0.3">
      <c r="A164" s="27">
        <v>40674</v>
      </c>
      <c r="B164" s="27">
        <v>40602</v>
      </c>
      <c r="C164" s="28">
        <v>4357.5</v>
      </c>
      <c r="D164" s="24">
        <v>5250</v>
      </c>
      <c r="E164" s="41">
        <v>1200</v>
      </c>
      <c r="F164" s="24">
        <v>2001</v>
      </c>
      <c r="G164" s="24" t="s">
        <v>4721</v>
      </c>
      <c r="H164" s="24" t="s">
        <v>5440</v>
      </c>
      <c r="I164" s="24" t="s">
        <v>4723</v>
      </c>
      <c r="J164" s="24" t="s">
        <v>419</v>
      </c>
      <c r="K164" s="24" t="s">
        <v>5564</v>
      </c>
    </row>
    <row r="165" spans="1:11" x14ac:dyDescent="0.3">
      <c r="A165" s="27">
        <v>40831</v>
      </c>
      <c r="B165" s="27">
        <v>40722</v>
      </c>
      <c r="C165" s="28">
        <v>11454.042599999999</v>
      </c>
      <c r="D165" s="24">
        <v>11570</v>
      </c>
      <c r="E165" s="41">
        <v>2000</v>
      </c>
      <c r="F165" s="24">
        <v>2005</v>
      </c>
      <c r="G165" s="24" t="s">
        <v>4725</v>
      </c>
      <c r="H165" s="24" t="s">
        <v>5440</v>
      </c>
      <c r="I165" s="24" t="s">
        <v>217</v>
      </c>
      <c r="J165" s="24" t="s">
        <v>419</v>
      </c>
      <c r="K165" s="24" t="s">
        <v>5563</v>
      </c>
    </row>
    <row r="166" spans="1:11" x14ac:dyDescent="0.3">
      <c r="A166" s="27">
        <v>40747</v>
      </c>
      <c r="B166" s="27">
        <v>40740</v>
      </c>
      <c r="C166" s="28">
        <v>15655</v>
      </c>
      <c r="D166" s="24">
        <v>15655</v>
      </c>
      <c r="E166" s="41">
        <v>2000</v>
      </c>
      <c r="F166" s="24">
        <v>2008</v>
      </c>
      <c r="G166" s="24" t="s">
        <v>4721</v>
      </c>
      <c r="H166" s="24" t="s">
        <v>5440</v>
      </c>
      <c r="I166" s="24" t="s">
        <v>217</v>
      </c>
      <c r="J166" s="24" t="s">
        <v>419</v>
      </c>
      <c r="K166" s="24" t="s">
        <v>5562</v>
      </c>
    </row>
    <row r="167" spans="1:11" x14ac:dyDescent="0.3">
      <c r="A167" s="27">
        <v>40847</v>
      </c>
      <c r="B167" s="27">
        <v>40753</v>
      </c>
      <c r="C167" s="28">
        <v>14097.25</v>
      </c>
      <c r="D167" s="24">
        <v>16585</v>
      </c>
      <c r="E167" s="41">
        <v>2000</v>
      </c>
      <c r="F167" s="24">
        <v>2008</v>
      </c>
      <c r="G167" s="24" t="s">
        <v>4725</v>
      </c>
      <c r="H167" s="24" t="s">
        <v>5440</v>
      </c>
      <c r="I167" s="24" t="s">
        <v>4732</v>
      </c>
      <c r="J167" s="24" t="s">
        <v>419</v>
      </c>
      <c r="K167" s="24" t="s">
        <v>5561</v>
      </c>
    </row>
    <row r="168" spans="1:11" x14ac:dyDescent="0.3">
      <c r="A168" s="27">
        <v>40577</v>
      </c>
      <c r="B168" s="27">
        <v>40575</v>
      </c>
      <c r="C168" s="28">
        <v>10552.619999999999</v>
      </c>
      <c r="D168" s="24">
        <v>12714</v>
      </c>
      <c r="E168" s="41">
        <v>1600</v>
      </c>
      <c r="F168" s="24">
        <v>2005</v>
      </c>
      <c r="G168" s="24" t="s">
        <v>4721</v>
      </c>
      <c r="H168" s="24" t="s">
        <v>5440</v>
      </c>
      <c r="I168" s="24" t="s">
        <v>195</v>
      </c>
      <c r="J168" s="24" t="s">
        <v>419</v>
      </c>
      <c r="K168" s="24" t="s">
        <v>5560</v>
      </c>
    </row>
    <row r="169" spans="1:11" x14ac:dyDescent="0.3">
      <c r="A169" s="27">
        <v>40566</v>
      </c>
      <c r="B169" s="27">
        <v>40560</v>
      </c>
      <c r="C169" s="28">
        <v>16728.4215</v>
      </c>
      <c r="D169" s="24">
        <v>17988</v>
      </c>
      <c r="E169" s="41">
        <v>2000</v>
      </c>
      <c r="F169" s="24">
        <v>2007</v>
      </c>
      <c r="G169" s="24" t="s">
        <v>4721</v>
      </c>
      <c r="H169" s="24" t="s">
        <v>5440</v>
      </c>
      <c r="I169" s="24" t="s">
        <v>4723</v>
      </c>
      <c r="J169" s="24" t="s">
        <v>419</v>
      </c>
      <c r="K169" s="24" t="s">
        <v>5559</v>
      </c>
    </row>
    <row r="170" spans="1:11" x14ac:dyDescent="0.3">
      <c r="A170" s="27">
        <v>40636</v>
      </c>
      <c r="B170" s="27">
        <v>40633</v>
      </c>
      <c r="C170" s="28">
        <v>12685.2</v>
      </c>
      <c r="D170" s="24">
        <v>14415</v>
      </c>
      <c r="E170" s="41">
        <v>1600</v>
      </c>
      <c r="F170" s="24">
        <v>2008</v>
      </c>
      <c r="G170" s="24" t="s">
        <v>4725</v>
      </c>
      <c r="H170" s="24" t="s">
        <v>5440</v>
      </c>
      <c r="I170" s="24" t="s">
        <v>4723</v>
      </c>
      <c r="J170" s="24" t="s">
        <v>419</v>
      </c>
      <c r="K170" s="24" t="s">
        <v>5558</v>
      </c>
    </row>
    <row r="171" spans="1:11" x14ac:dyDescent="0.3">
      <c r="A171" s="27">
        <v>40653</v>
      </c>
      <c r="B171" s="27">
        <v>40579</v>
      </c>
      <c r="C171" s="28">
        <v>4048</v>
      </c>
      <c r="D171" s="24">
        <v>4600</v>
      </c>
      <c r="E171" s="41">
        <v>1200</v>
      </c>
      <c r="F171" s="24">
        <v>2001</v>
      </c>
      <c r="G171" s="24" t="s">
        <v>4721</v>
      </c>
      <c r="H171" s="24" t="s">
        <v>5440</v>
      </c>
      <c r="I171" s="24" t="s">
        <v>4732</v>
      </c>
      <c r="J171" s="24" t="s">
        <v>419</v>
      </c>
      <c r="K171" s="24" t="s">
        <v>5557</v>
      </c>
    </row>
    <row r="172" spans="1:11" x14ac:dyDescent="0.3">
      <c r="A172" s="27">
        <v>40580</v>
      </c>
      <c r="B172" s="27">
        <v>40562</v>
      </c>
      <c r="C172" s="28">
        <v>11587.5396</v>
      </c>
      <c r="D172" s="24">
        <v>11824</v>
      </c>
      <c r="E172" s="41">
        <v>1600</v>
      </c>
      <c r="F172" s="24">
        <v>2005</v>
      </c>
      <c r="G172" s="24" t="s">
        <v>4725</v>
      </c>
      <c r="H172" s="24" t="s">
        <v>5440</v>
      </c>
      <c r="I172" s="24" t="s">
        <v>4732</v>
      </c>
      <c r="J172" s="24" t="s">
        <v>419</v>
      </c>
      <c r="K172" s="24" t="s">
        <v>5556</v>
      </c>
    </row>
    <row r="173" spans="1:11" x14ac:dyDescent="0.3">
      <c r="A173" s="27">
        <v>40578</v>
      </c>
      <c r="B173" s="27">
        <v>40569</v>
      </c>
      <c r="C173" s="28">
        <v>17770.7</v>
      </c>
      <c r="D173" s="24">
        <v>18706</v>
      </c>
      <c r="E173" s="41">
        <v>1200</v>
      </c>
      <c r="F173" s="24">
        <v>2009</v>
      </c>
      <c r="G173" s="24" t="s">
        <v>4725</v>
      </c>
      <c r="H173" s="24" t="s">
        <v>5440</v>
      </c>
      <c r="I173" s="24" t="s">
        <v>217</v>
      </c>
      <c r="J173" s="24" t="s">
        <v>419</v>
      </c>
      <c r="K173" s="24" t="s">
        <v>5555</v>
      </c>
    </row>
    <row r="174" spans="1:11" x14ac:dyDescent="0.3">
      <c r="A174" s="27">
        <v>40700</v>
      </c>
      <c r="B174" s="27">
        <v>40692</v>
      </c>
      <c r="C174" s="28">
        <v>10529.734799999998</v>
      </c>
      <c r="D174" s="24">
        <v>12841</v>
      </c>
      <c r="E174" s="41">
        <v>2000</v>
      </c>
      <c r="F174" s="24">
        <v>2005</v>
      </c>
      <c r="G174" s="24" t="s">
        <v>4725</v>
      </c>
      <c r="H174" s="24" t="s">
        <v>5440</v>
      </c>
      <c r="I174" s="24" t="s">
        <v>217</v>
      </c>
      <c r="J174" s="24" t="s">
        <v>419</v>
      </c>
      <c r="K174" s="24" t="s">
        <v>5554</v>
      </c>
    </row>
    <row r="175" spans="1:11" x14ac:dyDescent="0.3">
      <c r="A175" s="27">
        <v>40751</v>
      </c>
      <c r="B175" s="27">
        <v>40742</v>
      </c>
      <c r="C175" s="28">
        <v>3680</v>
      </c>
      <c r="D175" s="24">
        <v>4600</v>
      </c>
      <c r="E175" s="41">
        <v>1200</v>
      </c>
      <c r="F175" s="24">
        <v>2001</v>
      </c>
      <c r="G175" s="24" t="s">
        <v>4725</v>
      </c>
      <c r="H175" s="24" t="s">
        <v>5440</v>
      </c>
      <c r="I175" s="24" t="s">
        <v>4723</v>
      </c>
      <c r="J175" s="24" t="s">
        <v>419</v>
      </c>
      <c r="K175" s="24" t="s">
        <v>5553</v>
      </c>
    </row>
    <row r="176" spans="1:11" x14ac:dyDescent="0.3">
      <c r="A176" s="27">
        <v>40757</v>
      </c>
      <c r="B176" s="27">
        <v>40686</v>
      </c>
      <c r="C176" s="28">
        <v>12085.928399999999</v>
      </c>
      <c r="D176" s="24">
        <v>12333</v>
      </c>
      <c r="E176" s="41">
        <v>1600</v>
      </c>
      <c r="F176" s="24">
        <v>2005</v>
      </c>
      <c r="G176" s="24" t="s">
        <v>4721</v>
      </c>
      <c r="H176" s="24" t="s">
        <v>5440</v>
      </c>
      <c r="I176" s="24" t="s">
        <v>217</v>
      </c>
      <c r="J176" s="24" t="s">
        <v>419</v>
      </c>
      <c r="K176" s="24" t="s">
        <v>5552</v>
      </c>
    </row>
    <row r="177" spans="1:11" x14ac:dyDescent="0.3">
      <c r="A177" s="27">
        <v>40674</v>
      </c>
      <c r="B177" s="27">
        <v>40669</v>
      </c>
      <c r="C177" s="28">
        <v>17384.64</v>
      </c>
      <c r="D177" s="24">
        <v>19104</v>
      </c>
      <c r="E177" s="41">
        <v>1600</v>
      </c>
      <c r="F177" s="24">
        <v>2009</v>
      </c>
      <c r="G177" s="24" t="s">
        <v>4725</v>
      </c>
      <c r="H177" s="24" t="s">
        <v>5440</v>
      </c>
      <c r="I177" s="24" t="s">
        <v>4723</v>
      </c>
      <c r="J177" s="24" t="s">
        <v>419</v>
      </c>
      <c r="K177" s="24" t="s">
        <v>5551</v>
      </c>
    </row>
    <row r="178" spans="1:11" x14ac:dyDescent="0.3">
      <c r="A178" s="27">
        <v>40634</v>
      </c>
      <c r="B178" s="27">
        <v>40633</v>
      </c>
      <c r="C178" s="28">
        <v>4906.308</v>
      </c>
      <c r="D178" s="24">
        <v>5575</v>
      </c>
      <c r="E178" s="41">
        <v>1200</v>
      </c>
      <c r="F178" s="24">
        <v>2002</v>
      </c>
      <c r="G178" s="24" t="s">
        <v>4721</v>
      </c>
      <c r="H178" s="24" t="s">
        <v>5440</v>
      </c>
      <c r="I178" s="24" t="s">
        <v>4723</v>
      </c>
      <c r="J178" s="24" t="s">
        <v>419</v>
      </c>
      <c r="K178" s="24" t="s">
        <v>5550</v>
      </c>
    </row>
    <row r="179" spans="1:11" x14ac:dyDescent="0.3">
      <c r="A179" s="27">
        <v>40555</v>
      </c>
      <c r="B179" s="27">
        <v>40546</v>
      </c>
      <c r="C179" s="28">
        <v>5083.7600000000011</v>
      </c>
      <c r="D179" s="24">
        <v>6355</v>
      </c>
      <c r="E179" s="41">
        <v>1600</v>
      </c>
      <c r="F179" s="24">
        <v>2002</v>
      </c>
      <c r="G179" s="24" t="s">
        <v>4725</v>
      </c>
      <c r="H179" s="24" t="s">
        <v>5440</v>
      </c>
      <c r="I179" s="24" t="s">
        <v>4723</v>
      </c>
      <c r="J179" s="24" t="s">
        <v>419</v>
      </c>
      <c r="K179" s="24" t="s">
        <v>5549</v>
      </c>
    </row>
    <row r="180" spans="1:11" x14ac:dyDescent="0.3">
      <c r="A180" s="27">
        <v>40838</v>
      </c>
      <c r="B180" s="27">
        <v>40738</v>
      </c>
      <c r="C180" s="28">
        <v>14246.139599999999</v>
      </c>
      <c r="D180" s="24">
        <v>16960</v>
      </c>
      <c r="E180" s="41">
        <v>1600</v>
      </c>
      <c r="F180" s="24">
        <v>2007</v>
      </c>
      <c r="G180" s="24" t="s">
        <v>4721</v>
      </c>
      <c r="H180" s="24" t="s">
        <v>5440</v>
      </c>
      <c r="I180" s="24" t="s">
        <v>4723</v>
      </c>
      <c r="J180" s="24" t="s">
        <v>419</v>
      </c>
      <c r="K180" s="24" t="s">
        <v>5548</v>
      </c>
    </row>
    <row r="181" spans="1:11" x14ac:dyDescent="0.3">
      <c r="A181" s="27">
        <v>40711</v>
      </c>
      <c r="B181" s="27">
        <v>40692</v>
      </c>
      <c r="C181" s="28">
        <v>4590</v>
      </c>
      <c r="D181" s="24">
        <v>5400</v>
      </c>
      <c r="E181" s="41">
        <v>2000</v>
      </c>
      <c r="F181" s="24">
        <v>2001</v>
      </c>
      <c r="G181" s="24" t="s">
        <v>4721</v>
      </c>
      <c r="H181" s="24" t="s">
        <v>5440</v>
      </c>
      <c r="I181" s="24" t="s">
        <v>4723</v>
      </c>
      <c r="J181" s="24" t="s">
        <v>419</v>
      </c>
      <c r="K181" s="24" t="s">
        <v>5547</v>
      </c>
    </row>
    <row r="182" spans="1:11" x14ac:dyDescent="0.3">
      <c r="A182" s="27">
        <v>40715</v>
      </c>
      <c r="B182" s="27">
        <v>40640</v>
      </c>
      <c r="C182" s="28">
        <v>6271.5311999999994</v>
      </c>
      <c r="D182" s="24">
        <v>7127</v>
      </c>
      <c r="E182" s="41">
        <v>1600</v>
      </c>
      <c r="F182" s="24">
        <v>2004</v>
      </c>
      <c r="G182" s="24" t="s">
        <v>4725</v>
      </c>
      <c r="H182" s="24" t="s">
        <v>5440</v>
      </c>
      <c r="I182" s="24" t="s">
        <v>217</v>
      </c>
      <c r="J182" s="24" t="s">
        <v>419</v>
      </c>
      <c r="K182" s="24" t="s">
        <v>5546</v>
      </c>
    </row>
    <row r="183" spans="1:11" x14ac:dyDescent="0.3">
      <c r="A183" s="27">
        <v>40791</v>
      </c>
      <c r="B183" s="27">
        <v>40758</v>
      </c>
      <c r="C183" s="28">
        <v>13640</v>
      </c>
      <c r="D183" s="24">
        <v>17050</v>
      </c>
      <c r="E183" s="41">
        <v>1600</v>
      </c>
      <c r="F183" s="24">
        <v>2008</v>
      </c>
      <c r="G183" s="24" t="s">
        <v>4721</v>
      </c>
      <c r="H183" s="24" t="s">
        <v>5440</v>
      </c>
      <c r="I183" s="24" t="s">
        <v>4732</v>
      </c>
      <c r="J183" s="24" t="s">
        <v>419</v>
      </c>
      <c r="K183" s="24" t="s">
        <v>5545</v>
      </c>
    </row>
    <row r="184" spans="1:11" x14ac:dyDescent="0.3">
      <c r="A184" s="27">
        <v>40752</v>
      </c>
      <c r="B184" s="27">
        <v>40726</v>
      </c>
      <c r="C184" s="28">
        <v>19306.98</v>
      </c>
      <c r="D184" s="24">
        <v>19502</v>
      </c>
      <c r="E184" s="41">
        <v>2000</v>
      </c>
      <c r="F184" s="24">
        <v>2009</v>
      </c>
      <c r="G184" s="24" t="s">
        <v>4725</v>
      </c>
      <c r="H184" s="24" t="s">
        <v>5440</v>
      </c>
      <c r="I184" s="24" t="s">
        <v>195</v>
      </c>
      <c r="J184" s="24" t="s">
        <v>419</v>
      </c>
      <c r="K184" s="24" t="s">
        <v>5544</v>
      </c>
    </row>
    <row r="185" spans="1:11" x14ac:dyDescent="0.3">
      <c r="A185" s="27">
        <v>40696</v>
      </c>
      <c r="B185" s="27">
        <v>40695</v>
      </c>
      <c r="C185" s="28">
        <v>7615.8300000000008</v>
      </c>
      <c r="D185" s="24">
        <v>7616</v>
      </c>
      <c r="E185" s="41">
        <v>2000</v>
      </c>
      <c r="F185" s="24">
        <v>2004</v>
      </c>
      <c r="G185" s="24" t="s">
        <v>4721</v>
      </c>
      <c r="H185" s="24" t="s">
        <v>5440</v>
      </c>
      <c r="I185" s="24" t="s">
        <v>195</v>
      </c>
      <c r="J185" s="24" t="s">
        <v>419</v>
      </c>
      <c r="K185" s="24" t="s">
        <v>5543</v>
      </c>
    </row>
    <row r="186" spans="1:11" x14ac:dyDescent="0.3">
      <c r="A186" s="27">
        <v>40603</v>
      </c>
      <c r="B186" s="27">
        <v>40569</v>
      </c>
      <c r="C186" s="28">
        <v>13150.199999999999</v>
      </c>
      <c r="D186" s="24">
        <v>15655</v>
      </c>
      <c r="E186" s="41">
        <v>1600</v>
      </c>
      <c r="F186" s="24">
        <v>2008</v>
      </c>
      <c r="G186" s="24" t="s">
        <v>4721</v>
      </c>
      <c r="H186" s="24" t="s">
        <v>5440</v>
      </c>
      <c r="I186" s="24" t="s">
        <v>4723</v>
      </c>
      <c r="J186" s="24" t="s">
        <v>419</v>
      </c>
      <c r="K186" s="24" t="s">
        <v>5542</v>
      </c>
    </row>
    <row r="187" spans="1:11" x14ac:dyDescent="0.3">
      <c r="A187" s="27">
        <v>40660</v>
      </c>
      <c r="B187" s="27">
        <v>40656</v>
      </c>
      <c r="C187" s="28">
        <v>14424.3</v>
      </c>
      <c r="D187" s="24">
        <v>15345</v>
      </c>
      <c r="E187" s="41">
        <v>1600</v>
      </c>
      <c r="F187" s="24">
        <v>2008</v>
      </c>
      <c r="G187" s="24" t="s">
        <v>4725</v>
      </c>
      <c r="H187" s="24" t="s">
        <v>5440</v>
      </c>
      <c r="I187" s="24" t="s">
        <v>195</v>
      </c>
      <c r="J187" s="24" t="s">
        <v>419</v>
      </c>
      <c r="K187" s="24" t="s">
        <v>5541</v>
      </c>
    </row>
    <row r="188" spans="1:11" x14ac:dyDescent="0.3">
      <c r="A188" s="27">
        <v>40624</v>
      </c>
      <c r="B188" s="27">
        <v>40620</v>
      </c>
      <c r="C188" s="28">
        <v>14880</v>
      </c>
      <c r="D188" s="24">
        <v>15500</v>
      </c>
      <c r="E188" s="41">
        <v>1600</v>
      </c>
      <c r="F188" s="24">
        <v>2008</v>
      </c>
      <c r="G188" s="24" t="s">
        <v>4725</v>
      </c>
      <c r="H188" s="24" t="s">
        <v>5440</v>
      </c>
      <c r="I188" s="24" t="s">
        <v>4723</v>
      </c>
      <c r="J188" s="24" t="s">
        <v>419</v>
      </c>
      <c r="K188" s="24" t="s">
        <v>5540</v>
      </c>
    </row>
    <row r="189" spans="1:11" x14ac:dyDescent="0.3">
      <c r="A189" s="27">
        <v>40589</v>
      </c>
      <c r="B189" s="27">
        <v>40581</v>
      </c>
      <c r="C189" s="28">
        <v>18492.243999999999</v>
      </c>
      <c r="D189" s="24">
        <v>19673</v>
      </c>
      <c r="E189" s="41">
        <v>2000</v>
      </c>
      <c r="F189" s="24">
        <v>2010</v>
      </c>
      <c r="G189" s="24" t="s">
        <v>4721</v>
      </c>
      <c r="H189" s="24" t="s">
        <v>5440</v>
      </c>
      <c r="I189" s="24" t="s">
        <v>4732</v>
      </c>
      <c r="J189" s="24" t="s">
        <v>419</v>
      </c>
      <c r="K189" s="24" t="s">
        <v>5539</v>
      </c>
    </row>
    <row r="190" spans="1:11" x14ac:dyDescent="0.3">
      <c r="A190" s="27">
        <v>40639</v>
      </c>
      <c r="B190" s="27">
        <v>40637</v>
      </c>
      <c r="C190" s="28">
        <v>3825</v>
      </c>
      <c r="D190" s="24">
        <v>4500</v>
      </c>
      <c r="E190" s="41">
        <v>2000</v>
      </c>
      <c r="F190" s="24">
        <v>2001</v>
      </c>
      <c r="G190" s="24" t="s">
        <v>4721</v>
      </c>
      <c r="H190" s="24" t="s">
        <v>5440</v>
      </c>
      <c r="I190" s="24" t="s">
        <v>217</v>
      </c>
      <c r="J190" s="24" t="s">
        <v>419</v>
      </c>
      <c r="K190" s="24" t="s">
        <v>5538</v>
      </c>
    </row>
    <row r="191" spans="1:11" x14ac:dyDescent="0.3">
      <c r="A191" s="27">
        <v>40624</v>
      </c>
      <c r="B191" s="27">
        <v>40621</v>
      </c>
      <c r="C191" s="28">
        <v>6429.4373999999998</v>
      </c>
      <c r="D191" s="24">
        <v>7476</v>
      </c>
      <c r="E191" s="41">
        <v>2000</v>
      </c>
      <c r="F191" s="24">
        <v>2004</v>
      </c>
      <c r="G191" s="24" t="s">
        <v>4721</v>
      </c>
      <c r="H191" s="24" t="s">
        <v>5440</v>
      </c>
      <c r="I191" s="24" t="s">
        <v>4723</v>
      </c>
      <c r="J191" s="24" t="s">
        <v>419</v>
      </c>
      <c r="K191" s="24" t="s">
        <v>5537</v>
      </c>
    </row>
    <row r="192" spans="1:11" x14ac:dyDescent="0.3">
      <c r="A192" s="27">
        <v>40744</v>
      </c>
      <c r="B192" s="27">
        <v>40739</v>
      </c>
      <c r="C192" s="28">
        <v>9874.8000000000011</v>
      </c>
      <c r="D192" s="24">
        <v>9875</v>
      </c>
      <c r="E192" s="41">
        <v>1600</v>
      </c>
      <c r="F192" s="24">
        <v>2006</v>
      </c>
      <c r="G192" s="24" t="s">
        <v>4721</v>
      </c>
      <c r="H192" s="24" t="s">
        <v>5440</v>
      </c>
      <c r="I192" s="24" t="s">
        <v>4723</v>
      </c>
      <c r="J192" s="24" t="s">
        <v>419</v>
      </c>
      <c r="K192" s="24" t="s">
        <v>5536</v>
      </c>
    </row>
    <row r="193" spans="1:11" x14ac:dyDescent="0.3">
      <c r="A193" s="27">
        <v>40658</v>
      </c>
      <c r="B193" s="27">
        <v>40653</v>
      </c>
      <c r="C193" s="28">
        <v>21257.18</v>
      </c>
      <c r="D193" s="24">
        <v>21691</v>
      </c>
      <c r="E193" s="41">
        <v>2000</v>
      </c>
      <c r="F193" s="24">
        <v>2009</v>
      </c>
      <c r="G193" s="24" t="s">
        <v>4725</v>
      </c>
      <c r="H193" s="24" t="s">
        <v>5440</v>
      </c>
      <c r="I193" s="24" t="s">
        <v>4732</v>
      </c>
      <c r="J193" s="24" t="s">
        <v>419</v>
      </c>
      <c r="K193" s="24" t="s">
        <v>5535</v>
      </c>
    </row>
    <row r="194" spans="1:11" x14ac:dyDescent="0.3">
      <c r="A194" s="27">
        <v>40663</v>
      </c>
      <c r="B194" s="27">
        <v>40655</v>
      </c>
      <c r="C194" s="28">
        <v>15871.871500000001</v>
      </c>
      <c r="D194" s="24">
        <v>18673</v>
      </c>
      <c r="E194" s="41">
        <v>1600</v>
      </c>
      <c r="F194" s="24">
        <v>2007</v>
      </c>
      <c r="G194" s="24" t="s">
        <v>4725</v>
      </c>
      <c r="H194" s="24" t="s">
        <v>5440</v>
      </c>
      <c r="I194" s="24" t="s">
        <v>4732</v>
      </c>
      <c r="J194" s="24" t="s">
        <v>419</v>
      </c>
      <c r="K194" s="24" t="s">
        <v>5534</v>
      </c>
    </row>
    <row r="195" spans="1:11" x14ac:dyDescent="0.3">
      <c r="A195" s="27">
        <v>40727</v>
      </c>
      <c r="B195" s="27">
        <v>40680</v>
      </c>
      <c r="C195" s="28">
        <v>19498.6528</v>
      </c>
      <c r="D195" s="24">
        <v>22158</v>
      </c>
      <c r="E195" s="41">
        <v>1600</v>
      </c>
      <c r="F195" s="24">
        <v>2010</v>
      </c>
      <c r="G195" s="24" t="s">
        <v>4725</v>
      </c>
      <c r="H195" s="24" t="s">
        <v>5440</v>
      </c>
      <c r="I195" s="24" t="s">
        <v>4723</v>
      </c>
      <c r="J195" s="24" t="s">
        <v>419</v>
      </c>
      <c r="K195" s="24" t="s">
        <v>5533</v>
      </c>
    </row>
    <row r="196" spans="1:11" x14ac:dyDescent="0.3">
      <c r="A196" s="27">
        <v>40767</v>
      </c>
      <c r="B196" s="27">
        <v>40762</v>
      </c>
      <c r="C196" s="28">
        <v>15214.0411</v>
      </c>
      <c r="D196" s="24">
        <v>18330</v>
      </c>
      <c r="E196" s="41">
        <v>2000</v>
      </c>
      <c r="F196" s="24">
        <v>2007</v>
      </c>
      <c r="G196" s="24" t="s">
        <v>4725</v>
      </c>
      <c r="H196" s="24" t="s">
        <v>5440</v>
      </c>
      <c r="I196" s="24" t="s">
        <v>195</v>
      </c>
      <c r="J196" s="24" t="s">
        <v>419</v>
      </c>
      <c r="K196" s="24" t="s">
        <v>5532</v>
      </c>
    </row>
    <row r="197" spans="1:11" x14ac:dyDescent="0.3">
      <c r="A197" s="27">
        <v>40733</v>
      </c>
      <c r="B197" s="27">
        <v>40730</v>
      </c>
      <c r="C197" s="28">
        <v>12078.3</v>
      </c>
      <c r="D197" s="24">
        <v>12714</v>
      </c>
      <c r="E197" s="41">
        <v>1200</v>
      </c>
      <c r="F197" s="24">
        <v>2005</v>
      </c>
      <c r="G197" s="24" t="s">
        <v>4721</v>
      </c>
      <c r="H197" s="24" t="s">
        <v>5440</v>
      </c>
      <c r="I197" s="24" t="s">
        <v>195</v>
      </c>
      <c r="J197" s="24" t="s">
        <v>419</v>
      </c>
      <c r="K197" s="24" t="s">
        <v>5531</v>
      </c>
    </row>
    <row r="198" spans="1:11" x14ac:dyDescent="0.3">
      <c r="A198" s="27">
        <v>40684</v>
      </c>
      <c r="B198" s="27">
        <v>40606</v>
      </c>
      <c r="C198" s="28">
        <v>9561.4650000000001</v>
      </c>
      <c r="D198" s="24">
        <v>10065</v>
      </c>
      <c r="E198" s="41">
        <v>1200</v>
      </c>
      <c r="F198" s="24">
        <v>2006</v>
      </c>
      <c r="G198" s="24" t="s">
        <v>4721</v>
      </c>
      <c r="H198" s="24" t="s">
        <v>5440</v>
      </c>
      <c r="I198" s="24" t="s">
        <v>4732</v>
      </c>
      <c r="J198" s="24" t="s">
        <v>419</v>
      </c>
      <c r="K198" s="24" t="s">
        <v>5530</v>
      </c>
    </row>
    <row r="199" spans="1:11" x14ac:dyDescent="0.3">
      <c r="A199" s="27">
        <v>40606</v>
      </c>
      <c r="B199" s="27">
        <v>40604</v>
      </c>
      <c r="C199" s="28">
        <v>4709.8920000000007</v>
      </c>
      <c r="D199" s="24">
        <v>5352</v>
      </c>
      <c r="E199" s="41">
        <v>2000</v>
      </c>
      <c r="F199" s="24">
        <v>2003</v>
      </c>
      <c r="G199" s="24" t="s">
        <v>4721</v>
      </c>
      <c r="H199" s="24" t="s">
        <v>5440</v>
      </c>
      <c r="I199" s="24" t="s">
        <v>195</v>
      </c>
      <c r="J199" s="24" t="s">
        <v>419</v>
      </c>
      <c r="K199" s="24" t="s">
        <v>5529</v>
      </c>
    </row>
    <row r="200" spans="1:11" x14ac:dyDescent="0.3">
      <c r="A200" s="27">
        <v>40737</v>
      </c>
      <c r="B200" s="27">
        <v>40655</v>
      </c>
      <c r="C200" s="28">
        <v>16069.25</v>
      </c>
      <c r="D200" s="24">
        <v>18905</v>
      </c>
      <c r="E200" s="41">
        <v>2000</v>
      </c>
      <c r="F200" s="24">
        <v>2009</v>
      </c>
      <c r="G200" s="24" t="s">
        <v>4725</v>
      </c>
      <c r="H200" s="24" t="s">
        <v>5440</v>
      </c>
      <c r="I200" s="24" t="s">
        <v>4723</v>
      </c>
      <c r="J200" s="24" t="s">
        <v>419</v>
      </c>
      <c r="K200" s="24" t="s">
        <v>5528</v>
      </c>
    </row>
    <row r="201" spans="1:11" x14ac:dyDescent="0.3">
      <c r="A201" s="27">
        <v>40636</v>
      </c>
      <c r="B201" s="27">
        <v>40611</v>
      </c>
      <c r="C201" s="28">
        <v>4748.04</v>
      </c>
      <c r="D201" s="24">
        <v>5935</v>
      </c>
      <c r="E201" s="41">
        <v>2000</v>
      </c>
      <c r="F201" s="24">
        <v>2002</v>
      </c>
      <c r="G201" s="24" t="s">
        <v>4725</v>
      </c>
      <c r="H201" s="24" t="s">
        <v>5440</v>
      </c>
      <c r="I201" s="24" t="s">
        <v>195</v>
      </c>
      <c r="J201" s="24" t="s">
        <v>419</v>
      </c>
      <c r="K201" s="24" t="s">
        <v>5527</v>
      </c>
    </row>
    <row r="202" spans="1:11" x14ac:dyDescent="0.3">
      <c r="A202" s="27">
        <v>40671</v>
      </c>
      <c r="B202" s="27">
        <v>40665</v>
      </c>
      <c r="C202" s="28">
        <v>18090.5088</v>
      </c>
      <c r="D202" s="24">
        <v>18844</v>
      </c>
      <c r="E202" s="41">
        <v>2000</v>
      </c>
      <c r="F202" s="24">
        <v>2010</v>
      </c>
      <c r="G202" s="24" t="s">
        <v>4721</v>
      </c>
      <c r="H202" s="24" t="s">
        <v>5440</v>
      </c>
      <c r="I202" s="24" t="s">
        <v>217</v>
      </c>
      <c r="J202" s="24" t="s">
        <v>419</v>
      </c>
      <c r="K202" s="24" t="s">
        <v>5526</v>
      </c>
    </row>
    <row r="203" spans="1:11" x14ac:dyDescent="0.3">
      <c r="A203" s="27">
        <v>40669</v>
      </c>
      <c r="B203" s="27">
        <v>40667</v>
      </c>
      <c r="C203" s="28">
        <v>17630.7912</v>
      </c>
      <c r="D203" s="24">
        <v>20501</v>
      </c>
      <c r="E203" s="41">
        <v>2000</v>
      </c>
      <c r="F203" s="24">
        <v>2010</v>
      </c>
      <c r="G203" s="24" t="s">
        <v>4725</v>
      </c>
      <c r="H203" s="24" t="s">
        <v>5440</v>
      </c>
      <c r="I203" s="24" t="s">
        <v>217</v>
      </c>
      <c r="J203" s="24" t="s">
        <v>419</v>
      </c>
      <c r="K203" s="24" t="s">
        <v>5525</v>
      </c>
    </row>
    <row r="204" spans="1:11" x14ac:dyDescent="0.3">
      <c r="A204" s="27">
        <v>40784</v>
      </c>
      <c r="B204" s="27">
        <v>40714</v>
      </c>
      <c r="C204" s="28">
        <v>19969.558400000002</v>
      </c>
      <c r="D204" s="24">
        <v>22693</v>
      </c>
      <c r="E204" s="41">
        <v>2000</v>
      </c>
      <c r="F204" s="24">
        <v>2011</v>
      </c>
      <c r="G204" s="24" t="s">
        <v>4725</v>
      </c>
      <c r="H204" s="24" t="s">
        <v>5440</v>
      </c>
      <c r="I204" s="24" t="s">
        <v>4723</v>
      </c>
      <c r="J204" s="24" t="s">
        <v>419</v>
      </c>
      <c r="K204" s="24" t="s">
        <v>5524</v>
      </c>
    </row>
    <row r="205" spans="1:11" x14ac:dyDescent="0.3">
      <c r="A205" s="27">
        <v>40699</v>
      </c>
      <c r="B205" s="27">
        <v>40626</v>
      </c>
      <c r="C205" s="28">
        <v>19322.48</v>
      </c>
      <c r="D205" s="24">
        <v>22468</v>
      </c>
      <c r="E205" s="41">
        <v>1200</v>
      </c>
      <c r="F205" s="24">
        <v>2011</v>
      </c>
      <c r="G205" s="24" t="s">
        <v>4721</v>
      </c>
      <c r="H205" s="24" t="s">
        <v>5440</v>
      </c>
      <c r="I205" s="24" t="s">
        <v>4732</v>
      </c>
      <c r="J205" s="24" t="s">
        <v>419</v>
      </c>
      <c r="K205" s="24" t="s">
        <v>5523</v>
      </c>
    </row>
    <row r="206" spans="1:11" x14ac:dyDescent="0.3">
      <c r="A206" s="27">
        <v>40601</v>
      </c>
      <c r="B206" s="27">
        <v>40594</v>
      </c>
      <c r="C206" s="28">
        <v>11155.2636</v>
      </c>
      <c r="D206" s="24">
        <v>13604</v>
      </c>
      <c r="E206" s="41">
        <v>2000</v>
      </c>
      <c r="F206" s="24">
        <v>2005</v>
      </c>
      <c r="G206" s="24" t="s">
        <v>4725</v>
      </c>
      <c r="H206" s="24" t="s">
        <v>5440</v>
      </c>
      <c r="I206" s="24" t="s">
        <v>4732</v>
      </c>
      <c r="J206" s="24" t="s">
        <v>419</v>
      </c>
      <c r="K206" s="24" t="s">
        <v>5522</v>
      </c>
    </row>
    <row r="207" spans="1:11" x14ac:dyDescent="0.3">
      <c r="A207" s="27">
        <v>40699</v>
      </c>
      <c r="B207" s="27">
        <v>40691</v>
      </c>
      <c r="C207" s="28">
        <v>16561.162800000002</v>
      </c>
      <c r="D207" s="24">
        <v>20446</v>
      </c>
      <c r="E207" s="41">
        <v>1600</v>
      </c>
      <c r="F207" s="24">
        <v>2011</v>
      </c>
      <c r="G207" s="24" t="s">
        <v>4721</v>
      </c>
      <c r="H207" s="24" t="s">
        <v>5440</v>
      </c>
      <c r="I207" s="24" t="s">
        <v>217</v>
      </c>
      <c r="J207" s="24" t="s">
        <v>419</v>
      </c>
      <c r="K207" s="24" t="s">
        <v>5521</v>
      </c>
    </row>
    <row r="208" spans="1:11" x14ac:dyDescent="0.3">
      <c r="A208" s="27">
        <v>40784</v>
      </c>
      <c r="B208" s="27">
        <v>40689</v>
      </c>
      <c r="C208" s="28">
        <v>18297.588799999998</v>
      </c>
      <c r="D208" s="24">
        <v>19466</v>
      </c>
      <c r="E208" s="41">
        <v>2000</v>
      </c>
      <c r="F208" s="24">
        <v>2010</v>
      </c>
      <c r="G208" s="24" t="s">
        <v>4725</v>
      </c>
      <c r="H208" s="24" t="s">
        <v>5440</v>
      </c>
      <c r="I208" s="24" t="s">
        <v>4723</v>
      </c>
      <c r="J208" s="24" t="s">
        <v>419</v>
      </c>
      <c r="K208" s="24" t="s">
        <v>5520</v>
      </c>
    </row>
    <row r="209" spans="1:11" x14ac:dyDescent="0.3">
      <c r="A209" s="27">
        <v>40688</v>
      </c>
      <c r="B209" s="27">
        <v>40681</v>
      </c>
      <c r="C209" s="28">
        <v>12555</v>
      </c>
      <c r="D209" s="24">
        <v>15500</v>
      </c>
      <c r="E209" s="41">
        <v>1600</v>
      </c>
      <c r="F209" s="24">
        <v>2008</v>
      </c>
      <c r="G209" s="24" t="s">
        <v>4721</v>
      </c>
      <c r="H209" s="24" t="s">
        <v>5440</v>
      </c>
      <c r="I209" s="24" t="s">
        <v>4723</v>
      </c>
      <c r="J209" s="24" t="s">
        <v>419</v>
      </c>
      <c r="K209" s="24" t="s">
        <v>5519</v>
      </c>
    </row>
    <row r="210" spans="1:11" x14ac:dyDescent="0.3">
      <c r="A210" s="27">
        <v>40720</v>
      </c>
      <c r="B210" s="27">
        <v>40612</v>
      </c>
      <c r="C210" s="28">
        <v>8203.68</v>
      </c>
      <c r="D210" s="24">
        <v>8546</v>
      </c>
      <c r="E210" s="41">
        <v>1200</v>
      </c>
      <c r="F210" s="24">
        <v>2006</v>
      </c>
      <c r="G210" s="24" t="s">
        <v>4725</v>
      </c>
      <c r="H210" s="24" t="s">
        <v>5440</v>
      </c>
      <c r="I210" s="24" t="s">
        <v>4732</v>
      </c>
      <c r="J210" s="24" t="s">
        <v>419</v>
      </c>
      <c r="K210" s="24" t="s">
        <v>5518</v>
      </c>
    </row>
    <row r="211" spans="1:11" x14ac:dyDescent="0.3">
      <c r="A211" s="27">
        <v>40739</v>
      </c>
      <c r="B211" s="27">
        <v>40734</v>
      </c>
      <c r="C211" s="28">
        <v>4661.7120000000004</v>
      </c>
      <c r="D211" s="24">
        <v>5755</v>
      </c>
      <c r="E211" s="41">
        <v>1200</v>
      </c>
      <c r="F211" s="24">
        <v>2002</v>
      </c>
      <c r="G211" s="24" t="s">
        <v>4721</v>
      </c>
      <c r="H211" s="24" t="s">
        <v>5440</v>
      </c>
      <c r="I211" s="24" t="s">
        <v>4723</v>
      </c>
      <c r="J211" s="24" t="s">
        <v>419</v>
      </c>
      <c r="K211" s="24" t="s">
        <v>5517</v>
      </c>
    </row>
    <row r="212" spans="1:11" x14ac:dyDescent="0.3">
      <c r="A212" s="27">
        <v>40710</v>
      </c>
      <c r="B212" s="27">
        <v>40632</v>
      </c>
      <c r="C212" s="28">
        <v>14814.888799999999</v>
      </c>
      <c r="D212" s="24">
        <v>15761</v>
      </c>
      <c r="E212" s="41">
        <v>1200</v>
      </c>
      <c r="F212" s="24">
        <v>2007</v>
      </c>
      <c r="G212" s="24" t="s">
        <v>4725</v>
      </c>
      <c r="H212" s="24" t="s">
        <v>5440</v>
      </c>
      <c r="I212" s="24" t="s">
        <v>4732</v>
      </c>
      <c r="J212" s="24" t="s">
        <v>419</v>
      </c>
      <c r="K212" s="24" t="s">
        <v>5516</v>
      </c>
    </row>
    <row r="213" spans="1:11" x14ac:dyDescent="0.3">
      <c r="A213" s="27">
        <v>40595</v>
      </c>
      <c r="B213" s="27">
        <v>40589</v>
      </c>
      <c r="C213" s="28">
        <v>20650.338800000001</v>
      </c>
      <c r="D213" s="24">
        <v>22693</v>
      </c>
      <c r="E213" s="41">
        <v>2000</v>
      </c>
      <c r="F213" s="24">
        <v>2011</v>
      </c>
      <c r="G213" s="24" t="s">
        <v>4725</v>
      </c>
      <c r="H213" s="24" t="s">
        <v>5440</v>
      </c>
      <c r="I213" s="24" t="s">
        <v>217</v>
      </c>
      <c r="J213" s="24" t="s">
        <v>419</v>
      </c>
      <c r="K213" s="24" t="s">
        <v>5515</v>
      </c>
    </row>
    <row r="214" spans="1:11" x14ac:dyDescent="0.3">
      <c r="A214" s="27">
        <v>40766</v>
      </c>
      <c r="B214" s="27">
        <v>40765</v>
      </c>
      <c r="C214" s="28">
        <v>11848.199999999999</v>
      </c>
      <c r="D214" s="24">
        <v>14105</v>
      </c>
      <c r="E214" s="41">
        <v>1600</v>
      </c>
      <c r="F214" s="24">
        <v>2008</v>
      </c>
      <c r="G214" s="24" t="s">
        <v>4721</v>
      </c>
      <c r="H214" s="24" t="s">
        <v>5440</v>
      </c>
      <c r="I214" s="24" t="s">
        <v>217</v>
      </c>
      <c r="J214" s="24" t="s">
        <v>419</v>
      </c>
      <c r="K214" s="24" t="s">
        <v>5514</v>
      </c>
    </row>
    <row r="215" spans="1:11" x14ac:dyDescent="0.3">
      <c r="A215" s="27">
        <v>40650</v>
      </c>
      <c r="B215" s="27">
        <v>40649</v>
      </c>
      <c r="C215" s="28">
        <v>4350.78</v>
      </c>
      <c r="D215" s="24">
        <v>5180</v>
      </c>
      <c r="E215" s="41">
        <v>1600</v>
      </c>
      <c r="F215" s="24">
        <v>2003</v>
      </c>
      <c r="G215" s="24" t="s">
        <v>4721</v>
      </c>
      <c r="H215" s="24" t="s">
        <v>5440</v>
      </c>
      <c r="I215" s="24" t="s">
        <v>217</v>
      </c>
      <c r="J215" s="24" t="s">
        <v>419</v>
      </c>
      <c r="K215" s="24" t="s">
        <v>5513</v>
      </c>
    </row>
    <row r="216" spans="1:11" x14ac:dyDescent="0.3">
      <c r="A216" s="27">
        <v>40702</v>
      </c>
      <c r="B216" s="27">
        <v>40701</v>
      </c>
      <c r="C216" s="28">
        <v>17002.560000000001</v>
      </c>
      <c r="D216" s="24">
        <v>19104</v>
      </c>
      <c r="E216" s="41">
        <v>1200</v>
      </c>
      <c r="F216" s="24">
        <v>2009</v>
      </c>
      <c r="G216" s="24" t="s">
        <v>4721</v>
      </c>
      <c r="H216" s="24" t="s">
        <v>5440</v>
      </c>
      <c r="I216" s="24" t="s">
        <v>195</v>
      </c>
      <c r="J216" s="24" t="s">
        <v>419</v>
      </c>
      <c r="K216" s="24" t="s">
        <v>5512</v>
      </c>
    </row>
    <row r="217" spans="1:11" x14ac:dyDescent="0.3">
      <c r="A217" s="27">
        <v>40696</v>
      </c>
      <c r="B217" s="27">
        <v>40691</v>
      </c>
      <c r="C217" s="28">
        <v>11363.7732</v>
      </c>
      <c r="D217" s="24">
        <v>13858</v>
      </c>
      <c r="E217" s="41">
        <v>1200</v>
      </c>
      <c r="F217" s="24">
        <v>2005</v>
      </c>
      <c r="G217" s="24" t="s">
        <v>4725</v>
      </c>
      <c r="H217" s="24" t="s">
        <v>5440</v>
      </c>
      <c r="I217" s="24" t="s">
        <v>4723</v>
      </c>
      <c r="J217" s="24" t="s">
        <v>419</v>
      </c>
      <c r="K217" s="24" t="s">
        <v>5511</v>
      </c>
    </row>
    <row r="218" spans="1:11" x14ac:dyDescent="0.3">
      <c r="A218" s="27">
        <v>40963</v>
      </c>
      <c r="B218" s="27">
        <v>40959</v>
      </c>
      <c r="C218" s="28">
        <v>5576.5950000000003</v>
      </c>
      <c r="D218" s="24">
        <v>5870</v>
      </c>
      <c r="E218" s="41">
        <v>2000</v>
      </c>
      <c r="F218" s="24">
        <v>2003</v>
      </c>
      <c r="G218" s="24" t="s">
        <v>4721</v>
      </c>
      <c r="H218" s="24" t="s">
        <v>5440</v>
      </c>
      <c r="I218" s="24" t="s">
        <v>4723</v>
      </c>
      <c r="J218" s="24" t="s">
        <v>419</v>
      </c>
      <c r="K218" s="24" t="s">
        <v>5510</v>
      </c>
    </row>
    <row r="219" spans="1:11" x14ac:dyDescent="0.3">
      <c r="A219" s="27">
        <v>40960</v>
      </c>
      <c r="B219" s="27">
        <v>40902</v>
      </c>
      <c r="C219" s="28">
        <v>4949.3</v>
      </c>
      <c r="D219" s="24">
        <v>5755</v>
      </c>
      <c r="E219" s="41">
        <v>1200</v>
      </c>
      <c r="F219" s="24">
        <v>2003</v>
      </c>
      <c r="G219" s="24" t="s">
        <v>4725</v>
      </c>
      <c r="H219" s="24" t="s">
        <v>5440</v>
      </c>
      <c r="I219" s="24" t="s">
        <v>4732</v>
      </c>
      <c r="J219" s="24" t="s">
        <v>419</v>
      </c>
      <c r="K219" s="24" t="s">
        <v>5509</v>
      </c>
    </row>
    <row r="220" spans="1:11" x14ac:dyDescent="0.3">
      <c r="A220" s="27">
        <v>41042</v>
      </c>
      <c r="B220" s="27">
        <v>40953</v>
      </c>
      <c r="C220" s="28">
        <v>5653.181700000001</v>
      </c>
      <c r="D220" s="24">
        <v>6498</v>
      </c>
      <c r="E220" s="41">
        <v>1200</v>
      </c>
      <c r="F220" s="24">
        <v>2004</v>
      </c>
      <c r="G220" s="24" t="s">
        <v>4721</v>
      </c>
      <c r="H220" s="24" t="s">
        <v>5440</v>
      </c>
      <c r="I220" s="24" t="s">
        <v>4732</v>
      </c>
      <c r="J220" s="24" t="s">
        <v>419</v>
      </c>
      <c r="K220" s="24" t="s">
        <v>5508</v>
      </c>
    </row>
    <row r="221" spans="1:11" x14ac:dyDescent="0.3">
      <c r="A221" s="27">
        <v>41129</v>
      </c>
      <c r="B221" s="27">
        <v>41029</v>
      </c>
      <c r="C221" s="28">
        <v>7608.8430000000008</v>
      </c>
      <c r="D221" s="24">
        <v>7686</v>
      </c>
      <c r="E221" s="41">
        <v>1200</v>
      </c>
      <c r="F221" s="24">
        <v>2004</v>
      </c>
      <c r="G221" s="24" t="s">
        <v>4721</v>
      </c>
      <c r="H221" s="24" t="s">
        <v>5440</v>
      </c>
      <c r="I221" s="24" t="s">
        <v>4732</v>
      </c>
      <c r="J221" s="24" t="s">
        <v>419</v>
      </c>
      <c r="K221" s="24" t="s">
        <v>5507</v>
      </c>
    </row>
    <row r="222" spans="1:11" x14ac:dyDescent="0.3">
      <c r="A222" s="27">
        <v>40869</v>
      </c>
      <c r="B222" s="27">
        <v>40859</v>
      </c>
      <c r="C222" s="28">
        <v>22775.811600000005</v>
      </c>
      <c r="D222" s="24">
        <v>24490</v>
      </c>
      <c r="E222" s="41">
        <v>1600</v>
      </c>
      <c r="F222" s="24">
        <v>2011</v>
      </c>
      <c r="G222" s="24" t="s">
        <v>4725</v>
      </c>
      <c r="H222" s="24" t="s">
        <v>5440</v>
      </c>
      <c r="I222" s="24" t="s">
        <v>195</v>
      </c>
      <c r="J222" s="24" t="s">
        <v>419</v>
      </c>
      <c r="K222" s="24" t="s">
        <v>5506</v>
      </c>
    </row>
    <row r="223" spans="1:11" x14ac:dyDescent="0.3">
      <c r="A223" s="27">
        <v>40936</v>
      </c>
      <c r="B223" s="27">
        <v>40933</v>
      </c>
      <c r="C223" s="28">
        <v>16740</v>
      </c>
      <c r="D223" s="24">
        <v>16740</v>
      </c>
      <c r="E223" s="41">
        <v>1600</v>
      </c>
      <c r="F223" s="24">
        <v>2008</v>
      </c>
      <c r="G223" s="24" t="s">
        <v>4721</v>
      </c>
      <c r="H223" s="24" t="s">
        <v>5440</v>
      </c>
      <c r="I223" s="24" t="s">
        <v>4732</v>
      </c>
      <c r="J223" s="24" t="s">
        <v>419</v>
      </c>
      <c r="K223" s="24" t="s">
        <v>5505</v>
      </c>
    </row>
    <row r="224" spans="1:11" x14ac:dyDescent="0.3">
      <c r="A224" s="27">
        <v>40869</v>
      </c>
      <c r="B224" s="27">
        <v>40864</v>
      </c>
      <c r="C224" s="28">
        <v>6414.6500000000005</v>
      </c>
      <c r="D224" s="24">
        <v>6415</v>
      </c>
      <c r="E224" s="41">
        <v>2000</v>
      </c>
      <c r="F224" s="24">
        <v>2002</v>
      </c>
      <c r="G224" s="24" t="s">
        <v>4721</v>
      </c>
      <c r="H224" s="24" t="s">
        <v>5440</v>
      </c>
      <c r="I224" s="24" t="s">
        <v>217</v>
      </c>
      <c r="J224" s="24" t="s">
        <v>419</v>
      </c>
      <c r="K224" s="24" t="s">
        <v>5504</v>
      </c>
    </row>
    <row r="225" spans="1:11" x14ac:dyDescent="0.3">
      <c r="A225" s="27">
        <v>41020</v>
      </c>
      <c r="B225" s="27">
        <v>41016</v>
      </c>
      <c r="C225" s="28">
        <v>4095</v>
      </c>
      <c r="D225" s="24">
        <v>4550</v>
      </c>
      <c r="E225" s="41">
        <v>1200</v>
      </c>
      <c r="F225" s="24">
        <v>2001</v>
      </c>
      <c r="G225" s="24" t="s">
        <v>4721</v>
      </c>
      <c r="H225" s="24" t="s">
        <v>5440</v>
      </c>
      <c r="I225" s="24" t="s">
        <v>4723</v>
      </c>
      <c r="J225" s="24" t="s">
        <v>419</v>
      </c>
      <c r="K225" s="24" t="s">
        <v>5503</v>
      </c>
    </row>
    <row r="226" spans="1:11" x14ac:dyDescent="0.3">
      <c r="A226" s="27">
        <v>40882</v>
      </c>
      <c r="B226" s="27">
        <v>40875</v>
      </c>
      <c r="C226" s="28">
        <v>8735.4</v>
      </c>
      <c r="D226" s="24">
        <v>8735</v>
      </c>
      <c r="E226" s="41">
        <v>1600</v>
      </c>
      <c r="F226" s="24">
        <v>2006</v>
      </c>
      <c r="G226" s="24" t="s">
        <v>4725</v>
      </c>
      <c r="H226" s="24" t="s">
        <v>5440</v>
      </c>
      <c r="I226" s="24" t="s">
        <v>4723</v>
      </c>
      <c r="J226" s="24" t="s">
        <v>419</v>
      </c>
      <c r="K226" s="24" t="s">
        <v>5502</v>
      </c>
    </row>
    <row r="227" spans="1:11" x14ac:dyDescent="0.3">
      <c r="A227" s="27">
        <v>40960</v>
      </c>
      <c r="B227" s="27">
        <v>40953</v>
      </c>
      <c r="C227" s="28">
        <v>19680.883200000004</v>
      </c>
      <c r="D227" s="24">
        <v>22365</v>
      </c>
      <c r="E227" s="41">
        <v>2000</v>
      </c>
      <c r="F227" s="24">
        <v>2010</v>
      </c>
      <c r="G227" s="24" t="s">
        <v>4725</v>
      </c>
      <c r="H227" s="24" t="s">
        <v>5440</v>
      </c>
      <c r="I227" s="24" t="s">
        <v>4723</v>
      </c>
      <c r="J227" s="24" t="s">
        <v>419</v>
      </c>
      <c r="K227" s="24" t="s">
        <v>5501</v>
      </c>
    </row>
    <row r="228" spans="1:11" x14ac:dyDescent="0.3">
      <c r="A228" s="27">
        <v>41048</v>
      </c>
      <c r="B228" s="27">
        <v>40931</v>
      </c>
      <c r="C228" s="28">
        <v>18605.750800000002</v>
      </c>
      <c r="D228" s="24">
        <v>20446</v>
      </c>
      <c r="E228" s="41">
        <v>1200</v>
      </c>
      <c r="F228" s="24">
        <v>2011</v>
      </c>
      <c r="G228" s="24" t="s">
        <v>4725</v>
      </c>
      <c r="H228" s="24" t="s">
        <v>5440</v>
      </c>
      <c r="I228" s="24" t="s">
        <v>4723</v>
      </c>
      <c r="J228" s="24" t="s">
        <v>419</v>
      </c>
      <c r="K228" s="24" t="s">
        <v>5500</v>
      </c>
    </row>
    <row r="229" spans="1:11" x14ac:dyDescent="0.3">
      <c r="A229" s="27">
        <v>41147</v>
      </c>
      <c r="B229" s="27">
        <v>41040</v>
      </c>
      <c r="C229" s="28">
        <v>8028.0225</v>
      </c>
      <c r="D229" s="24">
        <v>9020</v>
      </c>
      <c r="E229" s="41">
        <v>1600</v>
      </c>
      <c r="F229" s="24">
        <v>2006</v>
      </c>
      <c r="G229" s="24" t="s">
        <v>4725</v>
      </c>
      <c r="H229" s="24" t="s">
        <v>5440</v>
      </c>
      <c r="I229" s="24" t="s">
        <v>4732</v>
      </c>
      <c r="J229" s="24" t="s">
        <v>419</v>
      </c>
      <c r="K229" s="24" t="s">
        <v>5499</v>
      </c>
    </row>
    <row r="230" spans="1:11" x14ac:dyDescent="0.3">
      <c r="A230" s="27">
        <v>41013</v>
      </c>
      <c r="B230" s="27">
        <v>41009</v>
      </c>
      <c r="C230" s="28">
        <v>6036.768</v>
      </c>
      <c r="D230" s="24">
        <v>6288</v>
      </c>
      <c r="E230" s="41">
        <v>2000</v>
      </c>
      <c r="F230" s="24">
        <v>2004</v>
      </c>
      <c r="G230" s="24" t="s">
        <v>4721</v>
      </c>
      <c r="H230" s="24" t="s">
        <v>5440</v>
      </c>
      <c r="I230" s="24" t="s">
        <v>4723</v>
      </c>
      <c r="J230" s="24" t="s">
        <v>419</v>
      </c>
      <c r="K230" s="24" t="s">
        <v>5498</v>
      </c>
    </row>
    <row r="231" spans="1:11" x14ac:dyDescent="0.3">
      <c r="A231" s="27">
        <v>40939</v>
      </c>
      <c r="B231" s="27">
        <v>40851</v>
      </c>
      <c r="C231" s="28">
        <v>15871.871500000001</v>
      </c>
      <c r="D231" s="24">
        <v>18673</v>
      </c>
      <c r="E231" s="41">
        <v>1600</v>
      </c>
      <c r="F231" s="24">
        <v>2007</v>
      </c>
      <c r="G231" s="24" t="s">
        <v>4725</v>
      </c>
      <c r="H231" s="24" t="s">
        <v>5440</v>
      </c>
      <c r="I231" s="24" t="s">
        <v>217</v>
      </c>
      <c r="J231" s="24" t="s">
        <v>419</v>
      </c>
      <c r="K231" s="24" t="s">
        <v>5497</v>
      </c>
    </row>
    <row r="232" spans="1:11" x14ac:dyDescent="0.3">
      <c r="A232" s="27">
        <v>40870</v>
      </c>
      <c r="B232" s="27">
        <v>40862</v>
      </c>
      <c r="C232" s="28">
        <v>5865.4960000000001</v>
      </c>
      <c r="D232" s="24">
        <v>5985</v>
      </c>
      <c r="E232" s="41">
        <v>2000</v>
      </c>
      <c r="F232" s="24">
        <v>2003</v>
      </c>
      <c r="G232" s="24" t="s">
        <v>4721</v>
      </c>
      <c r="H232" s="24" t="s">
        <v>5440</v>
      </c>
      <c r="I232" s="24" t="s">
        <v>4732</v>
      </c>
      <c r="J232" s="24" t="s">
        <v>419</v>
      </c>
      <c r="K232" s="24" t="s">
        <v>5496</v>
      </c>
    </row>
    <row r="233" spans="1:11" x14ac:dyDescent="0.3">
      <c r="A233" s="27">
        <v>40949</v>
      </c>
      <c r="B233" s="27">
        <v>40943</v>
      </c>
      <c r="C233" s="28">
        <v>12582.9</v>
      </c>
      <c r="D233" s="24">
        <v>15345</v>
      </c>
      <c r="E233" s="41">
        <v>2000</v>
      </c>
      <c r="F233" s="24">
        <v>2008</v>
      </c>
      <c r="G233" s="24" t="s">
        <v>4725</v>
      </c>
      <c r="H233" s="24" t="s">
        <v>5440</v>
      </c>
      <c r="I233" s="24" t="s">
        <v>195</v>
      </c>
      <c r="J233" s="24" t="s">
        <v>419</v>
      </c>
      <c r="K233" s="24" t="s">
        <v>5495</v>
      </c>
    </row>
    <row r="234" spans="1:11" x14ac:dyDescent="0.3">
      <c r="A234" s="27">
        <v>41016</v>
      </c>
      <c r="B234" s="27">
        <v>40981</v>
      </c>
      <c r="C234" s="28">
        <v>19342.8</v>
      </c>
      <c r="D234" s="24">
        <v>21492</v>
      </c>
      <c r="E234" s="41">
        <v>2000</v>
      </c>
      <c r="F234" s="24">
        <v>2009</v>
      </c>
      <c r="G234" s="24" t="s">
        <v>4725</v>
      </c>
      <c r="H234" s="24" t="s">
        <v>5440</v>
      </c>
      <c r="I234" s="24" t="s">
        <v>4723</v>
      </c>
      <c r="J234" s="24" t="s">
        <v>419</v>
      </c>
      <c r="K234" s="24" t="s">
        <v>5494</v>
      </c>
    </row>
    <row r="235" spans="1:11" x14ac:dyDescent="0.3">
      <c r="A235" s="27">
        <v>41038</v>
      </c>
      <c r="B235" s="27">
        <v>41012</v>
      </c>
      <c r="C235" s="28">
        <v>5828.5553999999993</v>
      </c>
      <c r="D235" s="24">
        <v>6777</v>
      </c>
      <c r="E235" s="41">
        <v>1600</v>
      </c>
      <c r="F235" s="24">
        <v>2004</v>
      </c>
      <c r="G235" s="24" t="s">
        <v>4721</v>
      </c>
      <c r="H235" s="24" t="s">
        <v>5440</v>
      </c>
      <c r="I235" s="24" t="s">
        <v>217</v>
      </c>
      <c r="J235" s="24" t="s">
        <v>419</v>
      </c>
      <c r="K235" s="24" t="s">
        <v>5493</v>
      </c>
    </row>
    <row r="236" spans="1:11" x14ac:dyDescent="0.3">
      <c r="A236" s="27">
        <v>40999</v>
      </c>
      <c r="B236" s="27">
        <v>40996</v>
      </c>
      <c r="C236" s="28">
        <v>12028</v>
      </c>
      <c r="D236" s="24">
        <v>15035</v>
      </c>
      <c r="E236" s="41">
        <v>2000</v>
      </c>
      <c r="F236" s="24">
        <v>2008</v>
      </c>
      <c r="G236" s="24" t="s">
        <v>4725</v>
      </c>
      <c r="H236" s="24" t="s">
        <v>5440</v>
      </c>
      <c r="I236" s="24" t="s">
        <v>4723</v>
      </c>
      <c r="J236" s="24" t="s">
        <v>419</v>
      </c>
      <c r="K236" s="24" t="s">
        <v>5492</v>
      </c>
    </row>
    <row r="237" spans="1:11" x14ac:dyDescent="0.3">
      <c r="A237" s="27">
        <v>40912</v>
      </c>
      <c r="B237" s="27">
        <v>40866</v>
      </c>
      <c r="C237" s="28">
        <v>9932.1767999999993</v>
      </c>
      <c r="D237" s="24">
        <v>11824</v>
      </c>
      <c r="E237" s="41">
        <v>1600</v>
      </c>
      <c r="F237" s="24">
        <v>2005</v>
      </c>
      <c r="G237" s="24" t="s">
        <v>4725</v>
      </c>
      <c r="H237" s="24" t="s">
        <v>5440</v>
      </c>
      <c r="I237" s="24" t="s">
        <v>4732</v>
      </c>
      <c r="J237" s="24" t="s">
        <v>419</v>
      </c>
      <c r="K237" s="24" t="s">
        <v>5491</v>
      </c>
    </row>
    <row r="238" spans="1:11" x14ac:dyDescent="0.3">
      <c r="A238" s="27">
        <v>41044</v>
      </c>
      <c r="B238" s="27">
        <v>41009</v>
      </c>
      <c r="C238" s="28">
        <v>13485.523199999998</v>
      </c>
      <c r="D238" s="24">
        <v>16446</v>
      </c>
      <c r="E238" s="41">
        <v>1600</v>
      </c>
      <c r="F238" s="24">
        <v>2007</v>
      </c>
      <c r="G238" s="24" t="s">
        <v>4725</v>
      </c>
      <c r="H238" s="24" t="s">
        <v>5440</v>
      </c>
      <c r="I238" s="24" t="s">
        <v>4723</v>
      </c>
      <c r="J238" s="24" t="s">
        <v>419</v>
      </c>
      <c r="K238" s="24" t="s">
        <v>5490</v>
      </c>
    </row>
    <row r="239" spans="1:11" x14ac:dyDescent="0.3">
      <c r="A239" s="27">
        <v>41043</v>
      </c>
      <c r="B239" s="27">
        <v>40980</v>
      </c>
      <c r="C239" s="28">
        <v>4413.5</v>
      </c>
      <c r="D239" s="24">
        <v>4850</v>
      </c>
      <c r="E239" s="41">
        <v>2000</v>
      </c>
      <c r="F239" s="24">
        <v>2001</v>
      </c>
      <c r="G239" s="24" t="s">
        <v>4725</v>
      </c>
      <c r="H239" s="24" t="s">
        <v>5440</v>
      </c>
      <c r="I239" s="24" t="s">
        <v>217</v>
      </c>
      <c r="J239" s="24" t="s">
        <v>419</v>
      </c>
      <c r="K239" s="24" t="s">
        <v>5489</v>
      </c>
    </row>
    <row r="240" spans="1:11" x14ac:dyDescent="0.3">
      <c r="A240" s="27">
        <v>40975</v>
      </c>
      <c r="B240" s="27">
        <v>40956</v>
      </c>
      <c r="C240" s="28">
        <v>4568.3190000000004</v>
      </c>
      <c r="D240" s="24">
        <v>5640</v>
      </c>
      <c r="E240" s="41">
        <v>1600</v>
      </c>
      <c r="F240" s="24">
        <v>2003</v>
      </c>
      <c r="G240" s="24" t="s">
        <v>4725</v>
      </c>
      <c r="H240" s="24" t="s">
        <v>5440</v>
      </c>
      <c r="I240" s="24" t="s">
        <v>4732</v>
      </c>
      <c r="J240" s="24" t="s">
        <v>419</v>
      </c>
      <c r="K240" s="24" t="s">
        <v>5488</v>
      </c>
    </row>
    <row r="241" spans="1:11" x14ac:dyDescent="0.3">
      <c r="A241" s="27">
        <v>41176</v>
      </c>
      <c r="B241" s="27">
        <v>41062</v>
      </c>
      <c r="C241" s="28">
        <v>21668.851200000001</v>
      </c>
      <c r="D241" s="24">
        <v>22572</v>
      </c>
      <c r="E241" s="41">
        <v>1600</v>
      </c>
      <c r="F241" s="24">
        <v>2010</v>
      </c>
      <c r="G241" s="24" t="s">
        <v>4725</v>
      </c>
      <c r="H241" s="24" t="s">
        <v>5440</v>
      </c>
      <c r="I241" s="24" t="s">
        <v>217</v>
      </c>
      <c r="J241" s="24" t="s">
        <v>419</v>
      </c>
      <c r="K241" s="24" t="s">
        <v>5487</v>
      </c>
    </row>
    <row r="242" spans="1:11" x14ac:dyDescent="0.3">
      <c r="A242" s="27">
        <v>40876</v>
      </c>
      <c r="B242" s="27">
        <v>40868</v>
      </c>
      <c r="C242" s="28">
        <v>12937.7664</v>
      </c>
      <c r="D242" s="24">
        <v>13477</v>
      </c>
      <c r="E242" s="41">
        <v>1200</v>
      </c>
      <c r="F242" s="24">
        <v>2005</v>
      </c>
      <c r="G242" s="24" t="s">
        <v>4721</v>
      </c>
      <c r="H242" s="24" t="s">
        <v>5440</v>
      </c>
      <c r="I242" s="24" t="s">
        <v>4723</v>
      </c>
      <c r="J242" s="24" t="s">
        <v>419</v>
      </c>
      <c r="K242" s="24" t="s">
        <v>5486</v>
      </c>
    </row>
    <row r="243" spans="1:11" x14ac:dyDescent="0.3">
      <c r="A243" s="27">
        <v>41005</v>
      </c>
      <c r="B243" s="27">
        <v>40885</v>
      </c>
      <c r="C243" s="28">
        <v>3760</v>
      </c>
      <c r="D243" s="24">
        <v>4700</v>
      </c>
      <c r="E243" s="41">
        <v>2000</v>
      </c>
      <c r="F243" s="24">
        <v>2001</v>
      </c>
      <c r="G243" s="24" t="s">
        <v>4721</v>
      </c>
      <c r="H243" s="24" t="s">
        <v>5440</v>
      </c>
      <c r="I243" s="24" t="s">
        <v>217</v>
      </c>
      <c r="J243" s="24" t="s">
        <v>419</v>
      </c>
      <c r="K243" s="24" t="s">
        <v>5485</v>
      </c>
    </row>
    <row r="244" spans="1:11" x14ac:dyDescent="0.3">
      <c r="A244" s="27">
        <v>41088</v>
      </c>
      <c r="B244" s="27">
        <v>41009</v>
      </c>
      <c r="C244" s="28">
        <v>16117.01</v>
      </c>
      <c r="D244" s="24">
        <v>18109</v>
      </c>
      <c r="E244" s="41">
        <v>1200</v>
      </c>
      <c r="F244" s="24">
        <v>2009</v>
      </c>
      <c r="G244" s="24" t="s">
        <v>4725</v>
      </c>
      <c r="H244" s="24" t="s">
        <v>5440</v>
      </c>
      <c r="I244" s="24" t="s">
        <v>195</v>
      </c>
      <c r="J244" s="24" t="s">
        <v>419</v>
      </c>
      <c r="K244" s="24" t="s">
        <v>5484</v>
      </c>
    </row>
    <row r="245" spans="1:11" x14ac:dyDescent="0.3">
      <c r="A245" s="27">
        <v>41035</v>
      </c>
      <c r="B245" s="27">
        <v>41027</v>
      </c>
      <c r="C245" s="28">
        <v>16270.275599999999</v>
      </c>
      <c r="D245" s="24">
        <v>20087</v>
      </c>
      <c r="E245" s="41">
        <v>1600</v>
      </c>
      <c r="F245" s="24">
        <v>2010</v>
      </c>
      <c r="G245" s="24" t="s">
        <v>4725</v>
      </c>
      <c r="H245" s="24" t="s">
        <v>5440</v>
      </c>
      <c r="I245" s="24" t="s">
        <v>4723</v>
      </c>
      <c r="J245" s="24" t="s">
        <v>419</v>
      </c>
      <c r="K245" s="24" t="s">
        <v>5483</v>
      </c>
    </row>
    <row r="246" spans="1:11" x14ac:dyDescent="0.3">
      <c r="A246" s="27">
        <v>41012</v>
      </c>
      <c r="B246" s="27">
        <v>40911</v>
      </c>
      <c r="C246" s="28">
        <v>5111.0155000000004</v>
      </c>
      <c r="D246" s="24">
        <v>6158</v>
      </c>
      <c r="E246" s="41">
        <v>2000</v>
      </c>
      <c r="F246" s="24">
        <v>2003</v>
      </c>
      <c r="G246" s="24" t="s">
        <v>4725</v>
      </c>
      <c r="H246" s="24" t="s">
        <v>5440</v>
      </c>
      <c r="I246" s="24" t="s">
        <v>4732</v>
      </c>
      <c r="J246" s="24" t="s">
        <v>419</v>
      </c>
      <c r="K246" s="24" t="s">
        <v>5482</v>
      </c>
    </row>
    <row r="247" spans="1:11" x14ac:dyDescent="0.3">
      <c r="A247" s="27">
        <v>40917</v>
      </c>
      <c r="B247" s="27">
        <v>40882</v>
      </c>
      <c r="C247" s="28">
        <v>5215.6499999999996</v>
      </c>
      <c r="D247" s="24">
        <v>5995</v>
      </c>
      <c r="E247" s="41">
        <v>1200</v>
      </c>
      <c r="F247" s="24">
        <v>2002</v>
      </c>
      <c r="G247" s="24" t="s">
        <v>4721</v>
      </c>
      <c r="H247" s="24" t="s">
        <v>5440</v>
      </c>
      <c r="I247" s="24" t="s">
        <v>217</v>
      </c>
      <c r="J247" s="24" t="s">
        <v>419</v>
      </c>
      <c r="K247" s="24" t="s">
        <v>5481</v>
      </c>
    </row>
    <row r="248" spans="1:11" x14ac:dyDescent="0.3">
      <c r="A248" s="27">
        <v>41033</v>
      </c>
      <c r="B248" s="27">
        <v>40957</v>
      </c>
      <c r="C248" s="28">
        <v>24714.800000000003</v>
      </c>
      <c r="D248" s="24">
        <v>24715</v>
      </c>
      <c r="E248" s="41">
        <v>1200</v>
      </c>
      <c r="F248" s="24">
        <v>2011</v>
      </c>
      <c r="G248" s="24" t="s">
        <v>4721</v>
      </c>
      <c r="H248" s="24" t="s">
        <v>5440</v>
      </c>
      <c r="I248" s="24" t="s">
        <v>195</v>
      </c>
      <c r="J248" s="24" t="s">
        <v>419</v>
      </c>
      <c r="K248" s="24" t="s">
        <v>5480</v>
      </c>
    </row>
    <row r="249" spans="1:11" x14ac:dyDescent="0.3">
      <c r="A249" s="27">
        <v>41113</v>
      </c>
      <c r="B249" s="27">
        <v>41026</v>
      </c>
      <c r="C249" s="28">
        <v>6942.2832000000008</v>
      </c>
      <c r="D249" s="24">
        <v>7546</v>
      </c>
      <c r="E249" s="41">
        <v>1200</v>
      </c>
      <c r="F249" s="24">
        <v>2004</v>
      </c>
      <c r="G249" s="24" t="s">
        <v>4725</v>
      </c>
      <c r="H249" s="24" t="s">
        <v>5440</v>
      </c>
      <c r="I249" s="24" t="s">
        <v>195</v>
      </c>
      <c r="J249" s="24" t="s">
        <v>419</v>
      </c>
      <c r="K249" s="24" t="s">
        <v>5479</v>
      </c>
    </row>
    <row r="250" spans="1:11" x14ac:dyDescent="0.3">
      <c r="A250" s="27">
        <v>41067</v>
      </c>
      <c r="B250" s="27">
        <v>41060</v>
      </c>
      <c r="C250" s="28">
        <v>16656.3</v>
      </c>
      <c r="D250" s="24">
        <v>17910</v>
      </c>
      <c r="E250" s="41">
        <v>1200</v>
      </c>
      <c r="F250" s="24">
        <v>2009</v>
      </c>
      <c r="G250" s="24" t="s">
        <v>4725</v>
      </c>
      <c r="H250" s="24" t="s">
        <v>5440</v>
      </c>
      <c r="I250" s="24" t="s">
        <v>4723</v>
      </c>
      <c r="J250" s="24" t="s">
        <v>419</v>
      </c>
      <c r="K250" s="24" t="s">
        <v>5478</v>
      </c>
    </row>
    <row r="251" spans="1:11" x14ac:dyDescent="0.3">
      <c r="A251" s="27">
        <v>40935</v>
      </c>
      <c r="B251" s="27">
        <v>40928</v>
      </c>
      <c r="C251" s="28">
        <v>4959.5</v>
      </c>
      <c r="D251" s="24">
        <v>5450</v>
      </c>
      <c r="E251" s="41">
        <v>2000</v>
      </c>
      <c r="F251" s="24">
        <v>2001</v>
      </c>
      <c r="G251" s="24" t="s">
        <v>4721</v>
      </c>
      <c r="H251" s="24" t="s">
        <v>5440</v>
      </c>
      <c r="I251" s="24" t="s">
        <v>4732</v>
      </c>
      <c r="J251" s="24" t="s">
        <v>419</v>
      </c>
      <c r="K251" s="24" t="s">
        <v>5477</v>
      </c>
    </row>
    <row r="252" spans="1:11" x14ac:dyDescent="0.3">
      <c r="A252" s="27">
        <v>40928</v>
      </c>
      <c r="B252" s="27">
        <v>40918</v>
      </c>
      <c r="C252" s="28">
        <v>8836.0469999999987</v>
      </c>
      <c r="D252" s="24">
        <v>9400</v>
      </c>
      <c r="E252" s="41">
        <v>1200</v>
      </c>
      <c r="F252" s="24">
        <v>2006</v>
      </c>
      <c r="G252" s="24" t="s">
        <v>4721</v>
      </c>
      <c r="H252" s="24" t="s">
        <v>5440</v>
      </c>
      <c r="I252" s="24" t="s">
        <v>217</v>
      </c>
      <c r="J252" s="24" t="s">
        <v>419</v>
      </c>
      <c r="K252" s="24" t="s">
        <v>5476</v>
      </c>
    </row>
    <row r="253" spans="1:11" x14ac:dyDescent="0.3">
      <c r="A253" s="27">
        <v>41067</v>
      </c>
      <c r="B253" s="27">
        <v>40971</v>
      </c>
      <c r="C253" s="28">
        <v>4335.241500000001</v>
      </c>
      <c r="D253" s="24">
        <v>5352</v>
      </c>
      <c r="E253" s="41">
        <v>1600</v>
      </c>
      <c r="F253" s="24">
        <v>2003</v>
      </c>
      <c r="G253" s="24" t="s">
        <v>4721</v>
      </c>
      <c r="H253" s="24" t="s">
        <v>5440</v>
      </c>
      <c r="I253" s="24" t="s">
        <v>195</v>
      </c>
      <c r="J253" s="24" t="s">
        <v>419</v>
      </c>
      <c r="K253" s="24" t="s">
        <v>5475</v>
      </c>
    </row>
    <row r="254" spans="1:11" x14ac:dyDescent="0.3">
      <c r="A254" s="27">
        <v>41011</v>
      </c>
      <c r="B254" s="27">
        <v>41001</v>
      </c>
      <c r="C254" s="28">
        <v>5035</v>
      </c>
      <c r="D254" s="24">
        <v>5300</v>
      </c>
      <c r="E254" s="41">
        <v>1600</v>
      </c>
      <c r="F254" s="24">
        <v>2001</v>
      </c>
      <c r="G254" s="24" t="s">
        <v>4721</v>
      </c>
      <c r="H254" s="24" t="s">
        <v>5440</v>
      </c>
      <c r="I254" s="24" t="s">
        <v>195</v>
      </c>
      <c r="J254" s="24" t="s">
        <v>419</v>
      </c>
      <c r="K254" s="24" t="s">
        <v>5474</v>
      </c>
    </row>
    <row r="255" spans="1:11" x14ac:dyDescent="0.3">
      <c r="A255" s="27">
        <v>41146</v>
      </c>
      <c r="B255" s="27">
        <v>41043</v>
      </c>
      <c r="C255" s="28">
        <v>13286.130000000001</v>
      </c>
      <c r="D255" s="24">
        <v>13985</v>
      </c>
      <c r="E255" s="41">
        <v>2000</v>
      </c>
      <c r="F255" s="24">
        <v>2005</v>
      </c>
      <c r="G255" s="24" t="s">
        <v>4721</v>
      </c>
      <c r="H255" s="24" t="s">
        <v>5440</v>
      </c>
      <c r="I255" s="24" t="s">
        <v>4723</v>
      </c>
      <c r="J255" s="24" t="s">
        <v>419</v>
      </c>
      <c r="K255" s="24" t="s">
        <v>5473</v>
      </c>
    </row>
    <row r="256" spans="1:11" x14ac:dyDescent="0.3">
      <c r="A256" s="27">
        <v>40870</v>
      </c>
      <c r="B256" s="27">
        <v>40869</v>
      </c>
      <c r="C256" s="28">
        <v>11171.791799999999</v>
      </c>
      <c r="D256" s="24">
        <v>12841</v>
      </c>
      <c r="E256" s="41">
        <v>2000</v>
      </c>
      <c r="F256" s="24">
        <v>2005</v>
      </c>
      <c r="G256" s="24" t="s">
        <v>4721</v>
      </c>
      <c r="H256" s="24" t="s">
        <v>5440</v>
      </c>
      <c r="I256" s="24" t="s">
        <v>4732</v>
      </c>
      <c r="J256" s="24" t="s">
        <v>419</v>
      </c>
      <c r="K256" s="24" t="s">
        <v>5472</v>
      </c>
    </row>
    <row r="257" spans="1:11" x14ac:dyDescent="0.3">
      <c r="A257" s="27">
        <v>40885</v>
      </c>
      <c r="B257" s="27">
        <v>40877</v>
      </c>
      <c r="C257" s="28">
        <v>4528.0234999999993</v>
      </c>
      <c r="D257" s="24">
        <v>5455</v>
      </c>
      <c r="E257" s="41">
        <v>1600</v>
      </c>
      <c r="F257" s="24">
        <v>2002</v>
      </c>
      <c r="G257" s="24" t="s">
        <v>4725</v>
      </c>
      <c r="H257" s="24" t="s">
        <v>5440</v>
      </c>
      <c r="I257" s="24" t="s">
        <v>195</v>
      </c>
      <c r="J257" s="24" t="s">
        <v>419</v>
      </c>
      <c r="K257" s="24" t="s">
        <v>5471</v>
      </c>
    </row>
    <row r="258" spans="1:11" x14ac:dyDescent="0.3">
      <c r="A258" s="27">
        <v>40919</v>
      </c>
      <c r="B258" s="27">
        <v>40912</v>
      </c>
      <c r="C258" s="28">
        <v>4922.8270000000002</v>
      </c>
      <c r="D258" s="24">
        <v>5410</v>
      </c>
      <c r="E258" s="41">
        <v>1200</v>
      </c>
      <c r="F258" s="24">
        <v>2003</v>
      </c>
      <c r="G258" s="24" t="s">
        <v>4721</v>
      </c>
      <c r="H258" s="24" t="s">
        <v>5440</v>
      </c>
      <c r="I258" s="24" t="s">
        <v>217</v>
      </c>
      <c r="J258" s="24" t="s">
        <v>419</v>
      </c>
      <c r="K258" s="24" t="s">
        <v>5470</v>
      </c>
    </row>
    <row r="259" spans="1:11" x14ac:dyDescent="0.3">
      <c r="A259" s="27">
        <v>40917</v>
      </c>
      <c r="B259" s="27">
        <v>40914</v>
      </c>
      <c r="C259" s="28">
        <v>7126.74</v>
      </c>
      <c r="D259" s="24">
        <v>7127</v>
      </c>
      <c r="E259" s="41">
        <v>1600</v>
      </c>
      <c r="F259" s="24">
        <v>2004</v>
      </c>
      <c r="G259" s="24" t="s">
        <v>4721</v>
      </c>
      <c r="H259" s="24" t="s">
        <v>5440</v>
      </c>
      <c r="I259" s="24" t="s">
        <v>217</v>
      </c>
      <c r="J259" s="24" t="s">
        <v>419</v>
      </c>
      <c r="K259" s="24" t="s">
        <v>5469</v>
      </c>
    </row>
    <row r="260" spans="1:11" x14ac:dyDescent="0.3">
      <c r="A260" s="27">
        <v>41093</v>
      </c>
      <c r="B260" s="27">
        <v>41039</v>
      </c>
      <c r="C260" s="28">
        <v>21110.932800000002</v>
      </c>
      <c r="D260" s="24">
        <v>24265</v>
      </c>
      <c r="E260" s="41">
        <v>2000</v>
      </c>
      <c r="F260" s="24">
        <v>2011</v>
      </c>
      <c r="G260" s="24" t="s">
        <v>4725</v>
      </c>
      <c r="H260" s="24" t="s">
        <v>5440</v>
      </c>
      <c r="I260" s="24" t="s">
        <v>217</v>
      </c>
      <c r="J260" s="24" t="s">
        <v>419</v>
      </c>
      <c r="K260" s="24" t="s">
        <v>5468</v>
      </c>
    </row>
    <row r="261" spans="1:11" x14ac:dyDescent="0.3">
      <c r="A261" s="27">
        <v>40953</v>
      </c>
      <c r="B261" s="27">
        <v>40846</v>
      </c>
      <c r="C261" s="28">
        <v>15916.02</v>
      </c>
      <c r="D261" s="24">
        <v>18507</v>
      </c>
      <c r="E261" s="41">
        <v>1200</v>
      </c>
      <c r="F261" s="24">
        <v>2009</v>
      </c>
      <c r="G261" s="24" t="s">
        <v>4721</v>
      </c>
      <c r="H261" s="24" t="s">
        <v>5440</v>
      </c>
      <c r="I261" s="24" t="s">
        <v>4723</v>
      </c>
      <c r="J261" s="24" t="s">
        <v>419</v>
      </c>
      <c r="K261" s="24" t="s">
        <v>5467</v>
      </c>
    </row>
    <row r="262" spans="1:11" x14ac:dyDescent="0.3">
      <c r="A262" s="27">
        <v>41044</v>
      </c>
      <c r="B262" s="27">
        <v>41038</v>
      </c>
      <c r="C262" s="28">
        <v>4232</v>
      </c>
      <c r="D262" s="24">
        <v>4600</v>
      </c>
      <c r="E262" s="41">
        <v>1600</v>
      </c>
      <c r="F262" s="24">
        <v>2001</v>
      </c>
      <c r="G262" s="24" t="s">
        <v>4725</v>
      </c>
      <c r="H262" s="24" t="s">
        <v>5440</v>
      </c>
      <c r="I262" s="24" t="s">
        <v>4732</v>
      </c>
      <c r="J262" s="24" t="s">
        <v>419</v>
      </c>
      <c r="K262" s="24" t="s">
        <v>5466</v>
      </c>
    </row>
    <row r="263" spans="1:11" x14ac:dyDescent="0.3">
      <c r="A263" s="27">
        <v>41038</v>
      </c>
      <c r="B263" s="27">
        <v>41035</v>
      </c>
      <c r="C263" s="28">
        <v>5001.6285000000007</v>
      </c>
      <c r="D263" s="24">
        <v>6175</v>
      </c>
      <c r="E263" s="41">
        <v>2000</v>
      </c>
      <c r="F263" s="24">
        <v>2002</v>
      </c>
      <c r="G263" s="24" t="s">
        <v>4725</v>
      </c>
      <c r="H263" s="24" t="s">
        <v>5440</v>
      </c>
      <c r="I263" s="24" t="s">
        <v>217</v>
      </c>
      <c r="J263" s="24" t="s">
        <v>419</v>
      </c>
      <c r="K263" s="24" t="s">
        <v>5465</v>
      </c>
    </row>
    <row r="264" spans="1:11" x14ac:dyDescent="0.3">
      <c r="A264" s="27">
        <v>40955</v>
      </c>
      <c r="B264" s="27">
        <v>40896</v>
      </c>
      <c r="C264" s="28">
        <v>16765.621599999999</v>
      </c>
      <c r="D264" s="24">
        <v>20446</v>
      </c>
      <c r="E264" s="41">
        <v>1200</v>
      </c>
      <c r="F264" s="24">
        <v>2011</v>
      </c>
      <c r="G264" s="24" t="s">
        <v>4725</v>
      </c>
      <c r="H264" s="24" t="s">
        <v>5440</v>
      </c>
      <c r="I264" s="24" t="s">
        <v>4723</v>
      </c>
      <c r="J264" s="24" t="s">
        <v>419</v>
      </c>
      <c r="K264" s="24" t="s">
        <v>5464</v>
      </c>
    </row>
    <row r="265" spans="1:11" x14ac:dyDescent="0.3">
      <c r="A265" s="27">
        <v>41050</v>
      </c>
      <c r="B265" s="27">
        <v>40946</v>
      </c>
      <c r="C265" s="28">
        <v>5619.1135000000004</v>
      </c>
      <c r="D265" s="24">
        <v>6175</v>
      </c>
      <c r="E265" s="41">
        <v>1200</v>
      </c>
      <c r="F265" s="24">
        <v>2002</v>
      </c>
      <c r="G265" s="24" t="s">
        <v>4721</v>
      </c>
      <c r="H265" s="24" t="s">
        <v>5440</v>
      </c>
      <c r="I265" s="24" t="s">
        <v>4732</v>
      </c>
      <c r="J265" s="24" t="s">
        <v>419</v>
      </c>
      <c r="K265" s="24" t="s">
        <v>5463</v>
      </c>
    </row>
    <row r="266" spans="1:11" x14ac:dyDescent="0.3">
      <c r="A266" s="27">
        <v>41062</v>
      </c>
      <c r="B266" s="27">
        <v>40971</v>
      </c>
      <c r="C266" s="28">
        <v>6288.3</v>
      </c>
      <c r="D266" s="24">
        <v>6987</v>
      </c>
      <c r="E266" s="41">
        <v>2000</v>
      </c>
      <c r="F266" s="24">
        <v>2004</v>
      </c>
      <c r="G266" s="24" t="s">
        <v>4725</v>
      </c>
      <c r="H266" s="24" t="s">
        <v>5440</v>
      </c>
      <c r="I266" s="24" t="s">
        <v>4723</v>
      </c>
      <c r="J266" s="24" t="s">
        <v>419</v>
      </c>
      <c r="K266" s="24" t="s">
        <v>5462</v>
      </c>
    </row>
    <row r="267" spans="1:11" x14ac:dyDescent="0.3">
      <c r="A267" s="27">
        <v>40889</v>
      </c>
      <c r="B267" s="27">
        <v>40888</v>
      </c>
      <c r="C267" s="28">
        <v>4709.8920000000007</v>
      </c>
      <c r="D267" s="24">
        <v>5352</v>
      </c>
      <c r="E267" s="41">
        <v>1600</v>
      </c>
      <c r="F267" s="24">
        <v>2003</v>
      </c>
      <c r="G267" s="24" t="s">
        <v>4721</v>
      </c>
      <c r="H267" s="24" t="s">
        <v>5440</v>
      </c>
      <c r="I267" s="24" t="s">
        <v>195</v>
      </c>
      <c r="J267" s="24" t="s">
        <v>419</v>
      </c>
      <c r="K267" s="24" t="s">
        <v>5461</v>
      </c>
    </row>
    <row r="268" spans="1:11" x14ac:dyDescent="0.3">
      <c r="A268" s="27">
        <v>40970</v>
      </c>
      <c r="B268" s="27">
        <v>40968</v>
      </c>
      <c r="C268" s="28">
        <v>5531.7060000000001</v>
      </c>
      <c r="D268" s="24">
        <v>6215</v>
      </c>
      <c r="E268" s="41">
        <v>1200</v>
      </c>
      <c r="F268" s="24">
        <v>2003</v>
      </c>
      <c r="G268" s="24" t="s">
        <v>4725</v>
      </c>
      <c r="H268" s="24" t="s">
        <v>5440</v>
      </c>
      <c r="I268" s="24" t="s">
        <v>217</v>
      </c>
      <c r="J268" s="24" t="s">
        <v>419</v>
      </c>
      <c r="K268" s="24" t="s">
        <v>5460</v>
      </c>
    </row>
    <row r="269" spans="1:11" x14ac:dyDescent="0.3">
      <c r="A269" s="27">
        <v>40859</v>
      </c>
      <c r="B269" s="27">
        <v>40858</v>
      </c>
      <c r="C269" s="28">
        <v>4846.3579999999993</v>
      </c>
      <c r="D269" s="24">
        <v>5635</v>
      </c>
      <c r="E269" s="41">
        <v>1200</v>
      </c>
      <c r="F269" s="24">
        <v>2002</v>
      </c>
      <c r="G269" s="24" t="s">
        <v>4725</v>
      </c>
      <c r="H269" s="24" t="s">
        <v>5440</v>
      </c>
      <c r="I269" s="24" t="s">
        <v>4723</v>
      </c>
      <c r="J269" s="24" t="s">
        <v>419</v>
      </c>
      <c r="K269" s="24" t="s">
        <v>5459</v>
      </c>
    </row>
    <row r="270" spans="1:11" x14ac:dyDescent="0.3">
      <c r="A270" s="27">
        <v>40897</v>
      </c>
      <c r="B270" s="27">
        <v>40865</v>
      </c>
      <c r="C270" s="28">
        <v>4361</v>
      </c>
      <c r="D270" s="24">
        <v>4900</v>
      </c>
      <c r="E270" s="41">
        <v>2000</v>
      </c>
      <c r="F270" s="24">
        <v>2001</v>
      </c>
      <c r="G270" s="24" t="s">
        <v>4721</v>
      </c>
      <c r="H270" s="24" t="s">
        <v>5440</v>
      </c>
      <c r="I270" s="24" t="s">
        <v>4723</v>
      </c>
      <c r="J270" s="24" t="s">
        <v>419</v>
      </c>
      <c r="K270" s="24" t="s">
        <v>5458</v>
      </c>
    </row>
    <row r="271" spans="1:11" x14ac:dyDescent="0.3">
      <c r="A271" s="27">
        <v>41030</v>
      </c>
      <c r="B271" s="27">
        <v>41026</v>
      </c>
      <c r="C271" s="28">
        <v>13063.4</v>
      </c>
      <c r="D271" s="24">
        <v>15190</v>
      </c>
      <c r="E271" s="41">
        <v>2000</v>
      </c>
      <c r="F271" s="24">
        <v>2008</v>
      </c>
      <c r="G271" s="24" t="s">
        <v>4725</v>
      </c>
      <c r="H271" s="24" t="s">
        <v>5440</v>
      </c>
      <c r="I271" s="24" t="s">
        <v>4723</v>
      </c>
      <c r="J271" s="24" t="s">
        <v>419</v>
      </c>
      <c r="K271" s="24" t="s">
        <v>5457</v>
      </c>
    </row>
    <row r="272" spans="1:11" x14ac:dyDescent="0.3">
      <c r="A272" s="27">
        <v>40991</v>
      </c>
      <c r="B272" s="27">
        <v>40982</v>
      </c>
      <c r="C272" s="28">
        <v>6822.8055000000004</v>
      </c>
      <c r="D272" s="24">
        <v>7336</v>
      </c>
      <c r="E272" s="41">
        <v>1600</v>
      </c>
      <c r="F272" s="24">
        <v>2004</v>
      </c>
      <c r="G272" s="24" t="s">
        <v>4725</v>
      </c>
      <c r="H272" s="24" t="s">
        <v>5440</v>
      </c>
      <c r="I272" s="24" t="s">
        <v>195</v>
      </c>
      <c r="J272" s="24" t="s">
        <v>419</v>
      </c>
      <c r="K272" s="24" t="s">
        <v>5456</v>
      </c>
    </row>
    <row r="273" spans="1:11" x14ac:dyDescent="0.3">
      <c r="A273" s="27">
        <v>41001</v>
      </c>
      <c r="B273" s="27">
        <v>40978</v>
      </c>
      <c r="C273" s="28">
        <v>4464</v>
      </c>
      <c r="D273" s="24">
        <v>4800</v>
      </c>
      <c r="E273" s="41">
        <v>2000</v>
      </c>
      <c r="F273" s="24">
        <v>2001</v>
      </c>
      <c r="G273" s="24" t="s">
        <v>4725</v>
      </c>
      <c r="H273" s="24" t="s">
        <v>5440</v>
      </c>
      <c r="I273" s="24" t="s">
        <v>4732</v>
      </c>
      <c r="J273" s="24" t="s">
        <v>419</v>
      </c>
      <c r="K273" s="24" t="s">
        <v>5455</v>
      </c>
    </row>
    <row r="274" spans="1:11" x14ac:dyDescent="0.3">
      <c r="A274" s="27">
        <v>41012</v>
      </c>
      <c r="B274" s="27">
        <v>41010</v>
      </c>
      <c r="C274" s="28">
        <v>16915</v>
      </c>
      <c r="D274" s="24">
        <v>19900</v>
      </c>
      <c r="E274" s="41">
        <v>1200</v>
      </c>
      <c r="F274" s="24">
        <v>2009</v>
      </c>
      <c r="G274" s="24" t="s">
        <v>4725</v>
      </c>
      <c r="H274" s="24" t="s">
        <v>5440</v>
      </c>
      <c r="I274" s="24" t="s">
        <v>195</v>
      </c>
      <c r="J274" s="24" t="s">
        <v>419</v>
      </c>
      <c r="K274" s="24" t="s">
        <v>5454</v>
      </c>
    </row>
    <row r="275" spans="1:11" x14ac:dyDescent="0.3">
      <c r="A275" s="27">
        <v>40941</v>
      </c>
      <c r="B275" s="27">
        <v>40937</v>
      </c>
      <c r="C275" s="28">
        <v>16286.16</v>
      </c>
      <c r="D275" s="24">
        <v>18507</v>
      </c>
      <c r="E275" s="41">
        <v>1200</v>
      </c>
      <c r="F275" s="24">
        <v>2009</v>
      </c>
      <c r="G275" s="24" t="s">
        <v>4721</v>
      </c>
      <c r="H275" s="24" t="s">
        <v>5440</v>
      </c>
      <c r="I275" s="24" t="s">
        <v>217</v>
      </c>
      <c r="J275" s="24" t="s">
        <v>419</v>
      </c>
      <c r="K275" s="24" t="s">
        <v>5453</v>
      </c>
    </row>
    <row r="276" spans="1:11" x14ac:dyDescent="0.3">
      <c r="A276" s="27">
        <v>41070</v>
      </c>
      <c r="B276" s="27">
        <v>41065</v>
      </c>
      <c r="C276" s="28">
        <v>20413.946400000001</v>
      </c>
      <c r="D276" s="24">
        <v>21950</v>
      </c>
      <c r="E276" s="41">
        <v>1200</v>
      </c>
      <c r="F276" s="24">
        <v>2010</v>
      </c>
      <c r="G276" s="24" t="s">
        <v>4721</v>
      </c>
      <c r="H276" s="24" t="s">
        <v>5440</v>
      </c>
      <c r="I276" s="24" t="s">
        <v>195</v>
      </c>
      <c r="J276" s="24" t="s">
        <v>419</v>
      </c>
      <c r="K276" s="24" t="s">
        <v>5452</v>
      </c>
    </row>
    <row r="277" spans="1:11" x14ac:dyDescent="0.3">
      <c r="A277" s="27">
        <v>41049</v>
      </c>
      <c r="B277" s="27">
        <v>41018</v>
      </c>
      <c r="C277" s="28">
        <v>13306.75</v>
      </c>
      <c r="D277" s="24">
        <v>15655</v>
      </c>
      <c r="E277" s="41">
        <v>1200</v>
      </c>
      <c r="F277" s="24">
        <v>2008</v>
      </c>
      <c r="G277" s="24" t="s">
        <v>4725</v>
      </c>
      <c r="H277" s="24" t="s">
        <v>5440</v>
      </c>
      <c r="I277" s="24" t="s">
        <v>195</v>
      </c>
      <c r="J277" s="24" t="s">
        <v>419</v>
      </c>
      <c r="K277" s="24" t="s">
        <v>5451</v>
      </c>
    </row>
    <row r="278" spans="1:11" x14ac:dyDescent="0.3">
      <c r="A278" s="27">
        <v>40895</v>
      </c>
      <c r="B278" s="27">
        <v>40868</v>
      </c>
      <c r="C278" s="28">
        <v>15445.309600000001</v>
      </c>
      <c r="D278" s="24">
        <v>15761</v>
      </c>
      <c r="E278" s="41">
        <v>2000</v>
      </c>
      <c r="F278" s="24">
        <v>2007</v>
      </c>
      <c r="G278" s="24" t="s">
        <v>4721</v>
      </c>
      <c r="H278" s="24" t="s">
        <v>5440</v>
      </c>
      <c r="I278" s="24" t="s">
        <v>4723</v>
      </c>
      <c r="J278" s="24" t="s">
        <v>419</v>
      </c>
      <c r="K278" s="24" t="s">
        <v>5450</v>
      </c>
    </row>
    <row r="279" spans="1:11" x14ac:dyDescent="0.3">
      <c r="A279" s="27">
        <v>41012</v>
      </c>
      <c r="B279" s="27">
        <v>40984</v>
      </c>
      <c r="C279" s="28">
        <v>9206.3520000000008</v>
      </c>
      <c r="D279" s="24">
        <v>9590</v>
      </c>
      <c r="E279" s="41">
        <v>1200</v>
      </c>
      <c r="F279" s="24">
        <v>2006</v>
      </c>
      <c r="G279" s="24" t="s">
        <v>4725</v>
      </c>
      <c r="H279" s="24" t="s">
        <v>5440</v>
      </c>
      <c r="I279" s="24" t="s">
        <v>217</v>
      </c>
      <c r="J279" s="24" t="s">
        <v>419</v>
      </c>
      <c r="K279" s="24" t="s">
        <v>5449</v>
      </c>
    </row>
    <row r="280" spans="1:11" x14ac:dyDescent="0.3">
      <c r="A280" s="27">
        <v>41076</v>
      </c>
      <c r="B280" s="27">
        <v>40964</v>
      </c>
      <c r="C280" s="28">
        <v>5869.0800000000008</v>
      </c>
      <c r="D280" s="24">
        <v>7336</v>
      </c>
      <c r="E280" s="41">
        <v>1200</v>
      </c>
      <c r="F280" s="24">
        <v>2004</v>
      </c>
      <c r="G280" s="24" t="s">
        <v>4725</v>
      </c>
      <c r="H280" s="24" t="s">
        <v>5440</v>
      </c>
      <c r="I280" s="24" t="s">
        <v>217</v>
      </c>
      <c r="J280" s="24" t="s">
        <v>419</v>
      </c>
      <c r="K280" s="24" t="s">
        <v>5448</v>
      </c>
    </row>
    <row r="281" spans="1:11" x14ac:dyDescent="0.3">
      <c r="A281" s="27">
        <v>40886</v>
      </c>
      <c r="B281" s="27">
        <v>40883</v>
      </c>
      <c r="C281" s="28">
        <v>5522.5939999999991</v>
      </c>
      <c r="D281" s="24">
        <v>5635</v>
      </c>
      <c r="E281" s="41">
        <v>1200</v>
      </c>
      <c r="F281" s="24">
        <v>2002</v>
      </c>
      <c r="G281" s="24" t="s">
        <v>4721</v>
      </c>
      <c r="H281" s="24" t="s">
        <v>5440</v>
      </c>
      <c r="I281" s="24" t="s">
        <v>217</v>
      </c>
      <c r="J281" s="24" t="s">
        <v>419</v>
      </c>
      <c r="K281" s="24" t="s">
        <v>5447</v>
      </c>
    </row>
    <row r="282" spans="1:11" x14ac:dyDescent="0.3">
      <c r="A282" s="27">
        <v>40942</v>
      </c>
      <c r="B282" s="27">
        <v>40854</v>
      </c>
      <c r="C282" s="28">
        <v>9779.85</v>
      </c>
      <c r="D282" s="24">
        <v>9780</v>
      </c>
      <c r="E282" s="41">
        <v>2000</v>
      </c>
      <c r="F282" s="24">
        <v>2006</v>
      </c>
      <c r="G282" s="24" t="s">
        <v>4721</v>
      </c>
      <c r="H282" s="24" t="s">
        <v>5440</v>
      </c>
      <c r="I282" s="24" t="s">
        <v>4732</v>
      </c>
      <c r="J282" s="24" t="s">
        <v>419</v>
      </c>
      <c r="K282" s="24" t="s">
        <v>5446</v>
      </c>
    </row>
    <row r="283" spans="1:11" x14ac:dyDescent="0.3">
      <c r="A283" s="27">
        <v>41001</v>
      </c>
      <c r="B283" s="27">
        <v>40934</v>
      </c>
      <c r="C283" s="28">
        <v>9259.5240000000013</v>
      </c>
      <c r="D283" s="24">
        <v>10065</v>
      </c>
      <c r="E283" s="41">
        <v>1200</v>
      </c>
      <c r="F283" s="24">
        <v>2006</v>
      </c>
      <c r="G283" s="24" t="s">
        <v>4725</v>
      </c>
      <c r="H283" s="24" t="s">
        <v>5440</v>
      </c>
      <c r="I283" s="24" t="s">
        <v>4732</v>
      </c>
      <c r="J283" s="24" t="s">
        <v>419</v>
      </c>
      <c r="K283" s="24" t="s">
        <v>5445</v>
      </c>
    </row>
    <row r="284" spans="1:11" x14ac:dyDescent="0.3">
      <c r="A284" s="27">
        <v>41004</v>
      </c>
      <c r="B284" s="27">
        <v>40917</v>
      </c>
      <c r="C284" s="28">
        <v>18670.3328</v>
      </c>
      <c r="D284" s="24">
        <v>19051</v>
      </c>
      <c r="E284" s="41">
        <v>2000</v>
      </c>
      <c r="F284" s="24">
        <v>2010</v>
      </c>
      <c r="G284" s="24" t="s">
        <v>4721</v>
      </c>
      <c r="H284" s="24" t="s">
        <v>5440</v>
      </c>
      <c r="I284" s="24" t="s">
        <v>195</v>
      </c>
      <c r="J284" s="24" t="s">
        <v>419</v>
      </c>
      <c r="K284" s="24" t="s">
        <v>5444</v>
      </c>
    </row>
    <row r="285" spans="1:11" x14ac:dyDescent="0.3">
      <c r="A285" s="27">
        <v>41018</v>
      </c>
      <c r="B285" s="27">
        <v>41008</v>
      </c>
      <c r="C285" s="28">
        <v>10763.672399999999</v>
      </c>
      <c r="D285" s="24">
        <v>12968</v>
      </c>
      <c r="E285" s="41">
        <v>2000</v>
      </c>
      <c r="F285" s="24">
        <v>2005</v>
      </c>
      <c r="G285" s="24" t="s">
        <v>4725</v>
      </c>
      <c r="H285" s="24" t="s">
        <v>5440</v>
      </c>
      <c r="I285" s="24" t="s">
        <v>195</v>
      </c>
      <c r="J285" s="24" t="s">
        <v>419</v>
      </c>
      <c r="K285" s="24" t="s">
        <v>5443</v>
      </c>
    </row>
    <row r="286" spans="1:11" x14ac:dyDescent="0.3">
      <c r="A286" s="27">
        <v>41110</v>
      </c>
      <c r="B286" s="27">
        <v>41036</v>
      </c>
      <c r="C286" s="28">
        <v>13695.8</v>
      </c>
      <c r="D286" s="24">
        <v>14570</v>
      </c>
      <c r="E286" s="41">
        <v>1200</v>
      </c>
      <c r="F286" s="24">
        <v>2008</v>
      </c>
      <c r="G286" s="24" t="s">
        <v>4721</v>
      </c>
      <c r="H286" s="24" t="s">
        <v>5440</v>
      </c>
      <c r="I286" s="24" t="s">
        <v>217</v>
      </c>
      <c r="J286" s="24" t="s">
        <v>419</v>
      </c>
      <c r="K286" s="24" t="s">
        <v>5442</v>
      </c>
    </row>
    <row r="287" spans="1:11" x14ac:dyDescent="0.3">
      <c r="A287" s="27">
        <v>40849</v>
      </c>
      <c r="B287" s="27">
        <v>40845</v>
      </c>
      <c r="C287" s="28">
        <v>7545.9600000000009</v>
      </c>
      <c r="D287" s="24">
        <v>7546</v>
      </c>
      <c r="E287" s="41">
        <v>2000</v>
      </c>
      <c r="F287" s="24">
        <v>2004</v>
      </c>
      <c r="G287" s="24" t="s">
        <v>4725</v>
      </c>
      <c r="H287" s="24" t="s">
        <v>5440</v>
      </c>
      <c r="I287" s="24" t="s">
        <v>195</v>
      </c>
      <c r="J287" s="24" t="s">
        <v>419</v>
      </c>
      <c r="K287" s="24" t="s">
        <v>5441</v>
      </c>
    </row>
    <row r="288" spans="1:11" x14ac:dyDescent="0.3">
      <c r="A288" s="27">
        <v>41070</v>
      </c>
      <c r="B288" s="27">
        <v>40965</v>
      </c>
      <c r="C288" s="28">
        <v>5047</v>
      </c>
      <c r="D288" s="24">
        <v>5150</v>
      </c>
      <c r="E288" s="41">
        <v>2000</v>
      </c>
      <c r="F288" s="24">
        <v>2001</v>
      </c>
      <c r="G288" s="24" t="s">
        <v>4721</v>
      </c>
      <c r="H288" s="24" t="s">
        <v>5440</v>
      </c>
      <c r="I288" s="24" t="s">
        <v>195</v>
      </c>
      <c r="J288" s="24" t="s">
        <v>419</v>
      </c>
      <c r="K288" s="24" t="s">
        <v>5439</v>
      </c>
    </row>
    <row r="289" spans="1:11" x14ac:dyDescent="0.3">
      <c r="A289" s="27">
        <v>40703</v>
      </c>
      <c r="B289" s="27">
        <v>40694</v>
      </c>
      <c r="C289" s="28">
        <v>8030.2560000000003</v>
      </c>
      <c r="D289" s="24">
        <v>10038</v>
      </c>
      <c r="E289" s="41">
        <v>1600</v>
      </c>
      <c r="F289" s="24">
        <v>2006</v>
      </c>
      <c r="G289" s="24" t="s">
        <v>4725</v>
      </c>
      <c r="H289" s="24" t="s">
        <v>5002</v>
      </c>
      <c r="I289" s="24" t="s">
        <v>217</v>
      </c>
      <c r="J289" s="24" t="s">
        <v>421</v>
      </c>
      <c r="K289" s="24" t="s">
        <v>5438</v>
      </c>
    </row>
    <row r="290" spans="1:11" x14ac:dyDescent="0.3">
      <c r="A290" s="27">
        <v>40799</v>
      </c>
      <c r="B290" s="27">
        <v>40762</v>
      </c>
      <c r="C290" s="28">
        <v>4912.8</v>
      </c>
      <c r="D290" s="24">
        <v>5520</v>
      </c>
      <c r="E290" s="41">
        <v>1200</v>
      </c>
      <c r="F290" s="24">
        <v>2003</v>
      </c>
      <c r="G290" s="24" t="s">
        <v>4721</v>
      </c>
      <c r="H290" s="24" t="s">
        <v>5002</v>
      </c>
      <c r="I290" s="24" t="s">
        <v>4732</v>
      </c>
      <c r="J290" s="24" t="s">
        <v>421</v>
      </c>
      <c r="K290" s="24" t="s">
        <v>5437</v>
      </c>
    </row>
    <row r="291" spans="1:11" x14ac:dyDescent="0.3">
      <c r="A291" s="27">
        <v>40669</v>
      </c>
      <c r="B291" s="27">
        <v>40622</v>
      </c>
      <c r="C291" s="28">
        <v>11836.6479</v>
      </c>
      <c r="D291" s="24">
        <v>11956</v>
      </c>
      <c r="E291" s="41">
        <v>1600</v>
      </c>
      <c r="F291" s="24">
        <v>2008</v>
      </c>
      <c r="G291" s="24" t="s">
        <v>4721</v>
      </c>
      <c r="H291" s="24" t="s">
        <v>5002</v>
      </c>
      <c r="I291" s="24" t="s">
        <v>217</v>
      </c>
      <c r="J291" s="24" t="s">
        <v>421</v>
      </c>
      <c r="K291" s="24" t="s">
        <v>5436</v>
      </c>
    </row>
    <row r="292" spans="1:11" x14ac:dyDescent="0.3">
      <c r="A292" s="27">
        <v>40600</v>
      </c>
      <c r="B292" s="27">
        <v>40594</v>
      </c>
      <c r="C292" s="28">
        <v>10085.674999999999</v>
      </c>
      <c r="D292" s="24">
        <v>11866</v>
      </c>
      <c r="E292" s="41">
        <v>2000</v>
      </c>
      <c r="F292" s="24">
        <v>2009</v>
      </c>
      <c r="G292" s="24" t="s">
        <v>4725</v>
      </c>
      <c r="H292" s="24" t="s">
        <v>5002</v>
      </c>
      <c r="I292" s="24" t="s">
        <v>4732</v>
      </c>
      <c r="J292" s="24" t="s">
        <v>421</v>
      </c>
      <c r="K292" s="24" t="s">
        <v>5435</v>
      </c>
    </row>
    <row r="293" spans="1:11" x14ac:dyDescent="0.3">
      <c r="A293" s="27">
        <v>40833</v>
      </c>
      <c r="B293" s="27">
        <v>40731</v>
      </c>
      <c r="C293" s="28">
        <v>6947.1930000000011</v>
      </c>
      <c r="D293" s="24">
        <v>7470</v>
      </c>
      <c r="E293" s="41">
        <v>1600</v>
      </c>
      <c r="F293" s="24">
        <v>2004</v>
      </c>
      <c r="G293" s="24" t="s">
        <v>4721</v>
      </c>
      <c r="H293" s="24" t="s">
        <v>5002</v>
      </c>
      <c r="I293" s="24" t="s">
        <v>4732</v>
      </c>
      <c r="J293" s="24" t="s">
        <v>421</v>
      </c>
      <c r="K293" s="24" t="s">
        <v>5434</v>
      </c>
    </row>
    <row r="294" spans="1:11" x14ac:dyDescent="0.3">
      <c r="A294" s="27">
        <v>40591</v>
      </c>
      <c r="B294" s="27">
        <v>40585</v>
      </c>
      <c r="C294" s="28">
        <v>3491.7497999999996</v>
      </c>
      <c r="D294" s="24">
        <v>3563</v>
      </c>
      <c r="E294" s="41">
        <v>1600</v>
      </c>
      <c r="F294" s="24">
        <v>2001</v>
      </c>
      <c r="G294" s="24" t="s">
        <v>4721</v>
      </c>
      <c r="H294" s="24" t="s">
        <v>5002</v>
      </c>
      <c r="I294" s="24" t="s">
        <v>217</v>
      </c>
      <c r="J294" s="24" t="s">
        <v>421</v>
      </c>
      <c r="K294" s="24" t="s">
        <v>5433</v>
      </c>
    </row>
    <row r="295" spans="1:11" x14ac:dyDescent="0.3">
      <c r="A295" s="27">
        <v>40762</v>
      </c>
      <c r="B295" s="27">
        <v>40652</v>
      </c>
      <c r="C295" s="28">
        <v>10661.868</v>
      </c>
      <c r="D295" s="24">
        <v>11847</v>
      </c>
      <c r="E295" s="41">
        <v>1600</v>
      </c>
      <c r="F295" s="24">
        <v>2008</v>
      </c>
      <c r="G295" s="24" t="s">
        <v>4725</v>
      </c>
      <c r="H295" s="24" t="s">
        <v>5002</v>
      </c>
      <c r="I295" s="24" t="s">
        <v>217</v>
      </c>
      <c r="J295" s="24" t="s">
        <v>421</v>
      </c>
      <c r="K295" s="24" t="s">
        <v>5432</v>
      </c>
    </row>
    <row r="296" spans="1:11" x14ac:dyDescent="0.3">
      <c r="A296" s="27">
        <v>40738</v>
      </c>
      <c r="B296" s="27">
        <v>40732</v>
      </c>
      <c r="C296" s="28">
        <v>5400</v>
      </c>
      <c r="D296" s="24">
        <v>5400</v>
      </c>
      <c r="E296" s="41">
        <v>1200</v>
      </c>
      <c r="F296" s="24">
        <v>2003</v>
      </c>
      <c r="G296" s="24" t="s">
        <v>4721</v>
      </c>
      <c r="H296" s="24" t="s">
        <v>5002</v>
      </c>
      <c r="I296" s="24" t="s">
        <v>195</v>
      </c>
      <c r="J296" s="24" t="s">
        <v>421</v>
      </c>
      <c r="K296" s="24" t="s">
        <v>5431</v>
      </c>
    </row>
    <row r="297" spans="1:11" x14ac:dyDescent="0.3">
      <c r="A297" s="27">
        <v>40770</v>
      </c>
      <c r="B297" s="27">
        <v>40714</v>
      </c>
      <c r="C297" s="28">
        <v>11975.412</v>
      </c>
      <c r="D297" s="24">
        <v>12740</v>
      </c>
      <c r="E297" s="41">
        <v>2000</v>
      </c>
      <c r="F297" s="24">
        <v>2009</v>
      </c>
      <c r="G297" s="24" t="s">
        <v>4725</v>
      </c>
      <c r="H297" s="24" t="s">
        <v>5002</v>
      </c>
      <c r="I297" s="24" t="s">
        <v>195</v>
      </c>
      <c r="J297" s="24" t="s">
        <v>421</v>
      </c>
      <c r="K297" s="24" t="s">
        <v>5430</v>
      </c>
    </row>
    <row r="298" spans="1:11" x14ac:dyDescent="0.3">
      <c r="A298" s="27">
        <v>40790</v>
      </c>
      <c r="B298" s="27">
        <v>40729</v>
      </c>
      <c r="C298" s="28">
        <v>12772</v>
      </c>
      <c r="D298" s="24">
        <v>15965</v>
      </c>
      <c r="E298" s="41">
        <v>1600</v>
      </c>
      <c r="F298" s="24">
        <v>2011</v>
      </c>
      <c r="G298" s="24" t="s">
        <v>4721</v>
      </c>
      <c r="H298" s="24" t="s">
        <v>5002</v>
      </c>
      <c r="I298" s="24" t="s">
        <v>4732</v>
      </c>
      <c r="J298" s="24" t="s">
        <v>421</v>
      </c>
      <c r="K298" s="24" t="s">
        <v>5429</v>
      </c>
    </row>
    <row r="299" spans="1:11" x14ac:dyDescent="0.3">
      <c r="A299" s="27">
        <v>40712</v>
      </c>
      <c r="B299" s="27">
        <v>40709</v>
      </c>
      <c r="C299" s="28">
        <v>5376.4347000000007</v>
      </c>
      <c r="D299" s="24">
        <v>6180</v>
      </c>
      <c r="E299" s="41">
        <v>1600</v>
      </c>
      <c r="F299" s="24">
        <v>2004</v>
      </c>
      <c r="G299" s="24" t="s">
        <v>4725</v>
      </c>
      <c r="H299" s="24" t="s">
        <v>5002</v>
      </c>
      <c r="I299" s="24" t="s">
        <v>217</v>
      </c>
      <c r="J299" s="24" t="s">
        <v>421</v>
      </c>
      <c r="K299" s="24" t="s">
        <v>5428</v>
      </c>
    </row>
    <row r="300" spans="1:11" x14ac:dyDescent="0.3">
      <c r="A300" s="27">
        <v>40717</v>
      </c>
      <c r="B300" s="27">
        <v>40610</v>
      </c>
      <c r="C300" s="28">
        <v>5301</v>
      </c>
      <c r="D300" s="24">
        <v>5580</v>
      </c>
      <c r="E300" s="41">
        <v>1600</v>
      </c>
      <c r="F300" s="24">
        <v>2003</v>
      </c>
      <c r="G300" s="24" t="s">
        <v>4725</v>
      </c>
      <c r="H300" s="24" t="s">
        <v>5002</v>
      </c>
      <c r="I300" s="24" t="s">
        <v>4723</v>
      </c>
      <c r="J300" s="24" t="s">
        <v>421</v>
      </c>
      <c r="K300" s="24" t="s">
        <v>5427</v>
      </c>
    </row>
    <row r="301" spans="1:11" x14ac:dyDescent="0.3">
      <c r="A301" s="27">
        <v>40668</v>
      </c>
      <c r="B301" s="27">
        <v>40663</v>
      </c>
      <c r="C301" s="28">
        <v>11839.737000000001</v>
      </c>
      <c r="D301" s="24">
        <v>13011</v>
      </c>
      <c r="E301" s="41">
        <v>1200</v>
      </c>
      <c r="F301" s="24">
        <v>2010</v>
      </c>
      <c r="G301" s="24" t="s">
        <v>4725</v>
      </c>
      <c r="H301" s="24" t="s">
        <v>5002</v>
      </c>
      <c r="I301" s="24" t="s">
        <v>217</v>
      </c>
      <c r="J301" s="24" t="s">
        <v>421</v>
      </c>
      <c r="K301" s="24" t="s">
        <v>5426</v>
      </c>
    </row>
    <row r="302" spans="1:11" x14ac:dyDescent="0.3">
      <c r="A302" s="27">
        <v>40663</v>
      </c>
      <c r="B302" s="27">
        <v>40599</v>
      </c>
      <c r="C302" s="28">
        <v>7585.4</v>
      </c>
      <c r="D302" s="24">
        <v>8924</v>
      </c>
      <c r="E302" s="41">
        <v>2000</v>
      </c>
      <c r="F302" s="24">
        <v>2007</v>
      </c>
      <c r="G302" s="24" t="s">
        <v>4721</v>
      </c>
      <c r="H302" s="24" t="s">
        <v>5002</v>
      </c>
      <c r="I302" s="24" t="s">
        <v>217</v>
      </c>
      <c r="J302" s="24" t="s">
        <v>421</v>
      </c>
      <c r="K302" s="24" t="s">
        <v>5425</v>
      </c>
    </row>
    <row r="303" spans="1:11" x14ac:dyDescent="0.3">
      <c r="A303" s="27">
        <v>40596</v>
      </c>
      <c r="B303" s="27">
        <v>40589</v>
      </c>
      <c r="C303" s="28">
        <v>8746.6808000000001</v>
      </c>
      <c r="D303" s="24">
        <v>9939</v>
      </c>
      <c r="E303" s="41">
        <v>1600</v>
      </c>
      <c r="F303" s="24">
        <v>2006</v>
      </c>
      <c r="G303" s="24" t="s">
        <v>4725</v>
      </c>
      <c r="H303" s="24" t="s">
        <v>5002</v>
      </c>
      <c r="I303" s="24" t="s">
        <v>4732</v>
      </c>
      <c r="J303" s="24" t="s">
        <v>421</v>
      </c>
      <c r="K303" s="24" t="s">
        <v>5424</v>
      </c>
    </row>
    <row r="304" spans="1:11" x14ac:dyDescent="0.3">
      <c r="A304" s="27">
        <v>40736</v>
      </c>
      <c r="B304" s="27">
        <v>40734</v>
      </c>
      <c r="C304" s="28">
        <v>11358.3995</v>
      </c>
      <c r="D304" s="24">
        <v>11956</v>
      </c>
      <c r="E304" s="41">
        <v>1200</v>
      </c>
      <c r="F304" s="24">
        <v>2008</v>
      </c>
      <c r="G304" s="24" t="s">
        <v>4725</v>
      </c>
      <c r="H304" s="24" t="s">
        <v>5002</v>
      </c>
      <c r="I304" s="24" t="s">
        <v>4723</v>
      </c>
      <c r="J304" s="24" t="s">
        <v>421</v>
      </c>
      <c r="K304" s="24" t="s">
        <v>5423</v>
      </c>
    </row>
    <row r="305" spans="1:11" x14ac:dyDescent="0.3">
      <c r="A305" s="27">
        <v>40811</v>
      </c>
      <c r="B305" s="27">
        <v>40703</v>
      </c>
      <c r="C305" s="28">
        <v>14545.2</v>
      </c>
      <c r="D305" s="24">
        <v>15810</v>
      </c>
      <c r="E305" s="41">
        <v>1600</v>
      </c>
      <c r="F305" s="24">
        <v>2011</v>
      </c>
      <c r="G305" s="24" t="s">
        <v>4721</v>
      </c>
      <c r="H305" s="24" t="s">
        <v>5002</v>
      </c>
      <c r="I305" s="24" t="s">
        <v>195</v>
      </c>
      <c r="J305" s="24" t="s">
        <v>421</v>
      </c>
      <c r="K305" s="24" t="s">
        <v>5422</v>
      </c>
    </row>
    <row r="306" spans="1:11" x14ac:dyDescent="0.3">
      <c r="A306" s="27">
        <v>40626</v>
      </c>
      <c r="B306" s="27">
        <v>40624</v>
      </c>
      <c r="C306" s="28">
        <v>7835.0999999999995</v>
      </c>
      <c r="D306" s="24">
        <v>7835</v>
      </c>
      <c r="E306" s="41">
        <v>2000</v>
      </c>
      <c r="F306" s="24">
        <v>2005</v>
      </c>
      <c r="G306" s="24" t="s">
        <v>4725</v>
      </c>
      <c r="H306" s="24" t="s">
        <v>5002</v>
      </c>
      <c r="I306" s="24" t="s">
        <v>4723</v>
      </c>
      <c r="J306" s="24" t="s">
        <v>421</v>
      </c>
      <c r="K306" s="24" t="s">
        <v>5421</v>
      </c>
    </row>
    <row r="307" spans="1:11" x14ac:dyDescent="0.3">
      <c r="A307" s="27">
        <v>40553</v>
      </c>
      <c r="B307" s="27">
        <v>40546</v>
      </c>
      <c r="C307" s="28">
        <v>3560.8505999999998</v>
      </c>
      <c r="D307" s="24">
        <v>3671</v>
      </c>
      <c r="E307" s="41">
        <v>1200</v>
      </c>
      <c r="F307" s="24">
        <v>2001</v>
      </c>
      <c r="G307" s="24" t="s">
        <v>4721</v>
      </c>
      <c r="H307" s="24" t="s">
        <v>5002</v>
      </c>
      <c r="I307" s="24" t="s">
        <v>217</v>
      </c>
      <c r="J307" s="24" t="s">
        <v>421</v>
      </c>
      <c r="K307" s="24" t="s">
        <v>5420</v>
      </c>
    </row>
    <row r="308" spans="1:11" x14ac:dyDescent="0.3">
      <c r="A308" s="27">
        <v>40707</v>
      </c>
      <c r="B308" s="27">
        <v>40704</v>
      </c>
      <c r="C308" s="28">
        <v>11160</v>
      </c>
      <c r="D308" s="24">
        <v>13950</v>
      </c>
      <c r="E308" s="41">
        <v>1600</v>
      </c>
      <c r="F308" s="24">
        <v>2011</v>
      </c>
      <c r="G308" s="24" t="s">
        <v>4725</v>
      </c>
      <c r="H308" s="24" t="s">
        <v>5002</v>
      </c>
      <c r="I308" s="24" t="s">
        <v>4732</v>
      </c>
      <c r="J308" s="24" t="s">
        <v>421</v>
      </c>
      <c r="K308" s="24" t="s">
        <v>5419</v>
      </c>
    </row>
    <row r="309" spans="1:11" x14ac:dyDescent="0.3">
      <c r="A309" s="27">
        <v>40648</v>
      </c>
      <c r="B309" s="27">
        <v>40619</v>
      </c>
      <c r="C309" s="28">
        <v>13175</v>
      </c>
      <c r="D309" s="24">
        <v>15500</v>
      </c>
      <c r="E309" s="41">
        <v>1600</v>
      </c>
      <c r="F309" s="24">
        <v>2011</v>
      </c>
      <c r="G309" s="24" t="s">
        <v>4725</v>
      </c>
      <c r="H309" s="24" t="s">
        <v>5002</v>
      </c>
      <c r="I309" s="24" t="s">
        <v>4732</v>
      </c>
      <c r="J309" s="24" t="s">
        <v>421</v>
      </c>
      <c r="K309" s="24" t="s">
        <v>5418</v>
      </c>
    </row>
    <row r="310" spans="1:11" x14ac:dyDescent="0.3">
      <c r="A310" s="27">
        <v>40723</v>
      </c>
      <c r="B310" s="27">
        <v>40628</v>
      </c>
      <c r="C310" s="28">
        <v>11964.171000000002</v>
      </c>
      <c r="D310" s="24">
        <v>12865</v>
      </c>
      <c r="E310" s="41">
        <v>1600</v>
      </c>
      <c r="F310" s="24">
        <v>2009</v>
      </c>
      <c r="G310" s="24" t="s">
        <v>4725</v>
      </c>
      <c r="H310" s="24" t="s">
        <v>5002</v>
      </c>
      <c r="I310" s="24" t="s">
        <v>217</v>
      </c>
      <c r="J310" s="24" t="s">
        <v>421</v>
      </c>
      <c r="K310" s="24" t="s">
        <v>5417</v>
      </c>
    </row>
    <row r="311" spans="1:11" x14ac:dyDescent="0.3">
      <c r="A311" s="27">
        <v>40669</v>
      </c>
      <c r="B311" s="27">
        <v>40612</v>
      </c>
      <c r="C311" s="28">
        <v>8017.05</v>
      </c>
      <c r="D311" s="24">
        <v>9215</v>
      </c>
      <c r="E311" s="41">
        <v>1200</v>
      </c>
      <c r="F311" s="24">
        <v>2007</v>
      </c>
      <c r="G311" s="24" t="s">
        <v>4721</v>
      </c>
      <c r="H311" s="24" t="s">
        <v>5002</v>
      </c>
      <c r="I311" s="24" t="s">
        <v>217</v>
      </c>
      <c r="J311" s="24" t="s">
        <v>421</v>
      </c>
      <c r="K311" s="24" t="s">
        <v>5416</v>
      </c>
    </row>
    <row r="312" spans="1:11" x14ac:dyDescent="0.3">
      <c r="A312" s="27">
        <v>40656</v>
      </c>
      <c r="B312" s="27">
        <v>40653</v>
      </c>
      <c r="C312" s="28">
        <v>3347.07</v>
      </c>
      <c r="D312" s="24">
        <v>3599</v>
      </c>
      <c r="E312" s="41">
        <v>1200</v>
      </c>
      <c r="F312" s="24">
        <v>2001</v>
      </c>
      <c r="G312" s="24" t="s">
        <v>4725</v>
      </c>
      <c r="H312" s="24" t="s">
        <v>5002</v>
      </c>
      <c r="I312" s="24" t="s">
        <v>4723</v>
      </c>
      <c r="J312" s="24" t="s">
        <v>421</v>
      </c>
      <c r="K312" s="24" t="s">
        <v>5415</v>
      </c>
    </row>
    <row r="313" spans="1:11" x14ac:dyDescent="0.3">
      <c r="A313" s="27">
        <v>40821</v>
      </c>
      <c r="B313" s="27">
        <v>40717</v>
      </c>
      <c r="C313" s="28">
        <v>11858.005999999999</v>
      </c>
      <c r="D313" s="24">
        <v>12615</v>
      </c>
      <c r="E313" s="41">
        <v>2000</v>
      </c>
      <c r="F313" s="24">
        <v>2009</v>
      </c>
      <c r="G313" s="24" t="s">
        <v>4725</v>
      </c>
      <c r="H313" s="24" t="s">
        <v>5002</v>
      </c>
      <c r="I313" s="24" t="s">
        <v>4732</v>
      </c>
      <c r="J313" s="24" t="s">
        <v>421</v>
      </c>
      <c r="K313" s="24" t="s">
        <v>5414</v>
      </c>
    </row>
    <row r="314" spans="1:11" x14ac:dyDescent="0.3">
      <c r="A314" s="27">
        <v>40727</v>
      </c>
      <c r="B314" s="27">
        <v>40723</v>
      </c>
      <c r="C314" s="28">
        <v>11628.189999999999</v>
      </c>
      <c r="D314" s="24">
        <v>12240</v>
      </c>
      <c r="E314" s="41">
        <v>1600</v>
      </c>
      <c r="F314" s="24">
        <v>2009</v>
      </c>
      <c r="G314" s="24" t="s">
        <v>4725</v>
      </c>
      <c r="H314" s="24" t="s">
        <v>5002</v>
      </c>
      <c r="I314" s="24" t="s">
        <v>195</v>
      </c>
      <c r="J314" s="24" t="s">
        <v>421</v>
      </c>
      <c r="K314" s="24" t="s">
        <v>5413</v>
      </c>
    </row>
    <row r="315" spans="1:11" x14ac:dyDescent="0.3">
      <c r="A315" s="27">
        <v>40740</v>
      </c>
      <c r="B315" s="27">
        <v>40649</v>
      </c>
      <c r="C315" s="28">
        <v>14396.4</v>
      </c>
      <c r="D315" s="24">
        <v>16740</v>
      </c>
      <c r="E315" s="41">
        <v>1600</v>
      </c>
      <c r="F315" s="24">
        <v>2011</v>
      </c>
      <c r="G315" s="24" t="s">
        <v>4725</v>
      </c>
      <c r="H315" s="24" t="s">
        <v>5002</v>
      </c>
      <c r="I315" s="24" t="s">
        <v>195</v>
      </c>
      <c r="J315" s="24" t="s">
        <v>421</v>
      </c>
      <c r="K315" s="24" t="s">
        <v>5412</v>
      </c>
    </row>
    <row r="316" spans="1:11" x14ac:dyDescent="0.3">
      <c r="A316" s="27">
        <v>40643</v>
      </c>
      <c r="B316" s="27">
        <v>40598</v>
      </c>
      <c r="C316" s="28">
        <v>15258.2</v>
      </c>
      <c r="D316" s="24">
        <v>16585</v>
      </c>
      <c r="E316" s="41">
        <v>1200</v>
      </c>
      <c r="F316" s="24">
        <v>2011</v>
      </c>
      <c r="G316" s="24" t="s">
        <v>4725</v>
      </c>
      <c r="H316" s="24" t="s">
        <v>5002</v>
      </c>
      <c r="I316" s="24" t="s">
        <v>4732</v>
      </c>
      <c r="J316" s="24" t="s">
        <v>421</v>
      </c>
      <c r="K316" s="24" t="s">
        <v>5411</v>
      </c>
    </row>
    <row r="317" spans="1:11" x14ac:dyDescent="0.3">
      <c r="A317" s="27">
        <v>40659</v>
      </c>
      <c r="B317" s="27">
        <v>40658</v>
      </c>
      <c r="C317" s="28">
        <v>5620.9107000000004</v>
      </c>
      <c r="D317" s="24">
        <v>6316</v>
      </c>
      <c r="E317" s="41">
        <v>2000</v>
      </c>
      <c r="F317" s="24">
        <v>2004</v>
      </c>
      <c r="G317" s="24" t="s">
        <v>4721</v>
      </c>
      <c r="H317" s="24" t="s">
        <v>5002</v>
      </c>
      <c r="I317" s="24" t="s">
        <v>217</v>
      </c>
      <c r="J317" s="24" t="s">
        <v>421</v>
      </c>
      <c r="K317" s="24" t="s">
        <v>5410</v>
      </c>
    </row>
    <row r="318" spans="1:11" x14ac:dyDescent="0.3">
      <c r="A318" s="27">
        <v>40582</v>
      </c>
      <c r="B318" s="27">
        <v>40579</v>
      </c>
      <c r="C318" s="28">
        <v>7827.5313999999998</v>
      </c>
      <c r="D318" s="24">
        <v>9546</v>
      </c>
      <c r="E318" s="41">
        <v>1600</v>
      </c>
      <c r="F318" s="24">
        <v>2006</v>
      </c>
      <c r="G318" s="24" t="s">
        <v>4721</v>
      </c>
      <c r="H318" s="24" t="s">
        <v>5002</v>
      </c>
      <c r="I318" s="24" t="s">
        <v>195</v>
      </c>
      <c r="J318" s="24" t="s">
        <v>421</v>
      </c>
      <c r="K318" s="24" t="s">
        <v>5409</v>
      </c>
    </row>
    <row r="319" spans="1:11" x14ac:dyDescent="0.3">
      <c r="A319" s="27">
        <v>40773</v>
      </c>
      <c r="B319" s="27">
        <v>40740</v>
      </c>
      <c r="C319" s="28">
        <v>9114.1200000000008</v>
      </c>
      <c r="D319" s="24">
        <v>10476</v>
      </c>
      <c r="E319" s="41">
        <v>1200</v>
      </c>
      <c r="F319" s="24">
        <v>2007</v>
      </c>
      <c r="G319" s="24" t="s">
        <v>4725</v>
      </c>
      <c r="H319" s="24" t="s">
        <v>5002</v>
      </c>
      <c r="I319" s="24" t="s">
        <v>4732</v>
      </c>
      <c r="J319" s="24" t="s">
        <v>421</v>
      </c>
      <c r="K319" s="24" t="s">
        <v>5408</v>
      </c>
    </row>
    <row r="320" spans="1:11" x14ac:dyDescent="0.3">
      <c r="A320" s="27">
        <v>40742</v>
      </c>
      <c r="B320" s="27">
        <v>40707</v>
      </c>
      <c r="C320" s="28">
        <v>11911.085999999999</v>
      </c>
      <c r="D320" s="24">
        <v>13850</v>
      </c>
      <c r="E320" s="41">
        <v>2000</v>
      </c>
      <c r="F320" s="24">
        <v>2010</v>
      </c>
      <c r="G320" s="24" t="s">
        <v>4725</v>
      </c>
      <c r="H320" s="24" t="s">
        <v>5002</v>
      </c>
      <c r="I320" s="24" t="s">
        <v>195</v>
      </c>
      <c r="J320" s="24" t="s">
        <v>421</v>
      </c>
      <c r="K320" s="24" t="s">
        <v>5407</v>
      </c>
    </row>
    <row r="321" spans="1:11" x14ac:dyDescent="0.3">
      <c r="A321" s="27">
        <v>40664</v>
      </c>
      <c r="B321" s="27">
        <v>40655</v>
      </c>
      <c r="C321" s="28">
        <v>11031.115</v>
      </c>
      <c r="D321" s="24">
        <v>13291</v>
      </c>
      <c r="E321" s="41">
        <v>1600</v>
      </c>
      <c r="F321" s="24">
        <v>2010</v>
      </c>
      <c r="G321" s="24" t="s">
        <v>4721</v>
      </c>
      <c r="H321" s="24" t="s">
        <v>5002</v>
      </c>
      <c r="I321" s="24" t="s">
        <v>195</v>
      </c>
      <c r="J321" s="24" t="s">
        <v>421</v>
      </c>
      <c r="K321" s="24" t="s">
        <v>5406</v>
      </c>
    </row>
    <row r="322" spans="1:11" x14ac:dyDescent="0.3">
      <c r="A322" s="27">
        <v>40748</v>
      </c>
      <c r="B322" s="27">
        <v>40744</v>
      </c>
      <c r="C322" s="28">
        <v>5989.6620000000003</v>
      </c>
      <c r="D322" s="24">
        <v>6655</v>
      </c>
      <c r="E322" s="41">
        <v>1600</v>
      </c>
      <c r="F322" s="24">
        <v>2004</v>
      </c>
      <c r="G322" s="24" t="s">
        <v>4725</v>
      </c>
      <c r="H322" s="24" t="s">
        <v>5002</v>
      </c>
      <c r="I322" s="24" t="s">
        <v>4732</v>
      </c>
      <c r="J322" s="24" t="s">
        <v>421</v>
      </c>
      <c r="K322" s="24" t="s">
        <v>5405</v>
      </c>
    </row>
    <row r="323" spans="1:11" x14ac:dyDescent="0.3">
      <c r="A323" s="27">
        <v>40797</v>
      </c>
      <c r="B323" s="27">
        <v>40722</v>
      </c>
      <c r="C323" s="28">
        <v>5885.7597000000014</v>
      </c>
      <c r="D323" s="24">
        <v>7266</v>
      </c>
      <c r="E323" s="41">
        <v>1200</v>
      </c>
      <c r="F323" s="24">
        <v>2004</v>
      </c>
      <c r="G323" s="24" t="s">
        <v>4721</v>
      </c>
      <c r="H323" s="24" t="s">
        <v>5002</v>
      </c>
      <c r="I323" s="24" t="s">
        <v>217</v>
      </c>
      <c r="J323" s="24" t="s">
        <v>421</v>
      </c>
      <c r="K323" s="24" t="s">
        <v>5404</v>
      </c>
    </row>
    <row r="324" spans="1:11" x14ac:dyDescent="0.3">
      <c r="A324" s="27">
        <v>40598</v>
      </c>
      <c r="B324" s="27">
        <v>40554</v>
      </c>
      <c r="C324" s="28">
        <v>12829.35</v>
      </c>
      <c r="D324" s="24">
        <v>14415</v>
      </c>
      <c r="E324" s="41">
        <v>2000</v>
      </c>
      <c r="F324" s="24">
        <v>2011</v>
      </c>
      <c r="G324" s="24" t="s">
        <v>4725</v>
      </c>
      <c r="H324" s="24" t="s">
        <v>5002</v>
      </c>
      <c r="I324" s="24" t="s">
        <v>217</v>
      </c>
      <c r="J324" s="24" t="s">
        <v>421</v>
      </c>
      <c r="K324" s="24" t="s">
        <v>5403</v>
      </c>
    </row>
    <row r="325" spans="1:11" x14ac:dyDescent="0.3">
      <c r="A325" s="27">
        <v>40728</v>
      </c>
      <c r="B325" s="27">
        <v>40720</v>
      </c>
      <c r="C325" s="28">
        <v>4684.6305000000002</v>
      </c>
      <c r="D325" s="24">
        <v>4732</v>
      </c>
      <c r="E325" s="41">
        <v>1200</v>
      </c>
      <c r="F325" s="24">
        <v>2002</v>
      </c>
      <c r="G325" s="24" t="s">
        <v>4725</v>
      </c>
      <c r="H325" s="24" t="s">
        <v>5002</v>
      </c>
      <c r="I325" s="24" t="s">
        <v>4732</v>
      </c>
      <c r="J325" s="24" t="s">
        <v>421</v>
      </c>
      <c r="K325" s="24" t="s">
        <v>5402</v>
      </c>
    </row>
    <row r="326" spans="1:11" x14ac:dyDescent="0.3">
      <c r="A326" s="27">
        <v>40724</v>
      </c>
      <c r="B326" s="27">
        <v>40722</v>
      </c>
      <c r="C326" s="28">
        <v>5691.6</v>
      </c>
      <c r="D326" s="24">
        <v>6120</v>
      </c>
      <c r="E326" s="41">
        <v>1600</v>
      </c>
      <c r="F326" s="24">
        <v>2003</v>
      </c>
      <c r="G326" s="24" t="s">
        <v>4721</v>
      </c>
      <c r="H326" s="24" t="s">
        <v>5002</v>
      </c>
      <c r="I326" s="24" t="s">
        <v>195</v>
      </c>
      <c r="J326" s="24" t="s">
        <v>421</v>
      </c>
      <c r="K326" s="24" t="s">
        <v>5401</v>
      </c>
    </row>
    <row r="327" spans="1:11" x14ac:dyDescent="0.3">
      <c r="A327" s="27">
        <v>40558</v>
      </c>
      <c r="B327" s="27">
        <v>40550</v>
      </c>
      <c r="C327" s="28">
        <v>9435.5507999999991</v>
      </c>
      <c r="D327" s="24">
        <v>10038</v>
      </c>
      <c r="E327" s="41">
        <v>1600</v>
      </c>
      <c r="F327" s="24">
        <v>2006</v>
      </c>
      <c r="G327" s="24" t="s">
        <v>4721</v>
      </c>
      <c r="H327" s="24" t="s">
        <v>5002</v>
      </c>
      <c r="I327" s="24" t="s">
        <v>217</v>
      </c>
      <c r="J327" s="24" t="s">
        <v>421</v>
      </c>
      <c r="K327" s="24" t="s">
        <v>5400</v>
      </c>
    </row>
    <row r="328" spans="1:11" x14ac:dyDescent="0.3">
      <c r="A328" s="27">
        <v>40598</v>
      </c>
      <c r="B328" s="27">
        <v>40551</v>
      </c>
      <c r="C328" s="28">
        <v>8458.4</v>
      </c>
      <c r="D328" s="24">
        <v>10573</v>
      </c>
      <c r="E328" s="41">
        <v>1200</v>
      </c>
      <c r="F328" s="24">
        <v>2007</v>
      </c>
      <c r="G328" s="24" t="s">
        <v>4725</v>
      </c>
      <c r="H328" s="24" t="s">
        <v>5002</v>
      </c>
      <c r="I328" s="24" t="s">
        <v>4732</v>
      </c>
      <c r="J328" s="24" t="s">
        <v>421</v>
      </c>
      <c r="K328" s="24" t="s">
        <v>5399</v>
      </c>
    </row>
    <row r="329" spans="1:11" x14ac:dyDescent="0.3">
      <c r="A329" s="27">
        <v>40747</v>
      </c>
      <c r="B329" s="27">
        <v>40728</v>
      </c>
      <c r="C329" s="28">
        <v>11717.085800000001</v>
      </c>
      <c r="D329" s="24">
        <v>11956</v>
      </c>
      <c r="E329" s="41">
        <v>1600</v>
      </c>
      <c r="F329" s="24">
        <v>2008</v>
      </c>
      <c r="G329" s="24" t="s">
        <v>4721</v>
      </c>
      <c r="H329" s="24" t="s">
        <v>5002</v>
      </c>
      <c r="I329" s="24" t="s">
        <v>4723</v>
      </c>
      <c r="J329" s="24" t="s">
        <v>421</v>
      </c>
      <c r="K329" s="24" t="s">
        <v>5398</v>
      </c>
    </row>
    <row r="330" spans="1:11" x14ac:dyDescent="0.3">
      <c r="A330" s="27">
        <v>40768</v>
      </c>
      <c r="B330" s="27">
        <v>40760</v>
      </c>
      <c r="C330" s="28">
        <v>12240.199999999999</v>
      </c>
      <c r="D330" s="24">
        <v>12490</v>
      </c>
      <c r="E330" s="41">
        <v>2000</v>
      </c>
      <c r="F330" s="24">
        <v>2009</v>
      </c>
      <c r="G330" s="24" t="s">
        <v>4725</v>
      </c>
      <c r="H330" s="24" t="s">
        <v>5002</v>
      </c>
      <c r="I330" s="24" t="s">
        <v>217</v>
      </c>
      <c r="J330" s="24" t="s">
        <v>421</v>
      </c>
      <c r="K330" s="24" t="s">
        <v>5397</v>
      </c>
    </row>
    <row r="331" spans="1:11" x14ac:dyDescent="0.3">
      <c r="A331" s="27">
        <v>40603</v>
      </c>
      <c r="B331" s="27">
        <v>40593</v>
      </c>
      <c r="C331" s="28">
        <v>4981</v>
      </c>
      <c r="D331" s="24">
        <v>4981</v>
      </c>
      <c r="E331" s="41">
        <v>2000</v>
      </c>
      <c r="F331" s="24">
        <v>2002</v>
      </c>
      <c r="G331" s="24" t="s">
        <v>4725</v>
      </c>
      <c r="H331" s="24" t="s">
        <v>5002</v>
      </c>
      <c r="I331" s="24" t="s">
        <v>217</v>
      </c>
      <c r="J331" s="24" t="s">
        <v>421</v>
      </c>
      <c r="K331" s="24" t="s">
        <v>5396</v>
      </c>
    </row>
    <row r="332" spans="1:11" x14ac:dyDescent="0.3">
      <c r="A332" s="27">
        <v>40617</v>
      </c>
      <c r="B332" s="27">
        <v>40599</v>
      </c>
      <c r="C332" s="28">
        <v>6994.7300000000005</v>
      </c>
      <c r="D332" s="24">
        <v>6995</v>
      </c>
      <c r="E332" s="41">
        <v>1600</v>
      </c>
      <c r="F332" s="24">
        <v>2004</v>
      </c>
      <c r="G332" s="24" t="s">
        <v>4725</v>
      </c>
      <c r="H332" s="24" t="s">
        <v>5002</v>
      </c>
      <c r="I332" s="24" t="s">
        <v>217</v>
      </c>
      <c r="J332" s="24" t="s">
        <v>421</v>
      </c>
      <c r="K332" s="24" t="s">
        <v>5395</v>
      </c>
    </row>
    <row r="333" spans="1:11" x14ac:dyDescent="0.3">
      <c r="A333" s="27">
        <v>40686</v>
      </c>
      <c r="B333" s="27">
        <v>40682</v>
      </c>
      <c r="C333" s="28">
        <v>5985</v>
      </c>
      <c r="D333" s="24">
        <v>6300</v>
      </c>
      <c r="E333" s="41">
        <v>2000</v>
      </c>
      <c r="F333" s="24">
        <v>2003</v>
      </c>
      <c r="G333" s="24" t="s">
        <v>4721</v>
      </c>
      <c r="H333" s="24" t="s">
        <v>5002</v>
      </c>
      <c r="I333" s="24" t="s">
        <v>217</v>
      </c>
      <c r="J333" s="24" t="s">
        <v>421</v>
      </c>
      <c r="K333" s="24" t="s">
        <v>5394</v>
      </c>
    </row>
    <row r="334" spans="1:11" x14ac:dyDescent="0.3">
      <c r="A334" s="27">
        <v>40749</v>
      </c>
      <c r="B334" s="27">
        <v>40745</v>
      </c>
      <c r="C334" s="28">
        <v>13838.400000000001</v>
      </c>
      <c r="D334" s="24">
        <v>14880</v>
      </c>
      <c r="E334" s="41">
        <v>1200</v>
      </c>
      <c r="F334" s="24">
        <v>2011</v>
      </c>
      <c r="G334" s="24" t="s">
        <v>4725</v>
      </c>
      <c r="H334" s="24" t="s">
        <v>5002</v>
      </c>
      <c r="I334" s="24" t="s">
        <v>4723</v>
      </c>
      <c r="J334" s="24" t="s">
        <v>421</v>
      </c>
      <c r="K334" s="24" t="s">
        <v>5393</v>
      </c>
    </row>
    <row r="335" spans="1:11" x14ac:dyDescent="0.3">
      <c r="A335" s="27">
        <v>40620</v>
      </c>
      <c r="B335" s="27">
        <v>40557</v>
      </c>
      <c r="C335" s="28">
        <v>5011.2</v>
      </c>
      <c r="D335" s="24">
        <v>5760</v>
      </c>
      <c r="E335" s="41">
        <v>1600</v>
      </c>
      <c r="F335" s="24">
        <v>2003</v>
      </c>
      <c r="G335" s="24" t="s">
        <v>4725</v>
      </c>
      <c r="H335" s="24" t="s">
        <v>5002</v>
      </c>
      <c r="I335" s="24" t="s">
        <v>4723</v>
      </c>
      <c r="J335" s="24" t="s">
        <v>421</v>
      </c>
      <c r="K335" s="24" t="s">
        <v>5392</v>
      </c>
    </row>
    <row r="336" spans="1:11" x14ac:dyDescent="0.3">
      <c r="A336" s="27">
        <v>40618</v>
      </c>
      <c r="B336" s="27">
        <v>40617</v>
      </c>
      <c r="C336" s="28">
        <v>6204.0000000000009</v>
      </c>
      <c r="D336" s="24">
        <v>6600</v>
      </c>
      <c r="E336" s="41">
        <v>1200</v>
      </c>
      <c r="F336" s="24">
        <v>2003</v>
      </c>
      <c r="G336" s="24" t="s">
        <v>4725</v>
      </c>
      <c r="H336" s="24" t="s">
        <v>5002</v>
      </c>
      <c r="I336" s="24" t="s">
        <v>4723</v>
      </c>
      <c r="J336" s="24" t="s">
        <v>421</v>
      </c>
      <c r="K336" s="24" t="s">
        <v>5391</v>
      </c>
    </row>
    <row r="337" spans="1:11" x14ac:dyDescent="0.3">
      <c r="A337" s="27">
        <v>40773</v>
      </c>
      <c r="B337" s="27">
        <v>40714</v>
      </c>
      <c r="C337" s="28">
        <v>8567.0400000000009</v>
      </c>
      <c r="D337" s="24">
        <v>9312</v>
      </c>
      <c r="E337" s="41">
        <v>1600</v>
      </c>
      <c r="F337" s="24">
        <v>2007</v>
      </c>
      <c r="G337" s="24" t="s">
        <v>4725</v>
      </c>
      <c r="H337" s="24" t="s">
        <v>5002</v>
      </c>
      <c r="I337" s="24" t="s">
        <v>4732</v>
      </c>
      <c r="J337" s="24" t="s">
        <v>421</v>
      </c>
      <c r="K337" s="24" t="s">
        <v>5390</v>
      </c>
    </row>
    <row r="338" spans="1:11" x14ac:dyDescent="0.3">
      <c r="A338" s="27">
        <v>40572</v>
      </c>
      <c r="B338" s="27">
        <v>40550</v>
      </c>
      <c r="C338" s="28">
        <v>8746.6808000000001</v>
      </c>
      <c r="D338" s="24">
        <v>9939</v>
      </c>
      <c r="E338" s="41">
        <v>1600</v>
      </c>
      <c r="F338" s="24">
        <v>2006</v>
      </c>
      <c r="G338" s="24" t="s">
        <v>4725</v>
      </c>
      <c r="H338" s="24" t="s">
        <v>5002</v>
      </c>
      <c r="I338" s="24" t="s">
        <v>4723</v>
      </c>
      <c r="J338" s="24" t="s">
        <v>421</v>
      </c>
      <c r="K338" s="24" t="s">
        <v>5389</v>
      </c>
    </row>
    <row r="339" spans="1:11" x14ac:dyDescent="0.3">
      <c r="A339" s="27">
        <v>40640</v>
      </c>
      <c r="B339" s="27">
        <v>40613</v>
      </c>
      <c r="C339" s="28">
        <v>7563.2699999999995</v>
      </c>
      <c r="D339" s="24">
        <v>8795</v>
      </c>
      <c r="E339" s="41">
        <v>1600</v>
      </c>
      <c r="F339" s="24">
        <v>2005</v>
      </c>
      <c r="G339" s="24" t="s">
        <v>4721</v>
      </c>
      <c r="H339" s="24" t="s">
        <v>5002</v>
      </c>
      <c r="I339" s="24" t="s">
        <v>4723</v>
      </c>
      <c r="J339" s="24" t="s">
        <v>421</v>
      </c>
      <c r="K339" s="24" t="s">
        <v>5388</v>
      </c>
    </row>
    <row r="340" spans="1:11" x14ac:dyDescent="0.3">
      <c r="A340" s="27">
        <v>40555</v>
      </c>
      <c r="B340" s="27">
        <v>40552</v>
      </c>
      <c r="C340" s="28">
        <v>8636.8799999999992</v>
      </c>
      <c r="D340" s="24">
        <v>10282</v>
      </c>
      <c r="E340" s="41">
        <v>1200</v>
      </c>
      <c r="F340" s="24">
        <v>2007</v>
      </c>
      <c r="G340" s="24" t="s">
        <v>4725</v>
      </c>
      <c r="H340" s="24" t="s">
        <v>5002</v>
      </c>
      <c r="I340" s="24" t="s">
        <v>217</v>
      </c>
      <c r="J340" s="24" t="s">
        <v>421</v>
      </c>
      <c r="K340" s="24" t="s">
        <v>5387</v>
      </c>
    </row>
    <row r="341" spans="1:11" x14ac:dyDescent="0.3">
      <c r="A341" s="27">
        <v>40743</v>
      </c>
      <c r="B341" s="27">
        <v>40639</v>
      </c>
      <c r="C341" s="28">
        <v>9778.017600000001</v>
      </c>
      <c r="D341" s="24">
        <v>10628</v>
      </c>
      <c r="E341" s="41">
        <v>2000</v>
      </c>
      <c r="F341" s="24">
        <v>2006</v>
      </c>
      <c r="G341" s="24" t="s">
        <v>4721</v>
      </c>
      <c r="H341" s="24" t="s">
        <v>5002</v>
      </c>
      <c r="I341" s="24" t="s">
        <v>4723</v>
      </c>
      <c r="J341" s="24" t="s">
        <v>421</v>
      </c>
      <c r="K341" s="24" t="s">
        <v>5386</v>
      </c>
    </row>
    <row r="342" spans="1:11" x14ac:dyDescent="0.3">
      <c r="A342" s="27">
        <v>40633</v>
      </c>
      <c r="B342" s="27">
        <v>40624</v>
      </c>
      <c r="C342" s="28">
        <v>6163.2</v>
      </c>
      <c r="D342" s="24">
        <v>6420</v>
      </c>
      <c r="E342" s="41">
        <v>1200</v>
      </c>
      <c r="F342" s="24">
        <v>2003</v>
      </c>
      <c r="G342" s="24" t="s">
        <v>4721</v>
      </c>
      <c r="H342" s="24" t="s">
        <v>5002</v>
      </c>
      <c r="I342" s="24" t="s">
        <v>4732</v>
      </c>
      <c r="J342" s="24" t="s">
        <v>421</v>
      </c>
      <c r="K342" s="24" t="s">
        <v>5385</v>
      </c>
    </row>
    <row r="343" spans="1:11" x14ac:dyDescent="0.3">
      <c r="A343" s="27">
        <v>40741</v>
      </c>
      <c r="B343" s="27">
        <v>40737</v>
      </c>
      <c r="C343" s="28">
        <v>3307.8409000000001</v>
      </c>
      <c r="D343" s="24">
        <v>3635</v>
      </c>
      <c r="E343" s="41">
        <v>1200</v>
      </c>
      <c r="F343" s="24">
        <v>2001</v>
      </c>
      <c r="G343" s="24" t="s">
        <v>4725</v>
      </c>
      <c r="H343" s="24" t="s">
        <v>5002</v>
      </c>
      <c r="I343" s="24" t="s">
        <v>4732</v>
      </c>
      <c r="J343" s="24" t="s">
        <v>421</v>
      </c>
      <c r="K343" s="24" t="s">
        <v>5384</v>
      </c>
    </row>
    <row r="344" spans="1:11" x14ac:dyDescent="0.3">
      <c r="A344" s="27">
        <v>40737</v>
      </c>
      <c r="B344" s="27">
        <v>40655</v>
      </c>
      <c r="C344" s="28">
        <v>5810.3796000000002</v>
      </c>
      <c r="D344" s="24">
        <v>6248</v>
      </c>
      <c r="E344" s="41">
        <v>1200</v>
      </c>
      <c r="F344" s="24">
        <v>2004</v>
      </c>
      <c r="G344" s="24" t="s">
        <v>4725</v>
      </c>
      <c r="H344" s="24" t="s">
        <v>5002</v>
      </c>
      <c r="I344" s="24" t="s">
        <v>195</v>
      </c>
      <c r="J344" s="24" t="s">
        <v>421</v>
      </c>
      <c r="K344" s="24" t="s">
        <v>5383</v>
      </c>
    </row>
    <row r="345" spans="1:11" x14ac:dyDescent="0.3">
      <c r="A345" s="27">
        <v>40748</v>
      </c>
      <c r="B345" s="27">
        <v>40734</v>
      </c>
      <c r="C345" s="28">
        <v>11402.2755</v>
      </c>
      <c r="D345" s="24">
        <v>11517</v>
      </c>
      <c r="E345" s="41">
        <v>1200</v>
      </c>
      <c r="F345" s="24">
        <v>2008</v>
      </c>
      <c r="G345" s="24" t="s">
        <v>4721</v>
      </c>
      <c r="H345" s="24" t="s">
        <v>5002</v>
      </c>
      <c r="I345" s="24" t="s">
        <v>4723</v>
      </c>
      <c r="J345" s="24" t="s">
        <v>421</v>
      </c>
      <c r="K345" s="24" t="s">
        <v>5382</v>
      </c>
    </row>
    <row r="346" spans="1:11" x14ac:dyDescent="0.3">
      <c r="A346" s="27">
        <v>40656</v>
      </c>
      <c r="B346" s="27">
        <v>40648</v>
      </c>
      <c r="C346" s="28">
        <v>8621.36</v>
      </c>
      <c r="D346" s="24">
        <v>9797</v>
      </c>
      <c r="E346" s="41">
        <v>1600</v>
      </c>
      <c r="F346" s="24">
        <v>2007</v>
      </c>
      <c r="G346" s="24" t="s">
        <v>4721</v>
      </c>
      <c r="H346" s="24" t="s">
        <v>5002</v>
      </c>
      <c r="I346" s="24" t="s">
        <v>4723</v>
      </c>
      <c r="J346" s="24" t="s">
        <v>421</v>
      </c>
      <c r="K346" s="24" t="s">
        <v>5381</v>
      </c>
    </row>
    <row r="347" spans="1:11" x14ac:dyDescent="0.3">
      <c r="A347" s="27">
        <v>40687</v>
      </c>
      <c r="B347" s="27">
        <v>40678</v>
      </c>
      <c r="C347" s="28">
        <v>11146.075999999999</v>
      </c>
      <c r="D347" s="24">
        <v>12115</v>
      </c>
      <c r="E347" s="41">
        <v>1200</v>
      </c>
      <c r="F347" s="24">
        <v>2009</v>
      </c>
      <c r="G347" s="24" t="s">
        <v>4721</v>
      </c>
      <c r="H347" s="24" t="s">
        <v>5002</v>
      </c>
      <c r="I347" s="24" t="s">
        <v>4732</v>
      </c>
      <c r="J347" s="24" t="s">
        <v>421</v>
      </c>
      <c r="K347" s="24" t="s">
        <v>5380</v>
      </c>
    </row>
    <row r="348" spans="1:11" x14ac:dyDescent="0.3">
      <c r="A348" s="27">
        <v>40770</v>
      </c>
      <c r="B348" s="27">
        <v>40760</v>
      </c>
      <c r="C348" s="28">
        <v>9652.7200000000012</v>
      </c>
      <c r="D348" s="24">
        <v>12066</v>
      </c>
      <c r="E348" s="41">
        <v>1600</v>
      </c>
      <c r="F348" s="24">
        <v>2008</v>
      </c>
      <c r="G348" s="24" t="s">
        <v>4725</v>
      </c>
      <c r="H348" s="24" t="s">
        <v>5002</v>
      </c>
      <c r="I348" s="24" t="s">
        <v>195</v>
      </c>
      <c r="J348" s="24" t="s">
        <v>421</v>
      </c>
      <c r="K348" s="24" t="s">
        <v>5379</v>
      </c>
    </row>
    <row r="349" spans="1:11" x14ac:dyDescent="0.3">
      <c r="A349" s="27">
        <v>40759</v>
      </c>
      <c r="B349" s="27">
        <v>40643</v>
      </c>
      <c r="C349" s="28">
        <v>6300</v>
      </c>
      <c r="D349" s="24">
        <v>6300</v>
      </c>
      <c r="E349" s="41">
        <v>1200</v>
      </c>
      <c r="F349" s="24">
        <v>2003</v>
      </c>
      <c r="G349" s="24" t="s">
        <v>4725</v>
      </c>
      <c r="H349" s="24" t="s">
        <v>5002</v>
      </c>
      <c r="I349" s="24" t="s">
        <v>4732</v>
      </c>
      <c r="J349" s="24" t="s">
        <v>421</v>
      </c>
      <c r="K349" s="24" t="s">
        <v>5378</v>
      </c>
    </row>
    <row r="350" spans="1:11" x14ac:dyDescent="0.3">
      <c r="A350" s="27">
        <v>40729</v>
      </c>
      <c r="B350" s="27">
        <v>40714</v>
      </c>
      <c r="C350" s="28">
        <v>10003.727999999999</v>
      </c>
      <c r="D350" s="24">
        <v>10530</v>
      </c>
      <c r="E350" s="41">
        <v>1600</v>
      </c>
      <c r="F350" s="24">
        <v>2008</v>
      </c>
      <c r="G350" s="24" t="s">
        <v>4725</v>
      </c>
      <c r="H350" s="24" t="s">
        <v>5002</v>
      </c>
      <c r="I350" s="24" t="s">
        <v>195</v>
      </c>
      <c r="J350" s="24" t="s">
        <v>421</v>
      </c>
      <c r="K350" s="24" t="s">
        <v>5377</v>
      </c>
    </row>
    <row r="351" spans="1:11" x14ac:dyDescent="0.3">
      <c r="A351" s="27">
        <v>40763</v>
      </c>
      <c r="B351" s="27">
        <v>40723</v>
      </c>
      <c r="C351" s="28">
        <v>4617</v>
      </c>
      <c r="D351" s="24">
        <v>5700</v>
      </c>
      <c r="E351" s="41">
        <v>1200</v>
      </c>
      <c r="F351" s="24">
        <v>2003</v>
      </c>
      <c r="G351" s="24" t="s">
        <v>4721</v>
      </c>
      <c r="H351" s="24" t="s">
        <v>5002</v>
      </c>
      <c r="I351" s="24" t="s">
        <v>4723</v>
      </c>
      <c r="J351" s="24" t="s">
        <v>421</v>
      </c>
      <c r="K351" s="24" t="s">
        <v>5376</v>
      </c>
    </row>
    <row r="352" spans="1:11" x14ac:dyDescent="0.3">
      <c r="A352" s="27">
        <v>40651</v>
      </c>
      <c r="B352" s="27">
        <v>40609</v>
      </c>
      <c r="C352" s="28">
        <v>6427.0024000000003</v>
      </c>
      <c r="D352" s="24">
        <v>7063</v>
      </c>
      <c r="E352" s="41">
        <v>1200</v>
      </c>
      <c r="F352" s="24">
        <v>2004</v>
      </c>
      <c r="G352" s="24" t="s">
        <v>4721</v>
      </c>
      <c r="H352" s="24" t="s">
        <v>5002</v>
      </c>
      <c r="I352" s="24" t="s">
        <v>195</v>
      </c>
      <c r="J352" s="24" t="s">
        <v>421</v>
      </c>
      <c r="K352" s="24" t="s">
        <v>5375</v>
      </c>
    </row>
    <row r="353" spans="1:11" x14ac:dyDescent="0.3">
      <c r="A353" s="27">
        <v>40783</v>
      </c>
      <c r="B353" s="27">
        <v>40707</v>
      </c>
      <c r="C353" s="28">
        <v>11270.975999999999</v>
      </c>
      <c r="D353" s="24">
        <v>11741</v>
      </c>
      <c r="E353" s="41">
        <v>1200</v>
      </c>
      <c r="F353" s="24">
        <v>2009</v>
      </c>
      <c r="G353" s="24" t="s">
        <v>4725</v>
      </c>
      <c r="H353" s="24" t="s">
        <v>5002</v>
      </c>
      <c r="I353" s="24" t="s">
        <v>4732</v>
      </c>
      <c r="J353" s="24" t="s">
        <v>421</v>
      </c>
      <c r="K353" s="24" t="s">
        <v>5374</v>
      </c>
    </row>
    <row r="354" spans="1:11" x14ac:dyDescent="0.3">
      <c r="A354" s="27">
        <v>40553</v>
      </c>
      <c r="B354" s="27">
        <v>40548</v>
      </c>
      <c r="C354" s="28">
        <v>9761.2879000000012</v>
      </c>
      <c r="D354" s="24">
        <v>10727</v>
      </c>
      <c r="E354" s="41">
        <v>1600</v>
      </c>
      <c r="F354" s="24">
        <v>2006</v>
      </c>
      <c r="G354" s="24" t="s">
        <v>4725</v>
      </c>
      <c r="H354" s="24" t="s">
        <v>5002</v>
      </c>
      <c r="I354" s="24" t="s">
        <v>195</v>
      </c>
      <c r="J354" s="24" t="s">
        <v>421</v>
      </c>
      <c r="K354" s="24" t="s">
        <v>5373</v>
      </c>
    </row>
    <row r="355" spans="1:11" x14ac:dyDescent="0.3">
      <c r="A355" s="27">
        <v>40665</v>
      </c>
      <c r="B355" s="27">
        <v>40606</v>
      </c>
      <c r="C355" s="28">
        <v>12685.2</v>
      </c>
      <c r="D355" s="24">
        <v>14415</v>
      </c>
      <c r="E355" s="41">
        <v>1200</v>
      </c>
      <c r="F355" s="24">
        <v>2011</v>
      </c>
      <c r="G355" s="24" t="s">
        <v>4721</v>
      </c>
      <c r="H355" s="24" t="s">
        <v>5002</v>
      </c>
      <c r="I355" s="24" t="s">
        <v>195</v>
      </c>
      <c r="J355" s="24" t="s">
        <v>421</v>
      </c>
      <c r="K355" s="24" t="s">
        <v>5372</v>
      </c>
    </row>
    <row r="356" spans="1:11" x14ac:dyDescent="0.3">
      <c r="A356" s="27">
        <v>40599</v>
      </c>
      <c r="B356" s="27">
        <v>40591</v>
      </c>
      <c r="C356" s="28">
        <v>4973.0303999999996</v>
      </c>
      <c r="D356" s="24">
        <v>5180</v>
      </c>
      <c r="E356" s="41">
        <v>2000</v>
      </c>
      <c r="F356" s="24">
        <v>2002</v>
      </c>
      <c r="G356" s="24" t="s">
        <v>4721</v>
      </c>
      <c r="H356" s="24" t="s">
        <v>5002</v>
      </c>
      <c r="I356" s="24" t="s">
        <v>195</v>
      </c>
      <c r="J356" s="24" t="s">
        <v>421</v>
      </c>
      <c r="K356" s="24" t="s">
        <v>5371</v>
      </c>
    </row>
    <row r="357" spans="1:11" x14ac:dyDescent="0.3">
      <c r="A357" s="27">
        <v>40721</v>
      </c>
      <c r="B357" s="27">
        <v>40660</v>
      </c>
      <c r="C357" s="28">
        <v>11600.712000000001</v>
      </c>
      <c r="D357" s="24">
        <v>13489</v>
      </c>
      <c r="E357" s="41">
        <v>1200</v>
      </c>
      <c r="F357" s="24">
        <v>2009</v>
      </c>
      <c r="G357" s="24" t="s">
        <v>4721</v>
      </c>
      <c r="H357" s="24" t="s">
        <v>5002</v>
      </c>
      <c r="I357" s="24" t="s">
        <v>195</v>
      </c>
      <c r="J357" s="24" t="s">
        <v>421</v>
      </c>
      <c r="K357" s="24" t="s">
        <v>5370</v>
      </c>
    </row>
    <row r="358" spans="1:11" x14ac:dyDescent="0.3">
      <c r="A358" s="27">
        <v>40656</v>
      </c>
      <c r="B358" s="27">
        <v>40606</v>
      </c>
      <c r="C358" s="28">
        <v>8266.83</v>
      </c>
      <c r="D358" s="24">
        <v>8795</v>
      </c>
      <c r="E358" s="41">
        <v>2000</v>
      </c>
      <c r="F358" s="24">
        <v>2005</v>
      </c>
      <c r="G358" s="24" t="s">
        <v>4725</v>
      </c>
      <c r="H358" s="24" t="s">
        <v>5002</v>
      </c>
      <c r="I358" s="24" t="s">
        <v>4732</v>
      </c>
      <c r="J358" s="24" t="s">
        <v>421</v>
      </c>
      <c r="K358" s="24" t="s">
        <v>5369</v>
      </c>
    </row>
    <row r="359" spans="1:11" x14ac:dyDescent="0.3">
      <c r="A359" s="27">
        <v>40695</v>
      </c>
      <c r="B359" s="27">
        <v>40692</v>
      </c>
      <c r="C359" s="28">
        <v>16879.5</v>
      </c>
      <c r="D359" s="24">
        <v>17050</v>
      </c>
      <c r="E359" s="41">
        <v>1600</v>
      </c>
      <c r="F359" s="24">
        <v>2011</v>
      </c>
      <c r="G359" s="24" t="s">
        <v>4721</v>
      </c>
      <c r="H359" s="24" t="s">
        <v>5002</v>
      </c>
      <c r="I359" s="24" t="s">
        <v>4723</v>
      </c>
      <c r="J359" s="24" t="s">
        <v>421</v>
      </c>
      <c r="K359" s="24" t="s">
        <v>5368</v>
      </c>
    </row>
    <row r="360" spans="1:11" x14ac:dyDescent="0.3">
      <c r="A360" s="27">
        <v>40704</v>
      </c>
      <c r="B360" s="27">
        <v>40696</v>
      </c>
      <c r="C360" s="28">
        <v>3060.9495000000006</v>
      </c>
      <c r="D360" s="24">
        <v>3779</v>
      </c>
      <c r="E360" s="41">
        <v>2000</v>
      </c>
      <c r="F360" s="24">
        <v>2001</v>
      </c>
      <c r="G360" s="24" t="s">
        <v>4725</v>
      </c>
      <c r="H360" s="24" t="s">
        <v>5002</v>
      </c>
      <c r="I360" s="24" t="s">
        <v>195</v>
      </c>
      <c r="J360" s="24" t="s">
        <v>421</v>
      </c>
      <c r="K360" s="24" t="s">
        <v>5367</v>
      </c>
    </row>
    <row r="361" spans="1:11" x14ac:dyDescent="0.3">
      <c r="A361" s="27">
        <v>40643</v>
      </c>
      <c r="B361" s="27">
        <v>40634</v>
      </c>
      <c r="C361" s="28">
        <v>3039.7154</v>
      </c>
      <c r="D361" s="24">
        <v>3707</v>
      </c>
      <c r="E361" s="41">
        <v>1600</v>
      </c>
      <c r="F361" s="24">
        <v>2001</v>
      </c>
      <c r="G361" s="24" t="s">
        <v>4725</v>
      </c>
      <c r="H361" s="24" t="s">
        <v>5002</v>
      </c>
      <c r="I361" s="24" t="s">
        <v>217</v>
      </c>
      <c r="J361" s="24" t="s">
        <v>421</v>
      </c>
      <c r="K361" s="24" t="s">
        <v>5366</v>
      </c>
    </row>
    <row r="362" spans="1:11" x14ac:dyDescent="0.3">
      <c r="A362" s="27">
        <v>40659</v>
      </c>
      <c r="B362" s="27">
        <v>40595</v>
      </c>
      <c r="C362" s="28">
        <v>9992</v>
      </c>
      <c r="D362" s="24">
        <v>12490</v>
      </c>
      <c r="E362" s="41">
        <v>1200</v>
      </c>
      <c r="F362" s="24">
        <v>2009</v>
      </c>
      <c r="G362" s="24" t="s">
        <v>4725</v>
      </c>
      <c r="H362" s="24" t="s">
        <v>5002</v>
      </c>
      <c r="I362" s="24" t="s">
        <v>195</v>
      </c>
      <c r="J362" s="24" t="s">
        <v>421</v>
      </c>
      <c r="K362" s="24" t="s">
        <v>5365</v>
      </c>
    </row>
    <row r="363" spans="1:11" x14ac:dyDescent="0.3">
      <c r="A363" s="27">
        <v>40630</v>
      </c>
      <c r="B363" s="27">
        <v>40623</v>
      </c>
      <c r="C363" s="28">
        <v>9687.4804000000004</v>
      </c>
      <c r="D363" s="24">
        <v>10530</v>
      </c>
      <c r="E363" s="41">
        <v>1200</v>
      </c>
      <c r="F363" s="24">
        <v>2006</v>
      </c>
      <c r="G363" s="24" t="s">
        <v>4725</v>
      </c>
      <c r="H363" s="24" t="s">
        <v>5002</v>
      </c>
      <c r="I363" s="24" t="s">
        <v>195</v>
      </c>
      <c r="J363" s="24" t="s">
        <v>421</v>
      </c>
      <c r="K363" s="24" t="s">
        <v>5364</v>
      </c>
    </row>
    <row r="364" spans="1:11" x14ac:dyDescent="0.3">
      <c r="A364" s="27">
        <v>40700</v>
      </c>
      <c r="B364" s="27">
        <v>40693</v>
      </c>
      <c r="C364" s="28">
        <v>9813.393</v>
      </c>
      <c r="D364" s="24">
        <v>12115</v>
      </c>
      <c r="E364" s="41">
        <v>2000</v>
      </c>
      <c r="F364" s="24">
        <v>2009</v>
      </c>
      <c r="G364" s="24" t="s">
        <v>4721</v>
      </c>
      <c r="H364" s="24" t="s">
        <v>5002</v>
      </c>
      <c r="I364" s="24" t="s">
        <v>4732</v>
      </c>
      <c r="J364" s="24" t="s">
        <v>421</v>
      </c>
      <c r="K364" s="24" t="s">
        <v>5363</v>
      </c>
    </row>
    <row r="365" spans="1:11" x14ac:dyDescent="0.3">
      <c r="A365" s="27">
        <v>40700</v>
      </c>
      <c r="B365" s="27">
        <v>40697</v>
      </c>
      <c r="C365" s="28">
        <v>8192.619999999999</v>
      </c>
      <c r="D365" s="24">
        <v>9991</v>
      </c>
      <c r="E365" s="41">
        <v>1200</v>
      </c>
      <c r="F365" s="24">
        <v>2007</v>
      </c>
      <c r="G365" s="24" t="s">
        <v>4725</v>
      </c>
      <c r="H365" s="24" t="s">
        <v>5002</v>
      </c>
      <c r="I365" s="24" t="s">
        <v>4723</v>
      </c>
      <c r="J365" s="24" t="s">
        <v>421</v>
      </c>
      <c r="K365" s="24" t="s">
        <v>5362</v>
      </c>
    </row>
    <row r="366" spans="1:11" x14ac:dyDescent="0.3">
      <c r="A366" s="27">
        <v>40731</v>
      </c>
      <c r="B366" s="27">
        <v>40724</v>
      </c>
      <c r="C366" s="28">
        <v>4682.1399999999994</v>
      </c>
      <c r="D366" s="24">
        <v>4682</v>
      </c>
      <c r="E366" s="41">
        <v>1200</v>
      </c>
      <c r="F366" s="24">
        <v>2002</v>
      </c>
      <c r="G366" s="24" t="s">
        <v>4725</v>
      </c>
      <c r="H366" s="24" t="s">
        <v>5002</v>
      </c>
      <c r="I366" s="24" t="s">
        <v>195</v>
      </c>
      <c r="J366" s="24" t="s">
        <v>421</v>
      </c>
      <c r="K366" s="24" t="s">
        <v>5361</v>
      </c>
    </row>
    <row r="367" spans="1:11" x14ac:dyDescent="0.3">
      <c r="A367" s="27">
        <v>40682</v>
      </c>
      <c r="B367" s="27">
        <v>40670</v>
      </c>
      <c r="C367" s="28">
        <v>5040.7720000000008</v>
      </c>
      <c r="D367" s="24">
        <v>5479</v>
      </c>
      <c r="E367" s="41">
        <v>1200</v>
      </c>
      <c r="F367" s="24">
        <v>2002</v>
      </c>
      <c r="G367" s="24" t="s">
        <v>4725</v>
      </c>
      <c r="H367" s="24" t="s">
        <v>5002</v>
      </c>
      <c r="I367" s="24" t="s">
        <v>4732</v>
      </c>
      <c r="J367" s="24" t="s">
        <v>421</v>
      </c>
      <c r="K367" s="24" t="s">
        <v>5360</v>
      </c>
    </row>
    <row r="368" spans="1:11" x14ac:dyDescent="0.3">
      <c r="A368" s="27">
        <v>40666</v>
      </c>
      <c r="B368" s="27">
        <v>40601</v>
      </c>
      <c r="C368" s="28">
        <v>3994.2638999999999</v>
      </c>
      <c r="D368" s="24">
        <v>4931</v>
      </c>
      <c r="E368" s="41">
        <v>1600</v>
      </c>
      <c r="F368" s="24">
        <v>2002</v>
      </c>
      <c r="G368" s="24" t="s">
        <v>4725</v>
      </c>
      <c r="H368" s="24" t="s">
        <v>5002</v>
      </c>
      <c r="I368" s="24" t="s">
        <v>217</v>
      </c>
      <c r="J368" s="24" t="s">
        <v>421</v>
      </c>
      <c r="K368" s="24" t="s">
        <v>5359</v>
      </c>
    </row>
    <row r="369" spans="1:11" x14ac:dyDescent="0.3">
      <c r="A369" s="27">
        <v>40737</v>
      </c>
      <c r="B369" s="27">
        <v>40633</v>
      </c>
      <c r="C369" s="28">
        <v>6723.09</v>
      </c>
      <c r="D369" s="24">
        <v>6791</v>
      </c>
      <c r="E369" s="41">
        <v>1200</v>
      </c>
      <c r="F369" s="24">
        <v>2004</v>
      </c>
      <c r="G369" s="24" t="s">
        <v>4721</v>
      </c>
      <c r="H369" s="24" t="s">
        <v>5002</v>
      </c>
      <c r="I369" s="24" t="s">
        <v>217</v>
      </c>
      <c r="J369" s="24" t="s">
        <v>421</v>
      </c>
      <c r="K369" s="24" t="s">
        <v>5358</v>
      </c>
    </row>
    <row r="370" spans="1:11" x14ac:dyDescent="0.3">
      <c r="A370" s="27">
        <v>40605</v>
      </c>
      <c r="B370" s="27">
        <v>40545</v>
      </c>
      <c r="C370" s="28">
        <v>5470.7999999999993</v>
      </c>
      <c r="D370" s="24">
        <v>5820</v>
      </c>
      <c r="E370" s="41">
        <v>1200</v>
      </c>
      <c r="F370" s="24">
        <v>2003</v>
      </c>
      <c r="G370" s="24" t="s">
        <v>4725</v>
      </c>
      <c r="H370" s="24" t="s">
        <v>5002</v>
      </c>
      <c r="I370" s="24" t="s">
        <v>195</v>
      </c>
      <c r="J370" s="24" t="s">
        <v>421</v>
      </c>
      <c r="K370" s="24" t="s">
        <v>5357</v>
      </c>
    </row>
    <row r="371" spans="1:11" x14ac:dyDescent="0.3">
      <c r="A371" s="27">
        <v>40754</v>
      </c>
      <c r="B371" s="27">
        <v>40750</v>
      </c>
      <c r="C371" s="28">
        <v>5544.0000000000009</v>
      </c>
      <c r="D371" s="24">
        <v>6600</v>
      </c>
      <c r="E371" s="41">
        <v>1200</v>
      </c>
      <c r="F371" s="24">
        <v>2003</v>
      </c>
      <c r="G371" s="24" t="s">
        <v>4721</v>
      </c>
      <c r="H371" s="24" t="s">
        <v>5002</v>
      </c>
      <c r="I371" s="24" t="s">
        <v>4732</v>
      </c>
      <c r="J371" s="24" t="s">
        <v>421</v>
      </c>
      <c r="K371" s="24" t="s">
        <v>5356</v>
      </c>
    </row>
    <row r="372" spans="1:11" x14ac:dyDescent="0.3">
      <c r="A372" s="27">
        <v>40675</v>
      </c>
      <c r="B372" s="27">
        <v>40672</v>
      </c>
      <c r="C372" s="28">
        <v>8262.9477000000006</v>
      </c>
      <c r="D372" s="24">
        <v>10201</v>
      </c>
      <c r="E372" s="41">
        <v>2000</v>
      </c>
      <c r="F372" s="24">
        <v>2008</v>
      </c>
      <c r="G372" s="24" t="s">
        <v>4725</v>
      </c>
      <c r="H372" s="24" t="s">
        <v>5002</v>
      </c>
      <c r="I372" s="24" t="s">
        <v>217</v>
      </c>
      <c r="J372" s="24" t="s">
        <v>421</v>
      </c>
      <c r="K372" s="24" t="s">
        <v>5355</v>
      </c>
    </row>
    <row r="373" spans="1:11" x14ac:dyDescent="0.3">
      <c r="A373" s="27">
        <v>40738</v>
      </c>
      <c r="B373" s="27">
        <v>40671</v>
      </c>
      <c r="C373" s="28">
        <v>6766.1685000000007</v>
      </c>
      <c r="D373" s="24">
        <v>7435</v>
      </c>
      <c r="E373" s="41">
        <v>1600</v>
      </c>
      <c r="F373" s="24">
        <v>2005</v>
      </c>
      <c r="G373" s="24" t="s">
        <v>4725</v>
      </c>
      <c r="H373" s="24" t="s">
        <v>5002</v>
      </c>
      <c r="I373" s="24" t="s">
        <v>217</v>
      </c>
      <c r="J373" s="24" t="s">
        <v>421</v>
      </c>
      <c r="K373" s="24" t="s">
        <v>5354</v>
      </c>
    </row>
    <row r="374" spans="1:11" x14ac:dyDescent="0.3">
      <c r="A374" s="27">
        <v>40789</v>
      </c>
      <c r="B374" s="27">
        <v>40693</v>
      </c>
      <c r="C374" s="28">
        <v>6380.8236000000006</v>
      </c>
      <c r="D374" s="24">
        <v>7334</v>
      </c>
      <c r="E374" s="41">
        <v>2000</v>
      </c>
      <c r="F374" s="24">
        <v>2004</v>
      </c>
      <c r="G374" s="24" t="s">
        <v>4721</v>
      </c>
      <c r="H374" s="24" t="s">
        <v>5002</v>
      </c>
      <c r="I374" s="24" t="s">
        <v>195</v>
      </c>
      <c r="J374" s="24" t="s">
        <v>421</v>
      </c>
      <c r="K374" s="24" t="s">
        <v>5353</v>
      </c>
    </row>
    <row r="375" spans="1:11" x14ac:dyDescent="0.3">
      <c r="A375" s="27">
        <v>40752</v>
      </c>
      <c r="B375" s="27">
        <v>40643</v>
      </c>
      <c r="C375" s="28">
        <v>4383.2800000000007</v>
      </c>
      <c r="D375" s="24">
        <v>5479</v>
      </c>
      <c r="E375" s="41">
        <v>1200</v>
      </c>
      <c r="F375" s="24">
        <v>2002</v>
      </c>
      <c r="G375" s="24" t="s">
        <v>4725</v>
      </c>
      <c r="H375" s="24" t="s">
        <v>5002</v>
      </c>
      <c r="I375" s="24" t="s">
        <v>195</v>
      </c>
      <c r="J375" s="24" t="s">
        <v>421</v>
      </c>
      <c r="K375" s="24" t="s">
        <v>5352</v>
      </c>
    </row>
    <row r="376" spans="1:11" x14ac:dyDescent="0.3">
      <c r="A376" s="27">
        <v>40704</v>
      </c>
      <c r="B376" s="27">
        <v>40698</v>
      </c>
      <c r="C376" s="28">
        <v>6655.8590999999997</v>
      </c>
      <c r="D376" s="24">
        <v>6723</v>
      </c>
      <c r="E376" s="41">
        <v>1200</v>
      </c>
      <c r="F376" s="24">
        <v>2004</v>
      </c>
      <c r="G376" s="24" t="s">
        <v>4721</v>
      </c>
      <c r="H376" s="24" t="s">
        <v>5002</v>
      </c>
      <c r="I376" s="24" t="s">
        <v>217</v>
      </c>
      <c r="J376" s="24" t="s">
        <v>421</v>
      </c>
      <c r="K376" s="24" t="s">
        <v>5351</v>
      </c>
    </row>
    <row r="377" spans="1:11" x14ac:dyDescent="0.3">
      <c r="A377" s="27">
        <v>40584</v>
      </c>
      <c r="B377" s="27">
        <v>40575</v>
      </c>
      <c r="C377" s="28">
        <v>4442.0558000000001</v>
      </c>
      <c r="D377" s="24">
        <v>4881</v>
      </c>
      <c r="E377" s="41">
        <v>1200</v>
      </c>
      <c r="F377" s="24">
        <v>2002</v>
      </c>
      <c r="G377" s="24" t="s">
        <v>4721</v>
      </c>
      <c r="H377" s="24" t="s">
        <v>5002</v>
      </c>
      <c r="I377" s="24" t="s">
        <v>4732</v>
      </c>
      <c r="J377" s="24" t="s">
        <v>421</v>
      </c>
      <c r="K377" s="24" t="s">
        <v>5350</v>
      </c>
    </row>
    <row r="378" spans="1:11" x14ac:dyDescent="0.3">
      <c r="A378" s="27">
        <v>40749</v>
      </c>
      <c r="B378" s="27">
        <v>40739</v>
      </c>
      <c r="C378" s="28">
        <v>10551.552</v>
      </c>
      <c r="D378" s="24">
        <v>11990</v>
      </c>
      <c r="E378" s="41">
        <v>1200</v>
      </c>
      <c r="F378" s="24">
        <v>2009</v>
      </c>
      <c r="G378" s="24" t="s">
        <v>4721</v>
      </c>
      <c r="H378" s="24" t="s">
        <v>5002</v>
      </c>
      <c r="I378" s="24" t="s">
        <v>4732</v>
      </c>
      <c r="J378" s="24" t="s">
        <v>421</v>
      </c>
      <c r="K378" s="24" t="s">
        <v>5349</v>
      </c>
    </row>
    <row r="379" spans="1:11" x14ac:dyDescent="0.3">
      <c r="A379" s="27">
        <v>40660</v>
      </c>
      <c r="B379" s="27">
        <v>40657</v>
      </c>
      <c r="C379" s="28">
        <v>10450.529999999999</v>
      </c>
      <c r="D379" s="24">
        <v>12591</v>
      </c>
      <c r="E379" s="41">
        <v>2000</v>
      </c>
      <c r="F379" s="24">
        <v>2010</v>
      </c>
      <c r="G379" s="24" t="s">
        <v>4725</v>
      </c>
      <c r="H379" s="24" t="s">
        <v>5002</v>
      </c>
      <c r="I379" s="24" t="s">
        <v>195</v>
      </c>
      <c r="J379" s="24" t="s">
        <v>421</v>
      </c>
      <c r="K379" s="24" t="s">
        <v>5348</v>
      </c>
    </row>
    <row r="380" spans="1:11" x14ac:dyDescent="0.3">
      <c r="A380" s="27">
        <v>40798</v>
      </c>
      <c r="B380" s="27">
        <v>40723</v>
      </c>
      <c r="C380" s="28">
        <v>12639.880000000003</v>
      </c>
      <c r="D380" s="24">
        <v>13739</v>
      </c>
      <c r="E380" s="41">
        <v>1200</v>
      </c>
      <c r="F380" s="24">
        <v>2009</v>
      </c>
      <c r="G380" s="24" t="s">
        <v>4725</v>
      </c>
      <c r="H380" s="24" t="s">
        <v>5002</v>
      </c>
      <c r="I380" s="24" t="s">
        <v>4723</v>
      </c>
      <c r="J380" s="24" t="s">
        <v>421</v>
      </c>
      <c r="K380" s="24" t="s">
        <v>5347</v>
      </c>
    </row>
    <row r="381" spans="1:11" x14ac:dyDescent="0.3">
      <c r="A381" s="27">
        <v>40833</v>
      </c>
      <c r="B381" s="27">
        <v>40725</v>
      </c>
      <c r="C381" s="28">
        <v>7728.96</v>
      </c>
      <c r="D381" s="24">
        <v>9312</v>
      </c>
      <c r="E381" s="41">
        <v>1600</v>
      </c>
      <c r="F381" s="24">
        <v>2007</v>
      </c>
      <c r="G381" s="24" t="s">
        <v>4721</v>
      </c>
      <c r="H381" s="24" t="s">
        <v>5002</v>
      </c>
      <c r="I381" s="24" t="s">
        <v>217</v>
      </c>
      <c r="J381" s="24" t="s">
        <v>421</v>
      </c>
      <c r="K381" s="24" t="s">
        <v>5346</v>
      </c>
    </row>
    <row r="382" spans="1:11" x14ac:dyDescent="0.3">
      <c r="A382" s="27">
        <v>40665</v>
      </c>
      <c r="B382" s="27">
        <v>40603</v>
      </c>
      <c r="C382" s="28">
        <v>6204.0000000000009</v>
      </c>
      <c r="D382" s="24">
        <v>6600</v>
      </c>
      <c r="E382" s="41">
        <v>1600</v>
      </c>
      <c r="F382" s="24">
        <v>2003</v>
      </c>
      <c r="G382" s="24" t="s">
        <v>4721</v>
      </c>
      <c r="H382" s="24" t="s">
        <v>5002</v>
      </c>
      <c r="I382" s="24" t="s">
        <v>4723</v>
      </c>
      <c r="J382" s="24" t="s">
        <v>421</v>
      </c>
      <c r="K382" s="24" t="s">
        <v>5345</v>
      </c>
    </row>
    <row r="383" spans="1:11" x14ac:dyDescent="0.3">
      <c r="A383" s="27">
        <v>40852</v>
      </c>
      <c r="B383" s="27">
        <v>40765</v>
      </c>
      <c r="C383" s="28">
        <v>9150.98</v>
      </c>
      <c r="D383" s="24">
        <v>10282</v>
      </c>
      <c r="E383" s="41">
        <v>1200</v>
      </c>
      <c r="F383" s="24">
        <v>2007</v>
      </c>
      <c r="G383" s="24" t="s">
        <v>4725</v>
      </c>
      <c r="H383" s="24" t="s">
        <v>5002</v>
      </c>
      <c r="I383" s="24" t="s">
        <v>4732</v>
      </c>
      <c r="J383" s="24" t="s">
        <v>421</v>
      </c>
      <c r="K383" s="24" t="s">
        <v>5344</v>
      </c>
    </row>
    <row r="384" spans="1:11" x14ac:dyDescent="0.3">
      <c r="A384" s="27">
        <v>40623</v>
      </c>
      <c r="B384" s="27">
        <v>40572</v>
      </c>
      <c r="C384" s="28">
        <v>5740.8</v>
      </c>
      <c r="D384" s="24">
        <v>6240</v>
      </c>
      <c r="E384" s="41">
        <v>1200</v>
      </c>
      <c r="F384" s="24">
        <v>2003</v>
      </c>
      <c r="G384" s="24" t="s">
        <v>4725</v>
      </c>
      <c r="H384" s="24" t="s">
        <v>5002</v>
      </c>
      <c r="I384" s="24" t="s">
        <v>195</v>
      </c>
      <c r="J384" s="24" t="s">
        <v>421</v>
      </c>
      <c r="K384" s="24" t="s">
        <v>5343</v>
      </c>
    </row>
    <row r="385" spans="1:11" x14ac:dyDescent="0.3">
      <c r="A385" s="27">
        <v>40745</v>
      </c>
      <c r="B385" s="27">
        <v>40719</v>
      </c>
      <c r="C385" s="28">
        <v>8562.19</v>
      </c>
      <c r="D385" s="24">
        <v>9409</v>
      </c>
      <c r="E385" s="41">
        <v>1200</v>
      </c>
      <c r="F385" s="24">
        <v>2007</v>
      </c>
      <c r="G385" s="24" t="s">
        <v>4725</v>
      </c>
      <c r="H385" s="24" t="s">
        <v>5002</v>
      </c>
      <c r="I385" s="24" t="s">
        <v>4732</v>
      </c>
      <c r="J385" s="24" t="s">
        <v>421</v>
      </c>
      <c r="K385" s="24" t="s">
        <v>5342</v>
      </c>
    </row>
    <row r="386" spans="1:11" x14ac:dyDescent="0.3">
      <c r="A386" s="27">
        <v>40612</v>
      </c>
      <c r="B386" s="27">
        <v>40610</v>
      </c>
      <c r="C386" s="28">
        <v>5409.5999999999995</v>
      </c>
      <c r="D386" s="24">
        <v>5520</v>
      </c>
      <c r="E386" s="41">
        <v>2000</v>
      </c>
      <c r="F386" s="24">
        <v>2003</v>
      </c>
      <c r="G386" s="24" t="s">
        <v>4725</v>
      </c>
      <c r="H386" s="24" t="s">
        <v>5002</v>
      </c>
      <c r="I386" s="24" t="s">
        <v>4732</v>
      </c>
      <c r="J386" s="24" t="s">
        <v>421</v>
      </c>
      <c r="K386" s="24" t="s">
        <v>5341</v>
      </c>
    </row>
    <row r="387" spans="1:11" x14ac:dyDescent="0.3">
      <c r="A387" s="27">
        <v>40624</v>
      </c>
      <c r="B387" s="27">
        <v>40614</v>
      </c>
      <c r="C387" s="28">
        <v>9363.1383999999998</v>
      </c>
      <c r="D387" s="24">
        <v>10640</v>
      </c>
      <c r="E387" s="41">
        <v>1600</v>
      </c>
      <c r="F387" s="24">
        <v>2008</v>
      </c>
      <c r="G387" s="24" t="s">
        <v>4721</v>
      </c>
      <c r="H387" s="24" t="s">
        <v>5002</v>
      </c>
      <c r="I387" s="24" t="s">
        <v>4723</v>
      </c>
      <c r="J387" s="24" t="s">
        <v>421</v>
      </c>
      <c r="K387" s="24" t="s">
        <v>5340</v>
      </c>
    </row>
    <row r="388" spans="1:11" x14ac:dyDescent="0.3">
      <c r="A388" s="27">
        <v>40606</v>
      </c>
      <c r="B388" s="27">
        <v>40604</v>
      </c>
      <c r="C388" s="28">
        <v>9829.3208999999988</v>
      </c>
      <c r="D388" s="24">
        <v>11298</v>
      </c>
      <c r="E388" s="41">
        <v>2000</v>
      </c>
      <c r="F388" s="24">
        <v>2008</v>
      </c>
      <c r="G388" s="24" t="s">
        <v>4721</v>
      </c>
      <c r="H388" s="24" t="s">
        <v>5002</v>
      </c>
      <c r="I388" s="24" t="s">
        <v>4732</v>
      </c>
      <c r="J388" s="24" t="s">
        <v>421</v>
      </c>
      <c r="K388" s="24" t="s">
        <v>5339</v>
      </c>
    </row>
    <row r="389" spans="1:11" x14ac:dyDescent="0.3">
      <c r="A389" s="27">
        <v>40658</v>
      </c>
      <c r="B389" s="27">
        <v>40654</v>
      </c>
      <c r="C389" s="28">
        <v>10003.727999999999</v>
      </c>
      <c r="D389" s="24">
        <v>10421</v>
      </c>
      <c r="E389" s="41">
        <v>1200</v>
      </c>
      <c r="F389" s="24">
        <v>2008</v>
      </c>
      <c r="G389" s="24" t="s">
        <v>4721</v>
      </c>
      <c r="H389" s="24" t="s">
        <v>5002</v>
      </c>
      <c r="I389" s="24" t="s">
        <v>4723</v>
      </c>
      <c r="J389" s="24" t="s">
        <v>421</v>
      </c>
      <c r="K389" s="24" t="s">
        <v>5338</v>
      </c>
    </row>
    <row r="390" spans="1:11" x14ac:dyDescent="0.3">
      <c r="A390" s="27">
        <v>40647</v>
      </c>
      <c r="B390" s="27">
        <v>40610</v>
      </c>
      <c r="C390" s="28">
        <v>2944.3419000000004</v>
      </c>
      <c r="D390" s="24">
        <v>3635</v>
      </c>
      <c r="E390" s="41">
        <v>1200</v>
      </c>
      <c r="F390" s="24">
        <v>2001</v>
      </c>
      <c r="G390" s="24" t="s">
        <v>4725</v>
      </c>
      <c r="H390" s="24" t="s">
        <v>5002</v>
      </c>
      <c r="I390" s="24" t="s">
        <v>195</v>
      </c>
      <c r="J390" s="24" t="s">
        <v>421</v>
      </c>
      <c r="K390" s="24" t="s">
        <v>5337</v>
      </c>
    </row>
    <row r="391" spans="1:11" x14ac:dyDescent="0.3">
      <c r="A391" s="27">
        <v>40570</v>
      </c>
      <c r="B391" s="27">
        <v>40560</v>
      </c>
      <c r="C391" s="28">
        <v>9201.3350000000009</v>
      </c>
      <c r="D391" s="24">
        <v>10825</v>
      </c>
      <c r="E391" s="41">
        <v>2000</v>
      </c>
      <c r="F391" s="24">
        <v>2006</v>
      </c>
      <c r="G391" s="24" t="s">
        <v>4721</v>
      </c>
      <c r="H391" s="24" t="s">
        <v>5002</v>
      </c>
      <c r="I391" s="24" t="s">
        <v>195</v>
      </c>
      <c r="J391" s="24" t="s">
        <v>421</v>
      </c>
      <c r="K391" s="24" t="s">
        <v>5336</v>
      </c>
    </row>
    <row r="392" spans="1:11" x14ac:dyDescent="0.3">
      <c r="A392" s="27">
        <v>40703</v>
      </c>
      <c r="B392" s="27">
        <v>40663</v>
      </c>
      <c r="C392" s="28">
        <v>3586.0436</v>
      </c>
      <c r="D392" s="24">
        <v>3815</v>
      </c>
      <c r="E392" s="41">
        <v>2000</v>
      </c>
      <c r="F392" s="24">
        <v>2001</v>
      </c>
      <c r="G392" s="24" t="s">
        <v>4725</v>
      </c>
      <c r="H392" s="24" t="s">
        <v>5002</v>
      </c>
      <c r="I392" s="24" t="s">
        <v>195</v>
      </c>
      <c r="J392" s="24" t="s">
        <v>421</v>
      </c>
      <c r="K392" s="24" t="s">
        <v>5335</v>
      </c>
    </row>
    <row r="393" spans="1:11" x14ac:dyDescent="0.3">
      <c r="A393" s="27">
        <v>40622</v>
      </c>
      <c r="B393" s="27">
        <v>40621</v>
      </c>
      <c r="C393" s="28">
        <v>11045.783000000001</v>
      </c>
      <c r="D393" s="24">
        <v>11627</v>
      </c>
      <c r="E393" s="41">
        <v>1200</v>
      </c>
      <c r="F393" s="24">
        <v>2008</v>
      </c>
      <c r="G393" s="24" t="s">
        <v>4721</v>
      </c>
      <c r="H393" s="24" t="s">
        <v>5002</v>
      </c>
      <c r="I393" s="24" t="s">
        <v>4723</v>
      </c>
      <c r="J393" s="24" t="s">
        <v>421</v>
      </c>
      <c r="K393" s="24" t="s">
        <v>5334</v>
      </c>
    </row>
    <row r="394" spans="1:11" x14ac:dyDescent="0.3">
      <c r="A394" s="27">
        <v>40636</v>
      </c>
      <c r="B394" s="27">
        <v>40628</v>
      </c>
      <c r="C394" s="28">
        <v>11303.92</v>
      </c>
      <c r="D394" s="24">
        <v>14130</v>
      </c>
      <c r="E394" s="41">
        <v>2000</v>
      </c>
      <c r="F394" s="24">
        <v>2010</v>
      </c>
      <c r="G394" s="24" t="s">
        <v>4721</v>
      </c>
      <c r="H394" s="24" t="s">
        <v>5002</v>
      </c>
      <c r="I394" s="24" t="s">
        <v>217</v>
      </c>
      <c r="J394" s="24" t="s">
        <v>421</v>
      </c>
      <c r="K394" s="24" t="s">
        <v>5333</v>
      </c>
    </row>
    <row r="395" spans="1:11" x14ac:dyDescent="0.3">
      <c r="A395" s="27">
        <v>40695</v>
      </c>
      <c r="B395" s="27">
        <v>40644</v>
      </c>
      <c r="C395" s="28">
        <v>3128.2507999999998</v>
      </c>
      <c r="D395" s="24">
        <v>3815</v>
      </c>
      <c r="E395" s="41">
        <v>1200</v>
      </c>
      <c r="F395" s="24">
        <v>2001</v>
      </c>
      <c r="G395" s="24" t="s">
        <v>4725</v>
      </c>
      <c r="H395" s="24" t="s">
        <v>5002</v>
      </c>
      <c r="I395" s="24" t="s">
        <v>195</v>
      </c>
      <c r="J395" s="24" t="s">
        <v>421</v>
      </c>
      <c r="K395" s="24" t="s">
        <v>5332</v>
      </c>
    </row>
    <row r="396" spans="1:11" x14ac:dyDescent="0.3">
      <c r="A396" s="27">
        <v>40678</v>
      </c>
      <c r="B396" s="27">
        <v>40630</v>
      </c>
      <c r="C396" s="28">
        <v>3277.9692</v>
      </c>
      <c r="D396" s="24">
        <v>3563</v>
      </c>
      <c r="E396" s="41">
        <v>2000</v>
      </c>
      <c r="F396" s="24">
        <v>2001</v>
      </c>
      <c r="G396" s="24" t="s">
        <v>4725</v>
      </c>
      <c r="H396" s="24" t="s">
        <v>5002</v>
      </c>
      <c r="I396" s="24" t="s">
        <v>217</v>
      </c>
      <c r="J396" s="24" t="s">
        <v>421</v>
      </c>
      <c r="K396" s="24" t="s">
        <v>5331</v>
      </c>
    </row>
    <row r="397" spans="1:11" x14ac:dyDescent="0.3">
      <c r="A397" s="27">
        <v>40845</v>
      </c>
      <c r="B397" s="27">
        <v>40730</v>
      </c>
      <c r="C397" s="28">
        <v>6451.45</v>
      </c>
      <c r="D397" s="24">
        <v>6451</v>
      </c>
      <c r="E397" s="41">
        <v>1600</v>
      </c>
      <c r="F397" s="24">
        <v>2004</v>
      </c>
      <c r="G397" s="24" t="s">
        <v>4721</v>
      </c>
      <c r="H397" s="24" t="s">
        <v>5002</v>
      </c>
      <c r="I397" s="24" t="s">
        <v>4732</v>
      </c>
      <c r="J397" s="24" t="s">
        <v>421</v>
      </c>
      <c r="K397" s="24" t="s">
        <v>5330</v>
      </c>
    </row>
    <row r="398" spans="1:11" x14ac:dyDescent="0.3">
      <c r="A398" s="27">
        <v>41044</v>
      </c>
      <c r="B398" s="27">
        <v>41039</v>
      </c>
      <c r="C398" s="28">
        <v>10911.263999999999</v>
      </c>
      <c r="D398" s="24">
        <v>12990</v>
      </c>
      <c r="E398" s="41">
        <v>2000</v>
      </c>
      <c r="F398" s="24">
        <v>2009</v>
      </c>
      <c r="G398" s="24" t="s">
        <v>4725</v>
      </c>
      <c r="H398" s="24" t="s">
        <v>5002</v>
      </c>
      <c r="I398" s="24" t="s">
        <v>4723</v>
      </c>
      <c r="J398" s="24" t="s">
        <v>421</v>
      </c>
      <c r="K398" s="24" t="s">
        <v>5329</v>
      </c>
    </row>
    <row r="399" spans="1:11" x14ac:dyDescent="0.3">
      <c r="A399" s="27">
        <v>40938</v>
      </c>
      <c r="B399" s="27">
        <v>40932</v>
      </c>
      <c r="C399" s="28">
        <v>13601.610000000002</v>
      </c>
      <c r="D399" s="24">
        <v>13739</v>
      </c>
      <c r="E399" s="41">
        <v>2000</v>
      </c>
      <c r="F399" s="24">
        <v>2009</v>
      </c>
      <c r="G399" s="24" t="s">
        <v>4725</v>
      </c>
      <c r="H399" s="24" t="s">
        <v>5002</v>
      </c>
      <c r="I399" s="24" t="s">
        <v>217</v>
      </c>
      <c r="J399" s="24" t="s">
        <v>421</v>
      </c>
      <c r="K399" s="24" t="s">
        <v>5328</v>
      </c>
    </row>
    <row r="400" spans="1:11" x14ac:dyDescent="0.3">
      <c r="A400" s="27">
        <v>41051</v>
      </c>
      <c r="B400" s="27">
        <v>41043</v>
      </c>
      <c r="C400" s="28">
        <v>6237.6989999999987</v>
      </c>
      <c r="D400" s="24">
        <v>7515</v>
      </c>
      <c r="E400" s="41">
        <v>2000</v>
      </c>
      <c r="F400" s="24">
        <v>2005</v>
      </c>
      <c r="G400" s="24" t="s">
        <v>4721</v>
      </c>
      <c r="H400" s="24" t="s">
        <v>5002</v>
      </c>
      <c r="I400" s="24" t="s">
        <v>195</v>
      </c>
      <c r="J400" s="24" t="s">
        <v>421</v>
      </c>
      <c r="K400" s="24" t="s">
        <v>5327</v>
      </c>
    </row>
    <row r="401" spans="1:11" x14ac:dyDescent="0.3">
      <c r="A401" s="27">
        <v>41011</v>
      </c>
      <c r="B401" s="27">
        <v>41006</v>
      </c>
      <c r="C401" s="28">
        <v>3198.7912000000001</v>
      </c>
      <c r="D401" s="24">
        <v>3635</v>
      </c>
      <c r="E401" s="41">
        <v>2000</v>
      </c>
      <c r="F401" s="24">
        <v>2001</v>
      </c>
      <c r="G401" s="24" t="s">
        <v>4721</v>
      </c>
      <c r="H401" s="24" t="s">
        <v>5002</v>
      </c>
      <c r="I401" s="24" t="s">
        <v>195</v>
      </c>
      <c r="J401" s="24" t="s">
        <v>421</v>
      </c>
      <c r="K401" s="24" t="s">
        <v>5326</v>
      </c>
    </row>
    <row r="402" spans="1:11" x14ac:dyDescent="0.3">
      <c r="A402" s="27">
        <v>41066</v>
      </c>
      <c r="B402" s="27">
        <v>40997</v>
      </c>
      <c r="C402" s="28">
        <v>5665.7313000000004</v>
      </c>
      <c r="D402" s="24">
        <v>6995</v>
      </c>
      <c r="E402" s="41">
        <v>1200</v>
      </c>
      <c r="F402" s="24">
        <v>2004</v>
      </c>
      <c r="G402" s="24" t="s">
        <v>4725</v>
      </c>
      <c r="H402" s="24" t="s">
        <v>5002</v>
      </c>
      <c r="I402" s="24" t="s">
        <v>195</v>
      </c>
      <c r="J402" s="24" t="s">
        <v>421</v>
      </c>
      <c r="K402" s="24" t="s">
        <v>5325</v>
      </c>
    </row>
    <row r="403" spans="1:11" x14ac:dyDescent="0.3">
      <c r="A403" s="27">
        <v>41029</v>
      </c>
      <c r="B403" s="27">
        <v>41026</v>
      </c>
      <c r="C403" s="28">
        <v>5921.7520000000004</v>
      </c>
      <c r="D403" s="24">
        <v>7402</v>
      </c>
      <c r="E403" s="41">
        <v>2000</v>
      </c>
      <c r="F403" s="24">
        <v>2004</v>
      </c>
      <c r="G403" s="24" t="s">
        <v>4721</v>
      </c>
      <c r="H403" s="24" t="s">
        <v>5002</v>
      </c>
      <c r="I403" s="24" t="s">
        <v>4732</v>
      </c>
      <c r="J403" s="24" t="s">
        <v>421</v>
      </c>
      <c r="K403" s="24" t="s">
        <v>5324</v>
      </c>
    </row>
    <row r="404" spans="1:11" x14ac:dyDescent="0.3">
      <c r="A404" s="27">
        <v>40918</v>
      </c>
      <c r="B404" s="27">
        <v>40909</v>
      </c>
      <c r="C404" s="28">
        <v>4300.0972999999994</v>
      </c>
      <c r="D404" s="24">
        <v>4832</v>
      </c>
      <c r="E404" s="41">
        <v>1600</v>
      </c>
      <c r="F404" s="24">
        <v>2002</v>
      </c>
      <c r="G404" s="24" t="s">
        <v>4725</v>
      </c>
      <c r="H404" s="24" t="s">
        <v>5002</v>
      </c>
      <c r="I404" s="24" t="s">
        <v>195</v>
      </c>
      <c r="J404" s="24" t="s">
        <v>421</v>
      </c>
      <c r="K404" s="24" t="s">
        <v>5323</v>
      </c>
    </row>
    <row r="405" spans="1:11" x14ac:dyDescent="0.3">
      <c r="A405" s="27">
        <v>41060</v>
      </c>
      <c r="B405" s="27">
        <v>41011</v>
      </c>
      <c r="C405" s="28">
        <v>4169.0969999999998</v>
      </c>
      <c r="D405" s="24">
        <v>4632</v>
      </c>
      <c r="E405" s="41">
        <v>1200</v>
      </c>
      <c r="F405" s="24">
        <v>2002</v>
      </c>
      <c r="G405" s="24" t="s">
        <v>4721</v>
      </c>
      <c r="H405" s="24" t="s">
        <v>5002</v>
      </c>
      <c r="I405" s="24" t="s">
        <v>4723</v>
      </c>
      <c r="J405" s="24" t="s">
        <v>421</v>
      </c>
      <c r="K405" s="24" t="s">
        <v>5322</v>
      </c>
    </row>
    <row r="406" spans="1:11" x14ac:dyDescent="0.3">
      <c r="A406" s="27">
        <v>41019</v>
      </c>
      <c r="B406" s="27">
        <v>41015</v>
      </c>
      <c r="C406" s="28">
        <v>9733.8906000000006</v>
      </c>
      <c r="D406" s="24">
        <v>11188</v>
      </c>
      <c r="E406" s="41">
        <v>1200</v>
      </c>
      <c r="F406" s="24">
        <v>2008</v>
      </c>
      <c r="G406" s="24" t="s">
        <v>4725</v>
      </c>
      <c r="H406" s="24" t="s">
        <v>5002</v>
      </c>
      <c r="I406" s="24" t="s">
        <v>4732</v>
      </c>
      <c r="J406" s="24" t="s">
        <v>421</v>
      </c>
      <c r="K406" s="24" t="s">
        <v>5321</v>
      </c>
    </row>
    <row r="407" spans="1:11" x14ac:dyDescent="0.3">
      <c r="A407" s="27">
        <v>41090</v>
      </c>
      <c r="B407" s="27">
        <v>41054</v>
      </c>
      <c r="C407" s="28">
        <v>12192.285</v>
      </c>
      <c r="D407" s="24">
        <v>14690</v>
      </c>
      <c r="E407" s="41">
        <v>1200</v>
      </c>
      <c r="F407" s="24">
        <v>2010</v>
      </c>
      <c r="G407" s="24" t="s">
        <v>4725</v>
      </c>
      <c r="H407" s="24" t="s">
        <v>5002</v>
      </c>
      <c r="I407" s="24" t="s">
        <v>4732</v>
      </c>
      <c r="J407" s="24" t="s">
        <v>421</v>
      </c>
      <c r="K407" s="24" t="s">
        <v>5320</v>
      </c>
    </row>
    <row r="408" spans="1:11" x14ac:dyDescent="0.3">
      <c r="A408" s="27">
        <v>40855</v>
      </c>
      <c r="B408" s="27">
        <v>40849</v>
      </c>
      <c r="C408" s="28">
        <v>3630.6711999999998</v>
      </c>
      <c r="D408" s="24">
        <v>3743</v>
      </c>
      <c r="E408" s="41">
        <v>2000</v>
      </c>
      <c r="F408" s="24">
        <v>2001</v>
      </c>
      <c r="G408" s="24" t="s">
        <v>4725</v>
      </c>
      <c r="H408" s="24" t="s">
        <v>5002</v>
      </c>
      <c r="I408" s="24" t="s">
        <v>4732</v>
      </c>
      <c r="J408" s="24" t="s">
        <v>421</v>
      </c>
      <c r="K408" s="24" t="s">
        <v>5319</v>
      </c>
    </row>
    <row r="409" spans="1:11" x14ac:dyDescent="0.3">
      <c r="A409" s="27">
        <v>40994</v>
      </c>
      <c r="B409" s="27">
        <v>40991</v>
      </c>
      <c r="C409" s="28">
        <v>6310.1972000000005</v>
      </c>
      <c r="D409" s="24">
        <v>6859</v>
      </c>
      <c r="E409" s="41">
        <v>2000</v>
      </c>
      <c r="F409" s="24">
        <v>2004</v>
      </c>
      <c r="G409" s="24" t="s">
        <v>4725</v>
      </c>
      <c r="H409" s="24" t="s">
        <v>5002</v>
      </c>
      <c r="I409" s="24" t="s">
        <v>4732</v>
      </c>
      <c r="J409" s="24" t="s">
        <v>421</v>
      </c>
      <c r="K409" s="24" t="s">
        <v>5318</v>
      </c>
    </row>
    <row r="410" spans="1:11" x14ac:dyDescent="0.3">
      <c r="A410" s="27">
        <v>40971</v>
      </c>
      <c r="B410" s="27">
        <v>40863</v>
      </c>
      <c r="C410" s="28">
        <v>8974.9919999999984</v>
      </c>
      <c r="D410" s="24">
        <v>9349</v>
      </c>
      <c r="E410" s="41">
        <v>2000</v>
      </c>
      <c r="F410" s="24">
        <v>2006</v>
      </c>
      <c r="G410" s="24" t="s">
        <v>4725</v>
      </c>
      <c r="H410" s="24" t="s">
        <v>5002</v>
      </c>
      <c r="I410" s="24" t="s">
        <v>4732</v>
      </c>
      <c r="J410" s="24" t="s">
        <v>421</v>
      </c>
      <c r="K410" s="24" t="s">
        <v>5317</v>
      </c>
    </row>
    <row r="411" spans="1:11" x14ac:dyDescent="0.3">
      <c r="A411" s="27">
        <v>40980</v>
      </c>
      <c r="B411" s="27">
        <v>40871</v>
      </c>
      <c r="C411" s="28">
        <v>8325.485999999999</v>
      </c>
      <c r="D411" s="24">
        <v>8857</v>
      </c>
      <c r="E411" s="41">
        <v>1600</v>
      </c>
      <c r="F411" s="24">
        <v>2006</v>
      </c>
      <c r="G411" s="24" t="s">
        <v>4721</v>
      </c>
      <c r="H411" s="24" t="s">
        <v>5002</v>
      </c>
      <c r="I411" s="24" t="s">
        <v>4723</v>
      </c>
      <c r="J411" s="24" t="s">
        <v>421</v>
      </c>
      <c r="K411" s="24" t="s">
        <v>5316</v>
      </c>
    </row>
    <row r="412" spans="1:11" x14ac:dyDescent="0.3">
      <c r="A412" s="27">
        <v>40896</v>
      </c>
      <c r="B412" s="27">
        <v>40888</v>
      </c>
      <c r="C412" s="28">
        <v>2818.0169999999998</v>
      </c>
      <c r="D412" s="24">
        <v>3239</v>
      </c>
      <c r="E412" s="41">
        <v>1600</v>
      </c>
      <c r="F412" s="24">
        <v>2001</v>
      </c>
      <c r="G412" s="24" t="s">
        <v>4725</v>
      </c>
      <c r="H412" s="24" t="s">
        <v>5002</v>
      </c>
      <c r="I412" s="24" t="s">
        <v>195</v>
      </c>
      <c r="J412" s="24" t="s">
        <v>421</v>
      </c>
      <c r="K412" s="24" t="s">
        <v>5315</v>
      </c>
    </row>
    <row r="413" spans="1:11" x14ac:dyDescent="0.3">
      <c r="A413" s="27">
        <v>41028</v>
      </c>
      <c r="B413" s="27">
        <v>40922</v>
      </c>
      <c r="C413" s="28">
        <v>11185.0893</v>
      </c>
      <c r="D413" s="24">
        <v>11298</v>
      </c>
      <c r="E413" s="41">
        <v>1600</v>
      </c>
      <c r="F413" s="24">
        <v>2008</v>
      </c>
      <c r="G413" s="24" t="s">
        <v>4721</v>
      </c>
      <c r="H413" s="24" t="s">
        <v>5002</v>
      </c>
      <c r="I413" s="24" t="s">
        <v>195</v>
      </c>
      <c r="J413" s="24" t="s">
        <v>421</v>
      </c>
      <c r="K413" s="24" t="s">
        <v>5314</v>
      </c>
    </row>
    <row r="414" spans="1:11" x14ac:dyDescent="0.3">
      <c r="A414" s="27">
        <v>41012</v>
      </c>
      <c r="B414" s="27">
        <v>41005</v>
      </c>
      <c r="C414" s="28">
        <v>8058.96</v>
      </c>
      <c r="D414" s="24">
        <v>8395</v>
      </c>
      <c r="E414" s="41">
        <v>2000</v>
      </c>
      <c r="F414" s="24">
        <v>2005</v>
      </c>
      <c r="G414" s="24" t="s">
        <v>4725</v>
      </c>
      <c r="H414" s="24" t="s">
        <v>5002</v>
      </c>
      <c r="I414" s="24" t="s">
        <v>4732</v>
      </c>
      <c r="J414" s="24" t="s">
        <v>421</v>
      </c>
      <c r="K414" s="24" t="s">
        <v>5313</v>
      </c>
    </row>
    <row r="415" spans="1:11" x14ac:dyDescent="0.3">
      <c r="A415" s="27">
        <v>41042</v>
      </c>
      <c r="B415" s="27">
        <v>41032</v>
      </c>
      <c r="C415" s="28">
        <v>8660.16</v>
      </c>
      <c r="D415" s="24">
        <v>9312</v>
      </c>
      <c r="E415" s="41">
        <v>1200</v>
      </c>
      <c r="F415" s="24">
        <v>2007</v>
      </c>
      <c r="G415" s="24" t="s">
        <v>4721</v>
      </c>
      <c r="H415" s="24" t="s">
        <v>5002</v>
      </c>
      <c r="I415" s="24" t="s">
        <v>195</v>
      </c>
      <c r="J415" s="24" t="s">
        <v>421</v>
      </c>
      <c r="K415" s="24" t="s">
        <v>5312</v>
      </c>
    </row>
    <row r="416" spans="1:11" x14ac:dyDescent="0.3">
      <c r="A416" s="27">
        <v>41024</v>
      </c>
      <c r="B416" s="27">
        <v>40906</v>
      </c>
      <c r="C416" s="28">
        <v>4306.0744999999997</v>
      </c>
      <c r="D416" s="24">
        <v>4732</v>
      </c>
      <c r="E416" s="41">
        <v>2000</v>
      </c>
      <c r="F416" s="24">
        <v>2002</v>
      </c>
      <c r="G416" s="24" t="s">
        <v>4725</v>
      </c>
      <c r="H416" s="24" t="s">
        <v>5002</v>
      </c>
      <c r="I416" s="24" t="s">
        <v>4732</v>
      </c>
      <c r="J416" s="24" t="s">
        <v>421</v>
      </c>
      <c r="K416" s="24" t="s">
        <v>5311</v>
      </c>
    </row>
    <row r="417" spans="1:11" x14ac:dyDescent="0.3">
      <c r="A417" s="27">
        <v>41114</v>
      </c>
      <c r="B417" s="27">
        <v>41023</v>
      </c>
      <c r="C417" s="28">
        <v>5994.4157000000005</v>
      </c>
      <c r="D417" s="24">
        <v>6180</v>
      </c>
      <c r="E417" s="41">
        <v>2000</v>
      </c>
      <c r="F417" s="24">
        <v>2004</v>
      </c>
      <c r="G417" s="24" t="s">
        <v>4721</v>
      </c>
      <c r="H417" s="24" t="s">
        <v>5002</v>
      </c>
      <c r="I417" s="24" t="s">
        <v>4723</v>
      </c>
      <c r="J417" s="24" t="s">
        <v>421</v>
      </c>
      <c r="K417" s="24" t="s">
        <v>5310</v>
      </c>
    </row>
    <row r="418" spans="1:11" x14ac:dyDescent="0.3">
      <c r="A418" s="27">
        <v>40894</v>
      </c>
      <c r="B418" s="27">
        <v>40862</v>
      </c>
      <c r="C418" s="28">
        <v>8495.7353000000003</v>
      </c>
      <c r="D418" s="24">
        <v>9546</v>
      </c>
      <c r="E418" s="41">
        <v>2000</v>
      </c>
      <c r="F418" s="24">
        <v>2006</v>
      </c>
      <c r="G418" s="24" t="s">
        <v>4725</v>
      </c>
      <c r="H418" s="24" t="s">
        <v>5002</v>
      </c>
      <c r="I418" s="24" t="s">
        <v>4732</v>
      </c>
      <c r="J418" s="24" t="s">
        <v>421</v>
      </c>
      <c r="K418" s="24" t="s">
        <v>5309</v>
      </c>
    </row>
    <row r="419" spans="1:11" x14ac:dyDescent="0.3">
      <c r="A419" s="27">
        <v>41037</v>
      </c>
      <c r="B419" s="27">
        <v>41029</v>
      </c>
      <c r="C419" s="28">
        <v>11493.298000000001</v>
      </c>
      <c r="D419" s="24">
        <v>13364</v>
      </c>
      <c r="E419" s="41">
        <v>1600</v>
      </c>
      <c r="F419" s="24">
        <v>2009</v>
      </c>
      <c r="G419" s="24" t="s">
        <v>4721</v>
      </c>
      <c r="H419" s="24" t="s">
        <v>5002</v>
      </c>
      <c r="I419" s="24" t="s">
        <v>195</v>
      </c>
      <c r="J419" s="24" t="s">
        <v>421</v>
      </c>
      <c r="K419" s="24" t="s">
        <v>5308</v>
      </c>
    </row>
    <row r="420" spans="1:11" x14ac:dyDescent="0.3">
      <c r="A420" s="27">
        <v>41045</v>
      </c>
      <c r="B420" s="27">
        <v>40992</v>
      </c>
      <c r="C420" s="28">
        <v>11858.005999999999</v>
      </c>
      <c r="D420" s="24">
        <v>12615</v>
      </c>
      <c r="E420" s="41">
        <v>1200</v>
      </c>
      <c r="F420" s="24">
        <v>2009</v>
      </c>
      <c r="G420" s="24" t="s">
        <v>4725</v>
      </c>
      <c r="H420" s="24" t="s">
        <v>5002</v>
      </c>
      <c r="I420" s="24" t="s">
        <v>4723</v>
      </c>
      <c r="J420" s="24" t="s">
        <v>421</v>
      </c>
      <c r="K420" s="24" t="s">
        <v>5307</v>
      </c>
    </row>
    <row r="421" spans="1:11" x14ac:dyDescent="0.3">
      <c r="A421" s="27">
        <v>40917</v>
      </c>
      <c r="B421" s="27">
        <v>40907</v>
      </c>
      <c r="C421" s="28">
        <v>10534.627599999998</v>
      </c>
      <c r="D421" s="24">
        <v>10750</v>
      </c>
      <c r="E421" s="41">
        <v>2000</v>
      </c>
      <c r="F421" s="24">
        <v>2008</v>
      </c>
      <c r="G421" s="24" t="s">
        <v>4721</v>
      </c>
      <c r="H421" s="24" t="s">
        <v>5002</v>
      </c>
      <c r="I421" s="24" t="s">
        <v>195</v>
      </c>
      <c r="J421" s="24" t="s">
        <v>421</v>
      </c>
      <c r="K421" s="24" t="s">
        <v>5306</v>
      </c>
    </row>
    <row r="422" spans="1:11" x14ac:dyDescent="0.3">
      <c r="A422" s="27">
        <v>41023</v>
      </c>
      <c r="B422" s="27">
        <v>41022</v>
      </c>
      <c r="C422" s="28">
        <v>4412.1698000000006</v>
      </c>
      <c r="D422" s="24">
        <v>5130</v>
      </c>
      <c r="E422" s="41">
        <v>1200</v>
      </c>
      <c r="F422" s="24">
        <v>2002</v>
      </c>
      <c r="G422" s="24" t="s">
        <v>4721</v>
      </c>
      <c r="H422" s="24" t="s">
        <v>5002</v>
      </c>
      <c r="I422" s="24" t="s">
        <v>4732</v>
      </c>
      <c r="J422" s="24" t="s">
        <v>421</v>
      </c>
      <c r="K422" s="24" t="s">
        <v>5305</v>
      </c>
    </row>
    <row r="423" spans="1:11" x14ac:dyDescent="0.3">
      <c r="A423" s="27">
        <v>40853</v>
      </c>
      <c r="B423" s="27">
        <v>40848</v>
      </c>
      <c r="C423" s="28">
        <v>11961.45</v>
      </c>
      <c r="D423" s="24">
        <v>13291</v>
      </c>
      <c r="E423" s="41">
        <v>2000</v>
      </c>
      <c r="F423" s="24">
        <v>2010</v>
      </c>
      <c r="G423" s="24" t="s">
        <v>4725</v>
      </c>
      <c r="H423" s="24" t="s">
        <v>5002</v>
      </c>
      <c r="I423" s="24" t="s">
        <v>217</v>
      </c>
      <c r="J423" s="24" t="s">
        <v>421</v>
      </c>
      <c r="K423" s="24" t="s">
        <v>5304</v>
      </c>
    </row>
    <row r="424" spans="1:11" x14ac:dyDescent="0.3">
      <c r="A424" s="27">
        <v>41039</v>
      </c>
      <c r="B424" s="27">
        <v>41036</v>
      </c>
      <c r="C424" s="28">
        <v>5076.6351999999997</v>
      </c>
      <c r="D424" s="24">
        <v>5180</v>
      </c>
      <c r="E424" s="41">
        <v>1200</v>
      </c>
      <c r="F424" s="24">
        <v>2002</v>
      </c>
      <c r="G424" s="24" t="s">
        <v>4725</v>
      </c>
      <c r="H424" s="24" t="s">
        <v>5002</v>
      </c>
      <c r="I424" s="24" t="s">
        <v>195</v>
      </c>
      <c r="J424" s="24" t="s">
        <v>421</v>
      </c>
      <c r="K424" s="24" t="s">
        <v>5303</v>
      </c>
    </row>
    <row r="425" spans="1:11" x14ac:dyDescent="0.3">
      <c r="A425" s="27">
        <v>40992</v>
      </c>
      <c r="B425" s="27">
        <v>40990</v>
      </c>
      <c r="C425" s="28">
        <v>5018.3999999999996</v>
      </c>
      <c r="D425" s="24">
        <v>6120</v>
      </c>
      <c r="E425" s="41">
        <v>1200</v>
      </c>
      <c r="F425" s="24">
        <v>2003</v>
      </c>
      <c r="G425" s="24" t="s">
        <v>4721</v>
      </c>
      <c r="H425" s="24" t="s">
        <v>5002</v>
      </c>
      <c r="I425" s="24" t="s">
        <v>195</v>
      </c>
      <c r="J425" s="24" t="s">
        <v>421</v>
      </c>
      <c r="K425" s="24" t="s">
        <v>5302</v>
      </c>
    </row>
    <row r="426" spans="1:11" x14ac:dyDescent="0.3">
      <c r="A426" s="27">
        <v>40983</v>
      </c>
      <c r="B426" s="27">
        <v>40979</v>
      </c>
      <c r="C426" s="28">
        <v>4976.5171</v>
      </c>
      <c r="D426" s="24">
        <v>5130</v>
      </c>
      <c r="E426" s="41">
        <v>2000</v>
      </c>
      <c r="F426" s="24">
        <v>2002</v>
      </c>
      <c r="G426" s="24" t="s">
        <v>4721</v>
      </c>
      <c r="H426" s="24" t="s">
        <v>5002</v>
      </c>
      <c r="I426" s="24" t="s">
        <v>217</v>
      </c>
      <c r="J426" s="24" t="s">
        <v>421</v>
      </c>
      <c r="K426" s="24" t="s">
        <v>5301</v>
      </c>
    </row>
    <row r="427" spans="1:11" x14ac:dyDescent="0.3">
      <c r="A427" s="27">
        <v>41023</v>
      </c>
      <c r="B427" s="27">
        <v>41015</v>
      </c>
      <c r="C427" s="28">
        <v>12993.65</v>
      </c>
      <c r="D427" s="24">
        <v>15655</v>
      </c>
      <c r="E427" s="41">
        <v>2000</v>
      </c>
      <c r="F427" s="24">
        <v>2011</v>
      </c>
      <c r="G427" s="24" t="s">
        <v>4725</v>
      </c>
      <c r="H427" s="24" t="s">
        <v>5002</v>
      </c>
      <c r="I427" s="24" t="s">
        <v>4723</v>
      </c>
      <c r="J427" s="24" t="s">
        <v>421</v>
      </c>
      <c r="K427" s="24" t="s">
        <v>5300</v>
      </c>
    </row>
    <row r="428" spans="1:11" x14ac:dyDescent="0.3">
      <c r="A428" s="27">
        <v>40871</v>
      </c>
      <c r="B428" s="27">
        <v>40861</v>
      </c>
      <c r="C428" s="28">
        <v>5073</v>
      </c>
      <c r="D428" s="24">
        <v>5700</v>
      </c>
      <c r="E428" s="41">
        <v>1200</v>
      </c>
      <c r="F428" s="24">
        <v>2003</v>
      </c>
      <c r="G428" s="24" t="s">
        <v>4721</v>
      </c>
      <c r="H428" s="24" t="s">
        <v>5002</v>
      </c>
      <c r="I428" s="24" t="s">
        <v>4723</v>
      </c>
      <c r="J428" s="24" t="s">
        <v>421</v>
      </c>
      <c r="K428" s="24" t="s">
        <v>5299</v>
      </c>
    </row>
    <row r="429" spans="1:11" x14ac:dyDescent="0.3">
      <c r="A429" s="27">
        <v>40957</v>
      </c>
      <c r="B429" s="27">
        <v>40867</v>
      </c>
      <c r="C429" s="28">
        <v>5932.6175999999996</v>
      </c>
      <c r="D429" s="24">
        <v>6519</v>
      </c>
      <c r="E429" s="41">
        <v>1600</v>
      </c>
      <c r="F429" s="24">
        <v>2004</v>
      </c>
      <c r="G429" s="24" t="s">
        <v>4725</v>
      </c>
      <c r="H429" s="24" t="s">
        <v>5002</v>
      </c>
      <c r="I429" s="24" t="s">
        <v>217</v>
      </c>
      <c r="J429" s="24" t="s">
        <v>421</v>
      </c>
      <c r="K429" s="24" t="s">
        <v>5298</v>
      </c>
    </row>
    <row r="430" spans="1:11" x14ac:dyDescent="0.3">
      <c r="A430" s="27">
        <v>41100</v>
      </c>
      <c r="B430" s="27">
        <v>40997</v>
      </c>
      <c r="C430" s="28">
        <v>10221.816000000001</v>
      </c>
      <c r="D430" s="24">
        <v>11616</v>
      </c>
      <c r="E430" s="41">
        <v>1600</v>
      </c>
      <c r="F430" s="24">
        <v>2009</v>
      </c>
      <c r="G430" s="24" t="s">
        <v>4725</v>
      </c>
      <c r="H430" s="24" t="s">
        <v>5002</v>
      </c>
      <c r="I430" s="24" t="s">
        <v>4732</v>
      </c>
      <c r="J430" s="24" t="s">
        <v>421</v>
      </c>
      <c r="K430" s="24" t="s">
        <v>5297</v>
      </c>
    </row>
    <row r="431" spans="1:11" x14ac:dyDescent="0.3">
      <c r="A431" s="27">
        <v>40925</v>
      </c>
      <c r="B431" s="27">
        <v>40913</v>
      </c>
      <c r="C431" s="28">
        <v>5248.0847999999996</v>
      </c>
      <c r="D431" s="24">
        <v>6248</v>
      </c>
      <c r="E431" s="41">
        <v>1600</v>
      </c>
      <c r="F431" s="24">
        <v>2004</v>
      </c>
      <c r="G431" s="24" t="s">
        <v>4725</v>
      </c>
      <c r="H431" s="24" t="s">
        <v>5002</v>
      </c>
      <c r="I431" s="24" t="s">
        <v>195</v>
      </c>
      <c r="J431" s="24" t="s">
        <v>421</v>
      </c>
      <c r="K431" s="24" t="s">
        <v>5296</v>
      </c>
    </row>
    <row r="432" spans="1:11" x14ac:dyDescent="0.3">
      <c r="A432" s="27">
        <v>41022</v>
      </c>
      <c r="B432" s="27">
        <v>40982</v>
      </c>
      <c r="C432" s="28">
        <v>7216.8</v>
      </c>
      <c r="D432" s="24">
        <v>9021</v>
      </c>
      <c r="E432" s="41">
        <v>1200</v>
      </c>
      <c r="F432" s="24">
        <v>2007</v>
      </c>
      <c r="G432" s="24" t="s">
        <v>4721</v>
      </c>
      <c r="H432" s="24" t="s">
        <v>5002</v>
      </c>
      <c r="I432" s="24" t="s">
        <v>4723</v>
      </c>
      <c r="J432" s="24" t="s">
        <v>421</v>
      </c>
      <c r="K432" s="24" t="s">
        <v>5295</v>
      </c>
    </row>
    <row r="433" spans="1:11" x14ac:dyDescent="0.3">
      <c r="A433" s="27">
        <v>40870</v>
      </c>
      <c r="B433" s="27">
        <v>40860</v>
      </c>
      <c r="C433" s="28">
        <v>8567.0399999999991</v>
      </c>
      <c r="D433" s="24">
        <v>8924</v>
      </c>
      <c r="E433" s="41">
        <v>2000</v>
      </c>
      <c r="F433" s="24">
        <v>2007</v>
      </c>
      <c r="G433" s="24" t="s">
        <v>4721</v>
      </c>
      <c r="H433" s="24" t="s">
        <v>5002</v>
      </c>
      <c r="I433" s="24" t="s">
        <v>195</v>
      </c>
      <c r="J433" s="24" t="s">
        <v>421</v>
      </c>
      <c r="K433" s="24" t="s">
        <v>5294</v>
      </c>
    </row>
    <row r="434" spans="1:11" x14ac:dyDescent="0.3">
      <c r="A434" s="27">
        <v>40933</v>
      </c>
      <c r="B434" s="27">
        <v>40930</v>
      </c>
      <c r="C434" s="28">
        <v>4610.4135999999999</v>
      </c>
      <c r="D434" s="24">
        <v>5180</v>
      </c>
      <c r="E434" s="41">
        <v>1600</v>
      </c>
      <c r="F434" s="24">
        <v>2002</v>
      </c>
      <c r="G434" s="24" t="s">
        <v>4721</v>
      </c>
      <c r="H434" s="24" t="s">
        <v>5002</v>
      </c>
      <c r="I434" s="24" t="s">
        <v>4732</v>
      </c>
      <c r="J434" s="24" t="s">
        <v>421</v>
      </c>
      <c r="K434" s="24" t="s">
        <v>5293</v>
      </c>
    </row>
    <row r="435" spans="1:11" x14ac:dyDescent="0.3">
      <c r="A435" s="27">
        <v>41010</v>
      </c>
      <c r="B435" s="27">
        <v>41003</v>
      </c>
      <c r="C435" s="28">
        <v>5596.8</v>
      </c>
      <c r="D435" s="24">
        <v>6360</v>
      </c>
      <c r="E435" s="41">
        <v>2000</v>
      </c>
      <c r="F435" s="24">
        <v>2003</v>
      </c>
      <c r="G435" s="24" t="s">
        <v>4725</v>
      </c>
      <c r="H435" s="24" t="s">
        <v>5002</v>
      </c>
      <c r="I435" s="24" t="s">
        <v>195</v>
      </c>
      <c r="J435" s="24" t="s">
        <v>421</v>
      </c>
      <c r="K435" s="24" t="s">
        <v>5292</v>
      </c>
    </row>
    <row r="436" spans="1:11" x14ac:dyDescent="0.3">
      <c r="A436" s="27">
        <v>40962</v>
      </c>
      <c r="B436" s="27">
        <v>40871</v>
      </c>
      <c r="C436" s="28">
        <v>9417.8369999999995</v>
      </c>
      <c r="D436" s="24">
        <v>10825</v>
      </c>
      <c r="E436" s="41">
        <v>1600</v>
      </c>
      <c r="F436" s="24">
        <v>2006</v>
      </c>
      <c r="G436" s="24" t="s">
        <v>4725</v>
      </c>
      <c r="H436" s="24" t="s">
        <v>5002</v>
      </c>
      <c r="I436" s="24" t="s">
        <v>4732</v>
      </c>
      <c r="J436" s="24" t="s">
        <v>421</v>
      </c>
      <c r="K436" s="24" t="s">
        <v>5291</v>
      </c>
    </row>
    <row r="437" spans="1:11" x14ac:dyDescent="0.3">
      <c r="A437" s="27">
        <v>40867</v>
      </c>
      <c r="B437" s="27">
        <v>40858</v>
      </c>
      <c r="C437" s="28">
        <v>9034.0380000000005</v>
      </c>
      <c r="D437" s="24">
        <v>10038</v>
      </c>
      <c r="E437" s="41">
        <v>2000</v>
      </c>
      <c r="F437" s="24">
        <v>2006</v>
      </c>
      <c r="G437" s="24" t="s">
        <v>4721</v>
      </c>
      <c r="H437" s="24" t="s">
        <v>5002</v>
      </c>
      <c r="I437" s="24" t="s">
        <v>217</v>
      </c>
      <c r="J437" s="24" t="s">
        <v>421</v>
      </c>
      <c r="K437" s="24" t="s">
        <v>5290</v>
      </c>
    </row>
    <row r="438" spans="1:11" x14ac:dyDescent="0.3">
      <c r="A438" s="27">
        <v>40853</v>
      </c>
      <c r="B438" s="27">
        <v>40848</v>
      </c>
      <c r="C438" s="28">
        <v>8801.7904000000017</v>
      </c>
      <c r="D438" s="24">
        <v>10235</v>
      </c>
      <c r="E438" s="41">
        <v>2000</v>
      </c>
      <c r="F438" s="24">
        <v>2006</v>
      </c>
      <c r="G438" s="24" t="s">
        <v>4721</v>
      </c>
      <c r="H438" s="24" t="s">
        <v>5002</v>
      </c>
      <c r="I438" s="24" t="s">
        <v>217</v>
      </c>
      <c r="J438" s="24" t="s">
        <v>421</v>
      </c>
      <c r="K438" s="24" t="s">
        <v>5289</v>
      </c>
    </row>
    <row r="439" spans="1:11" x14ac:dyDescent="0.3">
      <c r="A439" s="27">
        <v>41109</v>
      </c>
      <c r="B439" s="27">
        <v>41025</v>
      </c>
      <c r="C439" s="28">
        <v>11192.289000000001</v>
      </c>
      <c r="D439" s="24">
        <v>12865</v>
      </c>
      <c r="E439" s="41">
        <v>1200</v>
      </c>
      <c r="F439" s="24">
        <v>2009</v>
      </c>
      <c r="G439" s="24" t="s">
        <v>4725</v>
      </c>
      <c r="H439" s="24" t="s">
        <v>5002</v>
      </c>
      <c r="I439" s="24" t="s">
        <v>217</v>
      </c>
      <c r="J439" s="24" t="s">
        <v>421</v>
      </c>
      <c r="K439" s="24" t="s">
        <v>5288</v>
      </c>
    </row>
    <row r="440" spans="1:11" x14ac:dyDescent="0.3">
      <c r="A440" s="27">
        <v>41081</v>
      </c>
      <c r="B440" s="27">
        <v>40986</v>
      </c>
      <c r="C440" s="28">
        <v>4306.0744999999997</v>
      </c>
      <c r="D440" s="24">
        <v>4732</v>
      </c>
      <c r="E440" s="41">
        <v>2000</v>
      </c>
      <c r="F440" s="24">
        <v>2002</v>
      </c>
      <c r="G440" s="24" t="s">
        <v>4725</v>
      </c>
      <c r="H440" s="24" t="s">
        <v>5002</v>
      </c>
      <c r="I440" s="24" t="s">
        <v>4732</v>
      </c>
      <c r="J440" s="24" t="s">
        <v>421</v>
      </c>
      <c r="K440" s="24" t="s">
        <v>5287</v>
      </c>
    </row>
    <row r="441" spans="1:11" x14ac:dyDescent="0.3">
      <c r="A441" s="27">
        <v>40921</v>
      </c>
      <c r="B441" s="27">
        <v>40918</v>
      </c>
      <c r="C441" s="28">
        <v>4318.527</v>
      </c>
      <c r="D441" s="24">
        <v>5081</v>
      </c>
      <c r="E441" s="41">
        <v>2000</v>
      </c>
      <c r="F441" s="24">
        <v>2002</v>
      </c>
      <c r="G441" s="24" t="s">
        <v>4725</v>
      </c>
      <c r="H441" s="24" t="s">
        <v>5002</v>
      </c>
      <c r="I441" s="24" t="s">
        <v>217</v>
      </c>
      <c r="J441" s="24" t="s">
        <v>421</v>
      </c>
      <c r="K441" s="24" t="s">
        <v>5286</v>
      </c>
    </row>
    <row r="442" spans="1:11" x14ac:dyDescent="0.3">
      <c r="A442" s="27">
        <v>40956</v>
      </c>
      <c r="B442" s="27">
        <v>40926</v>
      </c>
      <c r="C442" s="28">
        <v>12809.244000000001</v>
      </c>
      <c r="D442" s="24">
        <v>15249</v>
      </c>
      <c r="E442" s="41">
        <v>1600</v>
      </c>
      <c r="F442" s="24">
        <v>2010</v>
      </c>
      <c r="G442" s="24" t="s">
        <v>4721</v>
      </c>
      <c r="H442" s="24" t="s">
        <v>5002</v>
      </c>
      <c r="I442" s="24" t="s">
        <v>4723</v>
      </c>
      <c r="J442" s="24" t="s">
        <v>421</v>
      </c>
      <c r="K442" s="24" t="s">
        <v>5285</v>
      </c>
    </row>
    <row r="443" spans="1:11" x14ac:dyDescent="0.3">
      <c r="A443" s="27">
        <v>41040</v>
      </c>
      <c r="B443" s="27">
        <v>41035</v>
      </c>
      <c r="C443" s="28">
        <v>12303.900000000001</v>
      </c>
      <c r="D443" s="24">
        <v>15190</v>
      </c>
      <c r="E443" s="41">
        <v>2000</v>
      </c>
      <c r="F443" s="24">
        <v>2011</v>
      </c>
      <c r="G443" s="24" t="s">
        <v>4721</v>
      </c>
      <c r="H443" s="24" t="s">
        <v>5002</v>
      </c>
      <c r="I443" s="24" t="s">
        <v>195</v>
      </c>
      <c r="J443" s="24" t="s">
        <v>421</v>
      </c>
      <c r="K443" s="24" t="s">
        <v>5284</v>
      </c>
    </row>
    <row r="444" spans="1:11" x14ac:dyDescent="0.3">
      <c r="A444" s="27">
        <v>40897</v>
      </c>
      <c r="B444" s="27">
        <v>40890</v>
      </c>
      <c r="C444" s="28">
        <v>3388.8184000000001</v>
      </c>
      <c r="D444" s="24">
        <v>3851</v>
      </c>
      <c r="E444" s="41">
        <v>1200</v>
      </c>
      <c r="F444" s="24">
        <v>2001</v>
      </c>
      <c r="G444" s="24" t="s">
        <v>4721</v>
      </c>
      <c r="H444" s="24" t="s">
        <v>5002</v>
      </c>
      <c r="I444" s="24" t="s">
        <v>195</v>
      </c>
      <c r="J444" s="24" t="s">
        <v>421</v>
      </c>
      <c r="K444" s="24" t="s">
        <v>5283</v>
      </c>
    </row>
    <row r="445" spans="1:11" x14ac:dyDescent="0.3">
      <c r="A445" s="27">
        <v>41088</v>
      </c>
      <c r="B445" s="27">
        <v>40972</v>
      </c>
      <c r="C445" s="28">
        <v>8328.42</v>
      </c>
      <c r="D445" s="24">
        <v>10282</v>
      </c>
      <c r="E445" s="41">
        <v>1600</v>
      </c>
      <c r="F445" s="24">
        <v>2007</v>
      </c>
      <c r="G445" s="24" t="s">
        <v>4721</v>
      </c>
      <c r="H445" s="24" t="s">
        <v>5002</v>
      </c>
      <c r="I445" s="24" t="s">
        <v>217</v>
      </c>
      <c r="J445" s="24" t="s">
        <v>421</v>
      </c>
      <c r="K445" s="24" t="s">
        <v>5282</v>
      </c>
    </row>
    <row r="446" spans="1:11" x14ac:dyDescent="0.3">
      <c r="A446" s="27">
        <v>40898</v>
      </c>
      <c r="B446" s="27">
        <v>40876</v>
      </c>
      <c r="C446" s="28">
        <v>9506.9699999999993</v>
      </c>
      <c r="D446" s="24">
        <v>9603</v>
      </c>
      <c r="E446" s="41">
        <v>1200</v>
      </c>
      <c r="F446" s="24">
        <v>2007</v>
      </c>
      <c r="G446" s="24" t="s">
        <v>4725</v>
      </c>
      <c r="H446" s="24" t="s">
        <v>5002</v>
      </c>
      <c r="I446" s="24" t="s">
        <v>195</v>
      </c>
      <c r="J446" s="24" t="s">
        <v>421</v>
      </c>
      <c r="K446" s="24" t="s">
        <v>5281</v>
      </c>
    </row>
    <row r="447" spans="1:11" x14ac:dyDescent="0.3">
      <c r="A447" s="27">
        <v>40925</v>
      </c>
      <c r="B447" s="27">
        <v>40901</v>
      </c>
      <c r="C447" s="28">
        <v>5802.2303999999995</v>
      </c>
      <c r="D447" s="24">
        <v>6519</v>
      </c>
      <c r="E447" s="41">
        <v>1600</v>
      </c>
      <c r="F447" s="24">
        <v>2004</v>
      </c>
      <c r="G447" s="24" t="s">
        <v>4725</v>
      </c>
      <c r="H447" s="24" t="s">
        <v>5002</v>
      </c>
      <c r="I447" s="24" t="s">
        <v>4723</v>
      </c>
      <c r="J447" s="24" t="s">
        <v>421</v>
      </c>
      <c r="K447" s="24" t="s">
        <v>5280</v>
      </c>
    </row>
    <row r="448" spans="1:11" x14ac:dyDescent="0.3">
      <c r="A448" s="27">
        <v>40987</v>
      </c>
      <c r="B448" s="27">
        <v>40879</v>
      </c>
      <c r="C448" s="28">
        <v>8963.1828000000005</v>
      </c>
      <c r="D448" s="24">
        <v>9743</v>
      </c>
      <c r="E448" s="41">
        <v>1600</v>
      </c>
      <c r="F448" s="24">
        <v>2006</v>
      </c>
      <c r="G448" s="24" t="s">
        <v>4725</v>
      </c>
      <c r="H448" s="24" t="s">
        <v>5002</v>
      </c>
      <c r="I448" s="24" t="s">
        <v>195</v>
      </c>
      <c r="J448" s="24" t="s">
        <v>421</v>
      </c>
      <c r="K448" s="24" t="s">
        <v>5279</v>
      </c>
    </row>
    <row r="449" spans="1:11" x14ac:dyDescent="0.3">
      <c r="A449" s="27">
        <v>41036</v>
      </c>
      <c r="B449" s="27">
        <v>41028</v>
      </c>
      <c r="C449" s="28">
        <v>8305.2060000000001</v>
      </c>
      <c r="D449" s="24">
        <v>8475</v>
      </c>
      <c r="E449" s="41">
        <v>2000</v>
      </c>
      <c r="F449" s="24">
        <v>2005</v>
      </c>
      <c r="G449" s="24" t="s">
        <v>4725</v>
      </c>
      <c r="H449" s="24" t="s">
        <v>5002</v>
      </c>
      <c r="I449" s="24" t="s">
        <v>195</v>
      </c>
      <c r="J449" s="24" t="s">
        <v>421</v>
      </c>
      <c r="K449" s="24" t="s">
        <v>5278</v>
      </c>
    </row>
    <row r="450" spans="1:11" x14ac:dyDescent="0.3">
      <c r="A450" s="27">
        <v>40917</v>
      </c>
      <c r="B450" s="27">
        <v>40909</v>
      </c>
      <c r="C450" s="28">
        <v>2932.4651999999996</v>
      </c>
      <c r="D450" s="24">
        <v>3491</v>
      </c>
      <c r="E450" s="41">
        <v>1600</v>
      </c>
      <c r="F450" s="24">
        <v>2001</v>
      </c>
      <c r="G450" s="24" t="s">
        <v>4725</v>
      </c>
      <c r="H450" s="24" t="s">
        <v>5002</v>
      </c>
      <c r="I450" s="24" t="s">
        <v>4723</v>
      </c>
      <c r="J450" s="24" t="s">
        <v>421</v>
      </c>
      <c r="K450" s="24" t="s">
        <v>5277</v>
      </c>
    </row>
    <row r="451" spans="1:11" x14ac:dyDescent="0.3">
      <c r="A451" s="27">
        <v>40967</v>
      </c>
      <c r="B451" s="27">
        <v>40958</v>
      </c>
      <c r="C451" s="28">
        <v>14402.6</v>
      </c>
      <c r="D451" s="24">
        <v>15655</v>
      </c>
      <c r="E451" s="41">
        <v>1600</v>
      </c>
      <c r="F451" s="24">
        <v>2011</v>
      </c>
      <c r="G451" s="24" t="s">
        <v>4721</v>
      </c>
      <c r="H451" s="24" t="s">
        <v>5002</v>
      </c>
      <c r="I451" s="24" t="s">
        <v>4732</v>
      </c>
      <c r="J451" s="24" t="s">
        <v>421</v>
      </c>
      <c r="K451" s="24" t="s">
        <v>5276</v>
      </c>
    </row>
    <row r="452" spans="1:11" x14ac:dyDescent="0.3">
      <c r="A452" s="27">
        <v>41091</v>
      </c>
      <c r="B452" s="27">
        <v>40989</v>
      </c>
      <c r="C452" s="28">
        <v>7428.9539999999997</v>
      </c>
      <c r="D452" s="24">
        <v>8075</v>
      </c>
      <c r="E452" s="41">
        <v>1200</v>
      </c>
      <c r="F452" s="24">
        <v>2005</v>
      </c>
      <c r="G452" s="24" t="s">
        <v>4721</v>
      </c>
      <c r="H452" s="24" t="s">
        <v>5002</v>
      </c>
      <c r="I452" s="24" t="s">
        <v>4723</v>
      </c>
      <c r="J452" s="24" t="s">
        <v>421</v>
      </c>
      <c r="K452" s="24" t="s">
        <v>5275</v>
      </c>
    </row>
    <row r="453" spans="1:11" x14ac:dyDescent="0.3">
      <c r="A453" s="27">
        <v>40898</v>
      </c>
      <c r="B453" s="27">
        <v>40895</v>
      </c>
      <c r="C453" s="28">
        <v>5393.4</v>
      </c>
      <c r="D453" s="24">
        <v>6060</v>
      </c>
      <c r="E453" s="41">
        <v>2000</v>
      </c>
      <c r="F453" s="24">
        <v>2003</v>
      </c>
      <c r="G453" s="24" t="s">
        <v>4721</v>
      </c>
      <c r="H453" s="24" t="s">
        <v>5002</v>
      </c>
      <c r="I453" s="24" t="s">
        <v>195</v>
      </c>
      <c r="J453" s="24" t="s">
        <v>421</v>
      </c>
      <c r="K453" s="24" t="s">
        <v>5274</v>
      </c>
    </row>
    <row r="454" spans="1:11" x14ac:dyDescent="0.3">
      <c r="A454" s="27">
        <v>41073</v>
      </c>
      <c r="B454" s="27">
        <v>41064</v>
      </c>
      <c r="C454" s="28">
        <v>4261.7435999999998</v>
      </c>
      <c r="D454" s="24">
        <v>4632</v>
      </c>
      <c r="E454" s="41">
        <v>1200</v>
      </c>
      <c r="F454" s="24">
        <v>2002</v>
      </c>
      <c r="G454" s="24" t="s">
        <v>4721</v>
      </c>
      <c r="H454" s="24" t="s">
        <v>5002</v>
      </c>
      <c r="I454" s="24" t="s">
        <v>4723</v>
      </c>
      <c r="J454" s="24" t="s">
        <v>421</v>
      </c>
      <c r="K454" s="24" t="s">
        <v>5273</v>
      </c>
    </row>
    <row r="455" spans="1:11" x14ac:dyDescent="0.3">
      <c r="A455" s="27">
        <v>40962</v>
      </c>
      <c r="B455" s="27">
        <v>40943</v>
      </c>
      <c r="C455" s="28">
        <v>11409.615</v>
      </c>
      <c r="D455" s="24">
        <v>13115</v>
      </c>
      <c r="E455" s="41">
        <v>2000</v>
      </c>
      <c r="F455" s="24">
        <v>2009</v>
      </c>
      <c r="G455" s="24" t="s">
        <v>4725</v>
      </c>
      <c r="H455" s="24" t="s">
        <v>5002</v>
      </c>
      <c r="I455" s="24" t="s">
        <v>217</v>
      </c>
      <c r="J455" s="24" t="s">
        <v>421</v>
      </c>
      <c r="K455" s="24" t="s">
        <v>5272</v>
      </c>
    </row>
    <row r="456" spans="1:11" x14ac:dyDescent="0.3">
      <c r="A456" s="27">
        <v>41067</v>
      </c>
      <c r="B456" s="27">
        <v>41058</v>
      </c>
      <c r="C456" s="28">
        <v>14647.5</v>
      </c>
      <c r="D456" s="24">
        <v>16275</v>
      </c>
      <c r="E456" s="41">
        <v>1200</v>
      </c>
      <c r="F456" s="24">
        <v>2011</v>
      </c>
      <c r="G456" s="24" t="s">
        <v>4721</v>
      </c>
      <c r="H456" s="24" t="s">
        <v>5002</v>
      </c>
      <c r="I456" s="24" t="s">
        <v>217</v>
      </c>
      <c r="J456" s="24" t="s">
        <v>421</v>
      </c>
      <c r="K456" s="24" t="s">
        <v>5271</v>
      </c>
    </row>
    <row r="457" spans="1:11" x14ac:dyDescent="0.3">
      <c r="A457" s="27">
        <v>40877</v>
      </c>
      <c r="B457" s="27">
        <v>40872</v>
      </c>
      <c r="C457" s="28">
        <v>10801.351999999999</v>
      </c>
      <c r="D457" s="24">
        <v>11741</v>
      </c>
      <c r="E457" s="41">
        <v>1200</v>
      </c>
      <c r="F457" s="24">
        <v>2009</v>
      </c>
      <c r="G457" s="24" t="s">
        <v>4725</v>
      </c>
      <c r="H457" s="24" t="s">
        <v>5002</v>
      </c>
      <c r="I457" s="24" t="s">
        <v>217</v>
      </c>
      <c r="J457" s="24" t="s">
        <v>421</v>
      </c>
      <c r="K457" s="24" t="s">
        <v>5270</v>
      </c>
    </row>
    <row r="458" spans="1:11" x14ac:dyDescent="0.3">
      <c r="A458" s="27">
        <v>40891</v>
      </c>
      <c r="B458" s="27">
        <v>40890</v>
      </c>
      <c r="C458" s="28">
        <v>8408.1503999999986</v>
      </c>
      <c r="D458" s="24">
        <v>9447</v>
      </c>
      <c r="E458" s="41">
        <v>2000</v>
      </c>
      <c r="F458" s="24">
        <v>2006</v>
      </c>
      <c r="G458" s="24" t="s">
        <v>4725</v>
      </c>
      <c r="H458" s="24" t="s">
        <v>5002</v>
      </c>
      <c r="I458" s="24" t="s">
        <v>217</v>
      </c>
      <c r="J458" s="24" t="s">
        <v>421</v>
      </c>
      <c r="K458" s="24" t="s">
        <v>5269</v>
      </c>
    </row>
    <row r="459" spans="1:11" x14ac:dyDescent="0.3">
      <c r="A459" s="27">
        <v>40988</v>
      </c>
      <c r="B459" s="27">
        <v>40877</v>
      </c>
      <c r="C459" s="28">
        <v>8168.03</v>
      </c>
      <c r="D459" s="24">
        <v>9841</v>
      </c>
      <c r="E459" s="41">
        <v>1600</v>
      </c>
      <c r="F459" s="24">
        <v>2006</v>
      </c>
      <c r="G459" s="24" t="s">
        <v>4725</v>
      </c>
      <c r="H459" s="24" t="s">
        <v>5002</v>
      </c>
      <c r="I459" s="24" t="s">
        <v>195</v>
      </c>
      <c r="J459" s="24" t="s">
        <v>421</v>
      </c>
      <c r="K459" s="24" t="s">
        <v>5268</v>
      </c>
    </row>
    <row r="460" spans="1:11" x14ac:dyDescent="0.3">
      <c r="A460" s="27">
        <v>40903</v>
      </c>
      <c r="B460" s="27">
        <v>40897</v>
      </c>
      <c r="C460" s="28">
        <v>4998.1760000000004</v>
      </c>
      <c r="D460" s="24">
        <v>6248</v>
      </c>
      <c r="E460" s="41">
        <v>2000</v>
      </c>
      <c r="F460" s="24">
        <v>2004</v>
      </c>
      <c r="G460" s="24" t="s">
        <v>4721</v>
      </c>
      <c r="H460" s="24" t="s">
        <v>5002</v>
      </c>
      <c r="I460" s="24" t="s">
        <v>4723</v>
      </c>
      <c r="J460" s="24" t="s">
        <v>421</v>
      </c>
      <c r="K460" s="24" t="s">
        <v>5267</v>
      </c>
    </row>
    <row r="461" spans="1:11" x14ac:dyDescent="0.3">
      <c r="A461" s="27">
        <v>41085</v>
      </c>
      <c r="B461" s="27">
        <v>40967</v>
      </c>
      <c r="C461" s="28">
        <v>11630.687999999998</v>
      </c>
      <c r="D461" s="24">
        <v>12115</v>
      </c>
      <c r="E461" s="41">
        <v>2000</v>
      </c>
      <c r="F461" s="24">
        <v>2009</v>
      </c>
      <c r="G461" s="24" t="s">
        <v>4725</v>
      </c>
      <c r="H461" s="24" t="s">
        <v>5002</v>
      </c>
      <c r="I461" s="24" t="s">
        <v>4723</v>
      </c>
      <c r="J461" s="24" t="s">
        <v>421</v>
      </c>
      <c r="K461" s="24" t="s">
        <v>5266</v>
      </c>
    </row>
    <row r="462" spans="1:11" x14ac:dyDescent="0.3">
      <c r="A462" s="27">
        <v>41047</v>
      </c>
      <c r="B462" s="27">
        <v>40949</v>
      </c>
      <c r="C462" s="28">
        <v>10067.343000000001</v>
      </c>
      <c r="D462" s="24">
        <v>10825</v>
      </c>
      <c r="E462" s="41">
        <v>2000</v>
      </c>
      <c r="F462" s="24">
        <v>2006</v>
      </c>
      <c r="G462" s="24" t="s">
        <v>4725</v>
      </c>
      <c r="H462" s="24" t="s">
        <v>5002</v>
      </c>
      <c r="I462" s="24" t="s">
        <v>4732</v>
      </c>
      <c r="J462" s="24" t="s">
        <v>421</v>
      </c>
      <c r="K462" s="24" t="s">
        <v>5265</v>
      </c>
    </row>
    <row r="463" spans="1:11" x14ac:dyDescent="0.3">
      <c r="A463" s="27">
        <v>40923</v>
      </c>
      <c r="B463" s="27">
        <v>40867</v>
      </c>
      <c r="C463" s="28">
        <v>4733.9423999999999</v>
      </c>
      <c r="D463" s="24">
        <v>4782</v>
      </c>
      <c r="E463" s="41">
        <v>2000</v>
      </c>
      <c r="F463" s="24">
        <v>2002</v>
      </c>
      <c r="G463" s="24" t="s">
        <v>4721</v>
      </c>
      <c r="H463" s="24" t="s">
        <v>5002</v>
      </c>
      <c r="I463" s="24" t="s">
        <v>4732</v>
      </c>
      <c r="J463" s="24" t="s">
        <v>421</v>
      </c>
      <c r="K463" s="24" t="s">
        <v>5264</v>
      </c>
    </row>
    <row r="464" spans="1:11" x14ac:dyDescent="0.3">
      <c r="A464" s="27">
        <v>40984</v>
      </c>
      <c r="B464" s="27">
        <v>40961</v>
      </c>
      <c r="C464" s="28">
        <v>3974.8379999999997</v>
      </c>
      <c r="D464" s="24">
        <v>4732</v>
      </c>
      <c r="E464" s="41">
        <v>1600</v>
      </c>
      <c r="F464" s="24">
        <v>2002</v>
      </c>
      <c r="G464" s="24" t="s">
        <v>4721</v>
      </c>
      <c r="H464" s="24" t="s">
        <v>5002</v>
      </c>
      <c r="I464" s="24" t="s">
        <v>217</v>
      </c>
      <c r="J464" s="24" t="s">
        <v>421</v>
      </c>
      <c r="K464" s="24" t="s">
        <v>5263</v>
      </c>
    </row>
    <row r="465" spans="1:11" x14ac:dyDescent="0.3">
      <c r="A465" s="27">
        <v>41031</v>
      </c>
      <c r="B465" s="27">
        <v>41027</v>
      </c>
      <c r="C465" s="28">
        <v>9371.5843000000004</v>
      </c>
      <c r="D465" s="24">
        <v>10530</v>
      </c>
      <c r="E465" s="41">
        <v>1200</v>
      </c>
      <c r="F465" s="24">
        <v>2006</v>
      </c>
      <c r="G465" s="24" t="s">
        <v>4725</v>
      </c>
      <c r="H465" s="24" t="s">
        <v>5002</v>
      </c>
      <c r="I465" s="24" t="s">
        <v>4723</v>
      </c>
      <c r="J465" s="24" t="s">
        <v>421</v>
      </c>
      <c r="K465" s="24" t="s">
        <v>5262</v>
      </c>
    </row>
    <row r="466" spans="1:11" x14ac:dyDescent="0.3">
      <c r="A466" s="27">
        <v>41074</v>
      </c>
      <c r="B466" s="27">
        <v>41064</v>
      </c>
      <c r="C466" s="28">
        <v>5809.0214000000005</v>
      </c>
      <c r="D466" s="24">
        <v>6384</v>
      </c>
      <c r="E466" s="41">
        <v>2000</v>
      </c>
      <c r="F466" s="24">
        <v>2004</v>
      </c>
      <c r="G466" s="24" t="s">
        <v>4725</v>
      </c>
      <c r="H466" s="24" t="s">
        <v>5002</v>
      </c>
      <c r="I466" s="24" t="s">
        <v>195</v>
      </c>
      <c r="J466" s="24" t="s">
        <v>421</v>
      </c>
      <c r="K466" s="24" t="s">
        <v>5261</v>
      </c>
    </row>
    <row r="467" spans="1:11" x14ac:dyDescent="0.3">
      <c r="A467" s="27">
        <v>41057</v>
      </c>
      <c r="B467" s="27">
        <v>40984</v>
      </c>
      <c r="C467" s="28">
        <v>11927.874</v>
      </c>
      <c r="D467" s="24">
        <v>13710</v>
      </c>
      <c r="E467" s="41">
        <v>1200</v>
      </c>
      <c r="F467" s="24">
        <v>2010</v>
      </c>
      <c r="G467" s="24" t="s">
        <v>4725</v>
      </c>
      <c r="H467" s="24" t="s">
        <v>5002</v>
      </c>
      <c r="I467" s="24" t="s">
        <v>4723</v>
      </c>
      <c r="J467" s="24" t="s">
        <v>421</v>
      </c>
      <c r="K467" s="24" t="s">
        <v>5260</v>
      </c>
    </row>
    <row r="468" spans="1:11" x14ac:dyDescent="0.3">
      <c r="A468" s="27">
        <v>41075</v>
      </c>
      <c r="B468" s="27">
        <v>41028</v>
      </c>
      <c r="C468" s="28">
        <v>6104.982</v>
      </c>
      <c r="D468" s="24">
        <v>7355</v>
      </c>
      <c r="E468" s="41">
        <v>1600</v>
      </c>
      <c r="F468" s="24">
        <v>2005</v>
      </c>
      <c r="G468" s="24" t="s">
        <v>4721</v>
      </c>
      <c r="H468" s="24" t="s">
        <v>5002</v>
      </c>
      <c r="I468" s="24" t="s">
        <v>4732</v>
      </c>
      <c r="J468" s="24" t="s">
        <v>421</v>
      </c>
      <c r="K468" s="24" t="s">
        <v>5259</v>
      </c>
    </row>
    <row r="469" spans="1:11" x14ac:dyDescent="0.3">
      <c r="A469" s="27">
        <v>41034</v>
      </c>
      <c r="B469" s="27">
        <v>40914</v>
      </c>
      <c r="C469" s="28">
        <v>8877.44</v>
      </c>
      <c r="D469" s="24">
        <v>10088</v>
      </c>
      <c r="E469" s="41">
        <v>2000</v>
      </c>
      <c r="F469" s="24">
        <v>2007</v>
      </c>
      <c r="G469" s="24" t="s">
        <v>4725</v>
      </c>
      <c r="H469" s="24" t="s">
        <v>5002</v>
      </c>
      <c r="I469" s="24" t="s">
        <v>4723</v>
      </c>
      <c r="J469" s="24" t="s">
        <v>421</v>
      </c>
      <c r="K469" s="24" t="s">
        <v>5258</v>
      </c>
    </row>
    <row r="470" spans="1:11" x14ac:dyDescent="0.3">
      <c r="A470" s="27">
        <v>40875</v>
      </c>
      <c r="B470" s="27">
        <v>40866</v>
      </c>
      <c r="C470" s="28">
        <v>11127.645999999999</v>
      </c>
      <c r="D470" s="24">
        <v>13570</v>
      </c>
      <c r="E470" s="41">
        <v>2000</v>
      </c>
      <c r="F470" s="24">
        <v>2010</v>
      </c>
      <c r="G470" s="24" t="s">
        <v>4721</v>
      </c>
      <c r="H470" s="24" t="s">
        <v>5002</v>
      </c>
      <c r="I470" s="24" t="s">
        <v>4732</v>
      </c>
      <c r="J470" s="24" t="s">
        <v>421</v>
      </c>
      <c r="K470" s="24" t="s">
        <v>5257</v>
      </c>
    </row>
    <row r="471" spans="1:11" x14ac:dyDescent="0.3">
      <c r="A471" s="27">
        <v>40972</v>
      </c>
      <c r="B471" s="27">
        <v>40965</v>
      </c>
      <c r="C471" s="28">
        <v>12729.808000000001</v>
      </c>
      <c r="D471" s="24">
        <v>12990</v>
      </c>
      <c r="E471" s="41">
        <v>1200</v>
      </c>
      <c r="F471" s="24">
        <v>2009</v>
      </c>
      <c r="G471" s="24" t="s">
        <v>4725</v>
      </c>
      <c r="H471" s="24" t="s">
        <v>5002</v>
      </c>
      <c r="I471" s="24" t="s">
        <v>4732</v>
      </c>
      <c r="J471" s="24" t="s">
        <v>421</v>
      </c>
      <c r="K471" s="24" t="s">
        <v>5256</v>
      </c>
    </row>
    <row r="472" spans="1:11" x14ac:dyDescent="0.3">
      <c r="A472" s="27">
        <v>40990</v>
      </c>
      <c r="B472" s="27">
        <v>40948</v>
      </c>
      <c r="C472" s="28">
        <v>8555.4</v>
      </c>
      <c r="D472" s="24">
        <v>8730</v>
      </c>
      <c r="E472" s="41">
        <v>2000</v>
      </c>
      <c r="F472" s="24">
        <v>2007</v>
      </c>
      <c r="G472" s="24" t="s">
        <v>4721</v>
      </c>
      <c r="H472" s="24" t="s">
        <v>5002</v>
      </c>
      <c r="I472" s="24" t="s">
        <v>195</v>
      </c>
      <c r="J472" s="24" t="s">
        <v>421</v>
      </c>
      <c r="K472" s="24" t="s">
        <v>5255</v>
      </c>
    </row>
    <row r="473" spans="1:11" x14ac:dyDescent="0.3">
      <c r="A473" s="27">
        <v>41005</v>
      </c>
      <c r="B473" s="27">
        <v>40973</v>
      </c>
      <c r="C473" s="28">
        <v>3213.9069999999997</v>
      </c>
      <c r="D473" s="24">
        <v>3383</v>
      </c>
      <c r="E473" s="41">
        <v>1200</v>
      </c>
      <c r="F473" s="24">
        <v>2001</v>
      </c>
      <c r="G473" s="24" t="s">
        <v>4721</v>
      </c>
      <c r="H473" s="24" t="s">
        <v>5002</v>
      </c>
      <c r="I473" s="24" t="s">
        <v>4723</v>
      </c>
      <c r="J473" s="24" t="s">
        <v>421</v>
      </c>
      <c r="K473" s="24" t="s">
        <v>5254</v>
      </c>
    </row>
    <row r="474" spans="1:11" x14ac:dyDescent="0.3">
      <c r="A474" s="27">
        <v>41060</v>
      </c>
      <c r="B474" s="27">
        <v>41035</v>
      </c>
      <c r="C474" s="28">
        <v>9729.7099999999991</v>
      </c>
      <c r="D474" s="24">
        <v>11866</v>
      </c>
      <c r="E474" s="41">
        <v>1600</v>
      </c>
      <c r="F474" s="24">
        <v>2009</v>
      </c>
      <c r="G474" s="24" t="s">
        <v>4725</v>
      </c>
      <c r="H474" s="24" t="s">
        <v>5002</v>
      </c>
      <c r="I474" s="24" t="s">
        <v>4732</v>
      </c>
      <c r="J474" s="24" t="s">
        <v>421</v>
      </c>
      <c r="K474" s="24" t="s">
        <v>5253</v>
      </c>
    </row>
    <row r="475" spans="1:11" x14ac:dyDescent="0.3">
      <c r="A475" s="27">
        <v>41080</v>
      </c>
      <c r="B475" s="27">
        <v>40985</v>
      </c>
      <c r="C475" s="28">
        <v>13984.404</v>
      </c>
      <c r="D475" s="24">
        <v>14270</v>
      </c>
      <c r="E475" s="41">
        <v>1600</v>
      </c>
      <c r="F475" s="24">
        <v>2010</v>
      </c>
      <c r="G475" s="24" t="s">
        <v>4725</v>
      </c>
      <c r="H475" s="24" t="s">
        <v>5002</v>
      </c>
      <c r="I475" s="24" t="s">
        <v>4723</v>
      </c>
      <c r="J475" s="24" t="s">
        <v>421</v>
      </c>
      <c r="K475" s="24" t="s">
        <v>5252</v>
      </c>
    </row>
    <row r="476" spans="1:11" x14ac:dyDescent="0.3">
      <c r="A476" s="27">
        <v>41030</v>
      </c>
      <c r="B476" s="27">
        <v>41029</v>
      </c>
      <c r="C476" s="28">
        <v>8417.991399999999</v>
      </c>
      <c r="D476" s="24">
        <v>9251</v>
      </c>
      <c r="E476" s="41">
        <v>1200</v>
      </c>
      <c r="F476" s="24">
        <v>2006</v>
      </c>
      <c r="G476" s="24" t="s">
        <v>4725</v>
      </c>
      <c r="H476" s="24" t="s">
        <v>5002</v>
      </c>
      <c r="I476" s="24" t="s">
        <v>217</v>
      </c>
      <c r="J476" s="24" t="s">
        <v>421</v>
      </c>
      <c r="K476" s="24" t="s">
        <v>5251</v>
      </c>
    </row>
    <row r="477" spans="1:11" x14ac:dyDescent="0.3">
      <c r="A477" s="27">
        <v>40914</v>
      </c>
      <c r="B477" s="27">
        <v>40890</v>
      </c>
      <c r="C477" s="28">
        <v>5821.2</v>
      </c>
      <c r="D477" s="24">
        <v>5940</v>
      </c>
      <c r="E477" s="41">
        <v>1200</v>
      </c>
      <c r="F477" s="24">
        <v>2003</v>
      </c>
      <c r="G477" s="24" t="s">
        <v>4721</v>
      </c>
      <c r="H477" s="24" t="s">
        <v>5002</v>
      </c>
      <c r="I477" s="24" t="s">
        <v>195</v>
      </c>
      <c r="J477" s="24" t="s">
        <v>421</v>
      </c>
      <c r="K477" s="24" t="s">
        <v>5250</v>
      </c>
    </row>
    <row r="478" spans="1:11" x14ac:dyDescent="0.3">
      <c r="A478" s="27">
        <v>41068</v>
      </c>
      <c r="B478" s="27">
        <v>41058</v>
      </c>
      <c r="C478" s="28">
        <v>9692.24</v>
      </c>
      <c r="D478" s="24">
        <v>12115</v>
      </c>
      <c r="E478" s="41">
        <v>2000</v>
      </c>
      <c r="F478" s="24">
        <v>2009</v>
      </c>
      <c r="G478" s="24" t="s">
        <v>4725</v>
      </c>
      <c r="H478" s="24" t="s">
        <v>5002</v>
      </c>
      <c r="I478" s="24" t="s">
        <v>4723</v>
      </c>
      <c r="J478" s="24" t="s">
        <v>421</v>
      </c>
      <c r="K478" s="24" t="s">
        <v>5249</v>
      </c>
    </row>
    <row r="479" spans="1:11" x14ac:dyDescent="0.3">
      <c r="A479" s="27">
        <v>40886</v>
      </c>
      <c r="B479" s="27">
        <v>40879</v>
      </c>
      <c r="C479" s="28">
        <v>4261.7436000000007</v>
      </c>
      <c r="D479" s="24">
        <v>4583</v>
      </c>
      <c r="E479" s="41">
        <v>1600</v>
      </c>
      <c r="F479" s="24">
        <v>2002</v>
      </c>
      <c r="G479" s="24" t="s">
        <v>4721</v>
      </c>
      <c r="H479" s="24" t="s">
        <v>5002</v>
      </c>
      <c r="I479" s="24" t="s">
        <v>4732</v>
      </c>
      <c r="J479" s="24" t="s">
        <v>421</v>
      </c>
      <c r="K479" s="24" t="s">
        <v>5248</v>
      </c>
    </row>
    <row r="480" spans="1:11" x14ac:dyDescent="0.3">
      <c r="A480" s="27">
        <v>40966</v>
      </c>
      <c r="B480" s="27">
        <v>40895</v>
      </c>
      <c r="C480" s="28">
        <v>10991.200000000003</v>
      </c>
      <c r="D480" s="24">
        <v>13739</v>
      </c>
      <c r="E480" s="41">
        <v>1200</v>
      </c>
      <c r="F480" s="24">
        <v>2009</v>
      </c>
      <c r="G480" s="24" t="s">
        <v>4725</v>
      </c>
      <c r="H480" s="24" t="s">
        <v>5002</v>
      </c>
      <c r="I480" s="24" t="s">
        <v>195</v>
      </c>
      <c r="J480" s="24" t="s">
        <v>421</v>
      </c>
      <c r="K480" s="24" t="s">
        <v>5247</v>
      </c>
    </row>
    <row r="481" spans="1:11" x14ac:dyDescent="0.3">
      <c r="A481" s="27">
        <v>40920</v>
      </c>
      <c r="B481" s="27">
        <v>40916</v>
      </c>
      <c r="C481" s="28">
        <v>5468.4000000000005</v>
      </c>
      <c r="D481" s="24">
        <v>5880</v>
      </c>
      <c r="E481" s="41">
        <v>2000</v>
      </c>
      <c r="F481" s="24">
        <v>2003</v>
      </c>
      <c r="G481" s="24" t="s">
        <v>4721</v>
      </c>
      <c r="H481" s="24" t="s">
        <v>5002</v>
      </c>
      <c r="I481" s="24" t="s">
        <v>217</v>
      </c>
      <c r="J481" s="24" t="s">
        <v>421</v>
      </c>
      <c r="K481" s="24" t="s">
        <v>5246</v>
      </c>
    </row>
    <row r="482" spans="1:11" x14ac:dyDescent="0.3">
      <c r="A482" s="27">
        <v>41104</v>
      </c>
      <c r="B482" s="27">
        <v>41008</v>
      </c>
      <c r="C482" s="28">
        <v>3504.3463000000006</v>
      </c>
      <c r="D482" s="24">
        <v>3851</v>
      </c>
      <c r="E482" s="41">
        <v>1600</v>
      </c>
      <c r="F482" s="24">
        <v>2001</v>
      </c>
      <c r="G482" s="24" t="s">
        <v>4725</v>
      </c>
      <c r="H482" s="24" t="s">
        <v>5002</v>
      </c>
      <c r="I482" s="24" t="s">
        <v>195</v>
      </c>
      <c r="J482" s="24" t="s">
        <v>421</v>
      </c>
      <c r="K482" s="24" t="s">
        <v>5245</v>
      </c>
    </row>
    <row r="483" spans="1:11" x14ac:dyDescent="0.3">
      <c r="A483" s="27">
        <v>40930</v>
      </c>
      <c r="B483" s="27">
        <v>40897</v>
      </c>
      <c r="C483" s="28">
        <v>5428.8</v>
      </c>
      <c r="D483" s="24">
        <v>6240</v>
      </c>
      <c r="E483" s="41">
        <v>1600</v>
      </c>
      <c r="F483" s="24">
        <v>2003</v>
      </c>
      <c r="G483" s="24" t="s">
        <v>4725</v>
      </c>
      <c r="H483" s="24" t="s">
        <v>5002</v>
      </c>
      <c r="I483" s="24" t="s">
        <v>4732</v>
      </c>
      <c r="J483" s="24" t="s">
        <v>421</v>
      </c>
      <c r="K483" s="24" t="s">
        <v>5244</v>
      </c>
    </row>
    <row r="484" spans="1:11" x14ac:dyDescent="0.3">
      <c r="A484" s="27">
        <v>41064</v>
      </c>
      <c r="B484" s="27">
        <v>40960</v>
      </c>
      <c r="C484" s="28">
        <v>12230.057999999999</v>
      </c>
      <c r="D484" s="24">
        <v>13151</v>
      </c>
      <c r="E484" s="41">
        <v>1600</v>
      </c>
      <c r="F484" s="24">
        <v>2010</v>
      </c>
      <c r="G484" s="24" t="s">
        <v>4721</v>
      </c>
      <c r="H484" s="24" t="s">
        <v>5002</v>
      </c>
      <c r="I484" s="24" t="s">
        <v>217</v>
      </c>
      <c r="J484" s="24" t="s">
        <v>421</v>
      </c>
      <c r="K484" s="24" t="s">
        <v>5243</v>
      </c>
    </row>
    <row r="485" spans="1:11" x14ac:dyDescent="0.3">
      <c r="A485" s="27">
        <v>40963</v>
      </c>
      <c r="B485" s="27">
        <v>40961</v>
      </c>
      <c r="C485" s="28">
        <v>6163.2</v>
      </c>
      <c r="D485" s="24">
        <v>6420</v>
      </c>
      <c r="E485" s="41">
        <v>2000</v>
      </c>
      <c r="F485" s="24">
        <v>2003</v>
      </c>
      <c r="G485" s="24" t="s">
        <v>4721</v>
      </c>
      <c r="H485" s="24" t="s">
        <v>5002</v>
      </c>
      <c r="I485" s="24" t="s">
        <v>195</v>
      </c>
      <c r="J485" s="24" t="s">
        <v>421</v>
      </c>
      <c r="K485" s="24" t="s">
        <v>5242</v>
      </c>
    </row>
    <row r="486" spans="1:11" x14ac:dyDescent="0.3">
      <c r="A486" s="27">
        <v>41018</v>
      </c>
      <c r="B486" s="27">
        <v>41010</v>
      </c>
      <c r="C486" s="28">
        <v>4796.7030000000004</v>
      </c>
      <c r="D486" s="24">
        <v>5330</v>
      </c>
      <c r="E486" s="41">
        <v>1600</v>
      </c>
      <c r="F486" s="24">
        <v>2002</v>
      </c>
      <c r="G486" s="24" t="s">
        <v>4725</v>
      </c>
      <c r="H486" s="24" t="s">
        <v>5002</v>
      </c>
      <c r="I486" s="24" t="s">
        <v>217</v>
      </c>
      <c r="J486" s="24" t="s">
        <v>421</v>
      </c>
      <c r="K486" s="24" t="s">
        <v>5241</v>
      </c>
    </row>
    <row r="487" spans="1:11" x14ac:dyDescent="0.3">
      <c r="A487" s="27">
        <v>40897</v>
      </c>
      <c r="B487" s="27">
        <v>40846</v>
      </c>
      <c r="C487" s="28">
        <v>10365.705000000002</v>
      </c>
      <c r="D487" s="24">
        <v>11517</v>
      </c>
      <c r="E487" s="41">
        <v>1200</v>
      </c>
      <c r="F487" s="24">
        <v>2008</v>
      </c>
      <c r="G487" s="24" t="s">
        <v>4725</v>
      </c>
      <c r="H487" s="24" t="s">
        <v>5002</v>
      </c>
      <c r="I487" s="24" t="s">
        <v>217</v>
      </c>
      <c r="J487" s="24" t="s">
        <v>421</v>
      </c>
      <c r="K487" s="24" t="s">
        <v>5240</v>
      </c>
    </row>
    <row r="488" spans="1:11" x14ac:dyDescent="0.3">
      <c r="A488" s="27">
        <v>40945</v>
      </c>
      <c r="B488" s="27">
        <v>40942</v>
      </c>
      <c r="C488" s="28">
        <v>8670.9945000000007</v>
      </c>
      <c r="D488" s="24">
        <v>10201</v>
      </c>
      <c r="E488" s="41">
        <v>2000</v>
      </c>
      <c r="F488" s="24">
        <v>2008</v>
      </c>
      <c r="G488" s="24" t="s">
        <v>4721</v>
      </c>
      <c r="H488" s="24" t="s">
        <v>5002</v>
      </c>
      <c r="I488" s="24" t="s">
        <v>4723</v>
      </c>
      <c r="J488" s="24" t="s">
        <v>421</v>
      </c>
      <c r="K488" s="24" t="s">
        <v>5239</v>
      </c>
    </row>
    <row r="489" spans="1:11" x14ac:dyDescent="0.3">
      <c r="A489" s="27">
        <v>41002</v>
      </c>
      <c r="B489" s="27">
        <v>40996</v>
      </c>
      <c r="C489" s="28">
        <v>4106.8344999999999</v>
      </c>
      <c r="D489" s="24">
        <v>4832</v>
      </c>
      <c r="E489" s="41">
        <v>1600</v>
      </c>
      <c r="F489" s="24">
        <v>2002</v>
      </c>
      <c r="G489" s="24" t="s">
        <v>4721</v>
      </c>
      <c r="H489" s="24" t="s">
        <v>5002</v>
      </c>
      <c r="I489" s="24" t="s">
        <v>4732</v>
      </c>
      <c r="J489" s="24" t="s">
        <v>421</v>
      </c>
      <c r="K489" s="24" t="s">
        <v>5238</v>
      </c>
    </row>
    <row r="490" spans="1:11" x14ac:dyDescent="0.3">
      <c r="A490" s="27">
        <v>41059</v>
      </c>
      <c r="B490" s="27">
        <v>41055</v>
      </c>
      <c r="C490" s="28">
        <v>9330.0299999999988</v>
      </c>
      <c r="D490" s="24">
        <v>11241</v>
      </c>
      <c r="E490" s="41">
        <v>1200</v>
      </c>
      <c r="F490" s="24">
        <v>2009</v>
      </c>
      <c r="G490" s="24" t="s">
        <v>4725</v>
      </c>
      <c r="H490" s="24" t="s">
        <v>5002</v>
      </c>
      <c r="I490" s="24" t="s">
        <v>217</v>
      </c>
      <c r="J490" s="24" t="s">
        <v>421</v>
      </c>
      <c r="K490" s="24" t="s">
        <v>5237</v>
      </c>
    </row>
    <row r="491" spans="1:11" x14ac:dyDescent="0.3">
      <c r="A491" s="27">
        <v>40935</v>
      </c>
      <c r="B491" s="27">
        <v>40873</v>
      </c>
      <c r="C491" s="28">
        <v>7542.4830000000011</v>
      </c>
      <c r="D491" s="24">
        <v>8475</v>
      </c>
      <c r="E491" s="41">
        <v>2000</v>
      </c>
      <c r="F491" s="24">
        <v>2005</v>
      </c>
      <c r="G491" s="24" t="s">
        <v>4725</v>
      </c>
      <c r="H491" s="24" t="s">
        <v>5002</v>
      </c>
      <c r="I491" s="24" t="s">
        <v>4732</v>
      </c>
      <c r="J491" s="24" t="s">
        <v>421</v>
      </c>
      <c r="K491" s="24" t="s">
        <v>5236</v>
      </c>
    </row>
    <row r="492" spans="1:11" x14ac:dyDescent="0.3">
      <c r="A492" s="27">
        <v>40902</v>
      </c>
      <c r="B492" s="27">
        <v>40901</v>
      </c>
      <c r="C492" s="28">
        <v>3144.0864000000001</v>
      </c>
      <c r="D492" s="24">
        <v>3455</v>
      </c>
      <c r="E492" s="41">
        <v>1600</v>
      </c>
      <c r="F492" s="24">
        <v>2001</v>
      </c>
      <c r="G492" s="24" t="s">
        <v>4725</v>
      </c>
      <c r="H492" s="24" t="s">
        <v>5002</v>
      </c>
      <c r="I492" s="24" t="s">
        <v>195</v>
      </c>
      <c r="J492" s="24" t="s">
        <v>421</v>
      </c>
      <c r="K492" s="24" t="s">
        <v>5235</v>
      </c>
    </row>
    <row r="493" spans="1:11" x14ac:dyDescent="0.3">
      <c r="A493" s="27">
        <v>41071</v>
      </c>
      <c r="B493" s="27">
        <v>41008</v>
      </c>
      <c r="C493" s="28">
        <v>6213.0000000000009</v>
      </c>
      <c r="D493" s="24">
        <v>6540</v>
      </c>
      <c r="E493" s="41">
        <v>1200</v>
      </c>
      <c r="F493" s="24">
        <v>2003</v>
      </c>
      <c r="G493" s="24" t="s">
        <v>4725</v>
      </c>
      <c r="H493" s="24" t="s">
        <v>5002</v>
      </c>
      <c r="I493" s="24" t="s">
        <v>195</v>
      </c>
      <c r="J493" s="24" t="s">
        <v>421</v>
      </c>
      <c r="K493" s="24" t="s">
        <v>5234</v>
      </c>
    </row>
    <row r="494" spans="1:11" x14ac:dyDescent="0.3">
      <c r="A494" s="27">
        <v>41014</v>
      </c>
      <c r="B494" s="27">
        <v>40964</v>
      </c>
      <c r="C494" s="28">
        <v>11267.228999999999</v>
      </c>
      <c r="D494" s="24">
        <v>12115</v>
      </c>
      <c r="E494" s="41">
        <v>2000</v>
      </c>
      <c r="F494" s="24">
        <v>2009</v>
      </c>
      <c r="G494" s="24" t="s">
        <v>4725</v>
      </c>
      <c r="H494" s="24" t="s">
        <v>5002</v>
      </c>
      <c r="I494" s="24" t="s">
        <v>195</v>
      </c>
      <c r="J494" s="24" t="s">
        <v>421</v>
      </c>
      <c r="K494" s="24" t="s">
        <v>5233</v>
      </c>
    </row>
    <row r="495" spans="1:11" x14ac:dyDescent="0.3">
      <c r="A495" s="27">
        <v>40940</v>
      </c>
      <c r="B495" s="27">
        <v>40930</v>
      </c>
      <c r="C495" s="28">
        <v>7061.6</v>
      </c>
      <c r="D495" s="24">
        <v>8827</v>
      </c>
      <c r="E495" s="41">
        <v>2000</v>
      </c>
      <c r="F495" s="24">
        <v>2007</v>
      </c>
      <c r="G495" s="24" t="s">
        <v>4725</v>
      </c>
      <c r="H495" s="24" t="s">
        <v>5002</v>
      </c>
      <c r="I495" s="24" t="s">
        <v>4723</v>
      </c>
      <c r="J495" s="24" t="s">
        <v>421</v>
      </c>
      <c r="K495" s="24" t="s">
        <v>5232</v>
      </c>
    </row>
    <row r="496" spans="1:11" x14ac:dyDescent="0.3">
      <c r="A496" s="27">
        <v>40852</v>
      </c>
      <c r="B496" s="27">
        <v>40845</v>
      </c>
      <c r="C496" s="28">
        <v>9151.4367000000002</v>
      </c>
      <c r="D496" s="24">
        <v>11298</v>
      </c>
      <c r="E496" s="41">
        <v>1200</v>
      </c>
      <c r="F496" s="24">
        <v>2008</v>
      </c>
      <c r="G496" s="24" t="s">
        <v>4725</v>
      </c>
      <c r="H496" s="24" t="s">
        <v>5002</v>
      </c>
      <c r="I496" s="24" t="s">
        <v>4723</v>
      </c>
      <c r="J496" s="24" t="s">
        <v>421</v>
      </c>
      <c r="K496" s="24" t="s">
        <v>5231</v>
      </c>
    </row>
    <row r="497" spans="1:11" x14ac:dyDescent="0.3">
      <c r="A497" s="27">
        <v>40882</v>
      </c>
      <c r="B497" s="27">
        <v>40879</v>
      </c>
      <c r="C497" s="28">
        <v>8417.991399999999</v>
      </c>
      <c r="D497" s="24">
        <v>8955</v>
      </c>
      <c r="E497" s="41">
        <v>1600</v>
      </c>
      <c r="F497" s="24">
        <v>2006</v>
      </c>
      <c r="G497" s="24" t="s">
        <v>4721</v>
      </c>
      <c r="H497" s="24" t="s">
        <v>5002</v>
      </c>
      <c r="I497" s="24" t="s">
        <v>217</v>
      </c>
      <c r="J497" s="24" t="s">
        <v>421</v>
      </c>
      <c r="K497" s="24" t="s">
        <v>5230</v>
      </c>
    </row>
    <row r="498" spans="1:11" x14ac:dyDescent="0.3">
      <c r="A498" s="27">
        <v>40918</v>
      </c>
      <c r="B498" s="27">
        <v>40910</v>
      </c>
      <c r="C498" s="28">
        <v>5928.5430000000006</v>
      </c>
      <c r="D498" s="24">
        <v>6112</v>
      </c>
      <c r="E498" s="41">
        <v>1600</v>
      </c>
      <c r="F498" s="24">
        <v>2004</v>
      </c>
      <c r="G498" s="24" t="s">
        <v>4721</v>
      </c>
      <c r="H498" s="24" t="s">
        <v>5002</v>
      </c>
      <c r="I498" s="24" t="s">
        <v>217</v>
      </c>
      <c r="J498" s="24" t="s">
        <v>421</v>
      </c>
      <c r="K498" s="24" t="s">
        <v>5229</v>
      </c>
    </row>
    <row r="499" spans="1:11" x14ac:dyDescent="0.3">
      <c r="A499" s="27">
        <v>41152</v>
      </c>
      <c r="B499" s="27">
        <v>41063</v>
      </c>
      <c r="C499" s="28">
        <v>13252.5</v>
      </c>
      <c r="D499" s="24">
        <v>13950</v>
      </c>
      <c r="E499" s="41">
        <v>1600</v>
      </c>
      <c r="F499" s="24">
        <v>2011</v>
      </c>
      <c r="G499" s="24" t="s">
        <v>4721</v>
      </c>
      <c r="H499" s="24" t="s">
        <v>5002</v>
      </c>
      <c r="I499" s="24" t="s">
        <v>195</v>
      </c>
      <c r="J499" s="24" t="s">
        <v>421</v>
      </c>
      <c r="K499" s="24" t="s">
        <v>5228</v>
      </c>
    </row>
    <row r="500" spans="1:11" x14ac:dyDescent="0.3">
      <c r="A500" s="27">
        <v>41074</v>
      </c>
      <c r="B500" s="27">
        <v>41031</v>
      </c>
      <c r="C500" s="28">
        <v>4445.5425000000005</v>
      </c>
      <c r="D500" s="24">
        <v>5230</v>
      </c>
      <c r="E500" s="41">
        <v>2000</v>
      </c>
      <c r="F500" s="24">
        <v>2002</v>
      </c>
      <c r="G500" s="24" t="s">
        <v>4725</v>
      </c>
      <c r="H500" s="24" t="s">
        <v>5002</v>
      </c>
      <c r="I500" s="24" t="s">
        <v>4732</v>
      </c>
      <c r="J500" s="24" t="s">
        <v>421</v>
      </c>
      <c r="K500" s="24" t="s">
        <v>5227</v>
      </c>
    </row>
    <row r="501" spans="1:11" x14ac:dyDescent="0.3">
      <c r="A501" s="27">
        <v>40854</v>
      </c>
      <c r="B501" s="27">
        <v>40846</v>
      </c>
      <c r="C501" s="28">
        <v>10991.200000000003</v>
      </c>
      <c r="D501" s="24">
        <v>13739</v>
      </c>
      <c r="E501" s="41">
        <v>1600</v>
      </c>
      <c r="F501" s="24">
        <v>2009</v>
      </c>
      <c r="G501" s="24" t="s">
        <v>4721</v>
      </c>
      <c r="H501" s="24" t="s">
        <v>5002</v>
      </c>
      <c r="I501" s="24" t="s">
        <v>195</v>
      </c>
      <c r="J501" s="24" t="s">
        <v>421</v>
      </c>
      <c r="K501" s="24" t="s">
        <v>5226</v>
      </c>
    </row>
    <row r="502" spans="1:11" x14ac:dyDescent="0.3">
      <c r="A502" s="27">
        <v>40961</v>
      </c>
      <c r="B502" s="27">
        <v>40960</v>
      </c>
      <c r="C502" s="28">
        <v>10903.77</v>
      </c>
      <c r="D502" s="24">
        <v>11241</v>
      </c>
      <c r="E502" s="41">
        <v>2000</v>
      </c>
      <c r="F502" s="24">
        <v>2009</v>
      </c>
      <c r="G502" s="24" t="s">
        <v>4721</v>
      </c>
      <c r="H502" s="24" t="s">
        <v>5002</v>
      </c>
      <c r="I502" s="24" t="s">
        <v>4723</v>
      </c>
      <c r="J502" s="24" t="s">
        <v>421</v>
      </c>
      <c r="K502" s="24" t="s">
        <v>5225</v>
      </c>
    </row>
    <row r="503" spans="1:11" x14ac:dyDescent="0.3">
      <c r="A503" s="27">
        <v>40971</v>
      </c>
      <c r="B503" s="27">
        <v>40969</v>
      </c>
      <c r="C503" s="28">
        <v>6120</v>
      </c>
      <c r="D503" s="24">
        <v>6120</v>
      </c>
      <c r="E503" s="41">
        <v>2000</v>
      </c>
      <c r="F503" s="24">
        <v>2003</v>
      </c>
      <c r="G503" s="24" t="s">
        <v>4721</v>
      </c>
      <c r="H503" s="24" t="s">
        <v>5002</v>
      </c>
      <c r="I503" s="24" t="s">
        <v>4732</v>
      </c>
      <c r="J503" s="24" t="s">
        <v>421</v>
      </c>
      <c r="K503" s="24" t="s">
        <v>5224</v>
      </c>
    </row>
    <row r="504" spans="1:11" x14ac:dyDescent="0.3">
      <c r="A504" s="27">
        <v>40604</v>
      </c>
      <c r="B504" s="27">
        <v>40594</v>
      </c>
      <c r="C504" s="28">
        <v>3455.8559999999998</v>
      </c>
      <c r="D504" s="24">
        <v>3600</v>
      </c>
      <c r="E504" s="41">
        <v>1600</v>
      </c>
      <c r="F504" s="24">
        <v>2001</v>
      </c>
      <c r="G504" s="24" t="s">
        <v>4721</v>
      </c>
      <c r="H504" s="24" t="s">
        <v>5002</v>
      </c>
      <c r="I504" s="24" t="s">
        <v>4732</v>
      </c>
      <c r="J504" s="24" t="s">
        <v>420</v>
      </c>
      <c r="K504" s="24" t="s">
        <v>5223</v>
      </c>
    </row>
    <row r="505" spans="1:11" x14ac:dyDescent="0.3">
      <c r="A505" s="27">
        <v>40674</v>
      </c>
      <c r="B505" s="27">
        <v>40653</v>
      </c>
      <c r="C505" s="28">
        <v>5491.8</v>
      </c>
      <c r="D505" s="24">
        <v>6102</v>
      </c>
      <c r="E505" s="41">
        <v>1200</v>
      </c>
      <c r="F505" s="24">
        <v>2003</v>
      </c>
      <c r="G505" s="24" t="s">
        <v>4725</v>
      </c>
      <c r="H505" s="24" t="s">
        <v>5002</v>
      </c>
      <c r="I505" s="24" t="s">
        <v>217</v>
      </c>
      <c r="J505" s="24" t="s">
        <v>420</v>
      </c>
      <c r="K505" s="24" t="s">
        <v>5222</v>
      </c>
    </row>
    <row r="506" spans="1:11" x14ac:dyDescent="0.3">
      <c r="A506" s="27">
        <v>40622</v>
      </c>
      <c r="B506" s="27">
        <v>40597</v>
      </c>
      <c r="C506" s="28">
        <v>7305.3881999999994</v>
      </c>
      <c r="D506" s="24">
        <v>8909</v>
      </c>
      <c r="E506" s="41">
        <v>2000</v>
      </c>
      <c r="F506" s="24">
        <v>2009</v>
      </c>
      <c r="G506" s="24" t="s">
        <v>4725</v>
      </c>
      <c r="H506" s="24" t="s">
        <v>5002</v>
      </c>
      <c r="I506" s="24" t="s">
        <v>4723</v>
      </c>
      <c r="J506" s="24" t="s">
        <v>420</v>
      </c>
      <c r="K506" s="24" t="s">
        <v>5221</v>
      </c>
    </row>
    <row r="507" spans="1:11" x14ac:dyDescent="0.3">
      <c r="A507" s="27">
        <v>40673</v>
      </c>
      <c r="B507" s="27">
        <v>40668</v>
      </c>
      <c r="C507" s="28">
        <v>8018.1090000000004</v>
      </c>
      <c r="D507" s="24">
        <v>8099</v>
      </c>
      <c r="E507" s="41">
        <v>1600</v>
      </c>
      <c r="F507" s="24">
        <v>2009</v>
      </c>
      <c r="G507" s="24" t="s">
        <v>4725</v>
      </c>
      <c r="H507" s="24" t="s">
        <v>5002</v>
      </c>
      <c r="I507" s="24" t="s">
        <v>4723</v>
      </c>
      <c r="J507" s="24" t="s">
        <v>420</v>
      </c>
      <c r="K507" s="24" t="s">
        <v>5220</v>
      </c>
    </row>
    <row r="508" spans="1:11" x14ac:dyDescent="0.3">
      <c r="A508" s="27">
        <v>40560</v>
      </c>
      <c r="B508" s="27">
        <v>40556</v>
      </c>
      <c r="C508" s="28">
        <v>6366.4920000000002</v>
      </c>
      <c r="D508" s="24">
        <v>6920</v>
      </c>
      <c r="E508" s="41">
        <v>1600</v>
      </c>
      <c r="F508" s="24">
        <v>2007</v>
      </c>
      <c r="G508" s="24" t="s">
        <v>4725</v>
      </c>
      <c r="H508" s="24" t="s">
        <v>5002</v>
      </c>
      <c r="I508" s="24" t="s">
        <v>195</v>
      </c>
      <c r="J508" s="24" t="s">
        <v>420</v>
      </c>
      <c r="K508" s="24" t="s">
        <v>5219</v>
      </c>
    </row>
    <row r="509" spans="1:11" x14ac:dyDescent="0.3">
      <c r="A509" s="27">
        <v>40737</v>
      </c>
      <c r="B509" s="27">
        <v>40735</v>
      </c>
      <c r="C509" s="28">
        <v>5973.7449999999999</v>
      </c>
      <c r="D509" s="24">
        <v>6159</v>
      </c>
      <c r="E509" s="41">
        <v>1600</v>
      </c>
      <c r="F509" s="24">
        <v>2006</v>
      </c>
      <c r="G509" s="24" t="s">
        <v>4725</v>
      </c>
      <c r="H509" s="24" t="s">
        <v>5002</v>
      </c>
      <c r="I509" s="24" t="s">
        <v>4732</v>
      </c>
      <c r="J509" s="24" t="s">
        <v>420</v>
      </c>
      <c r="K509" s="24" t="s">
        <v>5218</v>
      </c>
    </row>
    <row r="510" spans="1:11" x14ac:dyDescent="0.3">
      <c r="A510" s="27">
        <v>40650</v>
      </c>
      <c r="B510" s="27">
        <v>40643</v>
      </c>
      <c r="C510" s="28">
        <v>4625.7120000000004</v>
      </c>
      <c r="D510" s="24">
        <v>5083</v>
      </c>
      <c r="E510" s="41">
        <v>1200</v>
      </c>
      <c r="F510" s="24">
        <v>2005</v>
      </c>
      <c r="G510" s="24" t="s">
        <v>4721</v>
      </c>
      <c r="H510" s="24" t="s">
        <v>5002</v>
      </c>
      <c r="I510" s="24" t="s">
        <v>4732</v>
      </c>
      <c r="J510" s="24" t="s">
        <v>420</v>
      </c>
      <c r="K510" s="24" t="s">
        <v>5217</v>
      </c>
    </row>
    <row r="511" spans="1:11" x14ac:dyDescent="0.3">
      <c r="A511" s="27">
        <v>40551</v>
      </c>
      <c r="B511" s="27">
        <v>40549</v>
      </c>
      <c r="C511" s="28">
        <v>5777.2349999999997</v>
      </c>
      <c r="D511" s="24">
        <v>6641</v>
      </c>
      <c r="E511" s="41">
        <v>1200</v>
      </c>
      <c r="F511" s="24">
        <v>2007</v>
      </c>
      <c r="G511" s="24" t="s">
        <v>4721</v>
      </c>
      <c r="H511" s="24" t="s">
        <v>5002</v>
      </c>
      <c r="I511" s="24" t="s">
        <v>4723</v>
      </c>
      <c r="J511" s="24" t="s">
        <v>420</v>
      </c>
      <c r="K511" s="24" t="s">
        <v>5216</v>
      </c>
    </row>
    <row r="512" spans="1:11" x14ac:dyDescent="0.3">
      <c r="A512" s="27">
        <v>40793</v>
      </c>
      <c r="B512" s="27">
        <v>40728</v>
      </c>
      <c r="C512" s="28">
        <v>3719.9280000000003</v>
      </c>
      <c r="D512" s="24">
        <v>4043</v>
      </c>
      <c r="E512" s="41">
        <v>1600</v>
      </c>
      <c r="F512" s="24">
        <v>2002</v>
      </c>
      <c r="G512" s="24" t="s">
        <v>4725</v>
      </c>
      <c r="H512" s="24" t="s">
        <v>5002</v>
      </c>
      <c r="I512" s="24" t="s">
        <v>4732</v>
      </c>
      <c r="J512" s="24" t="s">
        <v>420</v>
      </c>
      <c r="K512" s="24" t="s">
        <v>5215</v>
      </c>
    </row>
    <row r="513" spans="1:11" x14ac:dyDescent="0.3">
      <c r="A513" s="27">
        <v>40573</v>
      </c>
      <c r="B513" s="27">
        <v>40565</v>
      </c>
      <c r="C513" s="28">
        <v>6360.9000000000005</v>
      </c>
      <c r="D513" s="24">
        <v>6990</v>
      </c>
      <c r="E513" s="41">
        <v>2000</v>
      </c>
      <c r="F513" s="24">
        <v>2007</v>
      </c>
      <c r="G513" s="24" t="s">
        <v>4721</v>
      </c>
      <c r="H513" s="24" t="s">
        <v>5002</v>
      </c>
      <c r="I513" s="24" t="s">
        <v>195</v>
      </c>
      <c r="J513" s="24" t="s">
        <v>420</v>
      </c>
      <c r="K513" s="24" t="s">
        <v>5214</v>
      </c>
    </row>
    <row r="514" spans="1:11" x14ac:dyDescent="0.3">
      <c r="A514" s="27">
        <v>40654</v>
      </c>
      <c r="B514" s="27">
        <v>40552</v>
      </c>
      <c r="C514" s="28">
        <v>5761.3050000000003</v>
      </c>
      <c r="D514" s="24">
        <v>5820</v>
      </c>
      <c r="E514" s="41">
        <v>1600</v>
      </c>
      <c r="F514" s="24">
        <v>2003</v>
      </c>
      <c r="G514" s="24" t="s">
        <v>4721</v>
      </c>
      <c r="H514" s="24" t="s">
        <v>5002</v>
      </c>
      <c r="I514" s="24" t="s">
        <v>217</v>
      </c>
      <c r="J514" s="24" t="s">
        <v>420</v>
      </c>
      <c r="K514" s="24" t="s">
        <v>5213</v>
      </c>
    </row>
    <row r="515" spans="1:11" x14ac:dyDescent="0.3">
      <c r="A515" s="27">
        <v>40550</v>
      </c>
      <c r="B515" s="27">
        <v>40546</v>
      </c>
      <c r="C515" s="28">
        <v>3761.6920000000005</v>
      </c>
      <c r="D515" s="24">
        <v>4275</v>
      </c>
      <c r="E515" s="41">
        <v>2000</v>
      </c>
      <c r="F515" s="24">
        <v>2004</v>
      </c>
      <c r="G515" s="24" t="s">
        <v>4725</v>
      </c>
      <c r="H515" s="24" t="s">
        <v>5002</v>
      </c>
      <c r="I515" s="24" t="s">
        <v>217</v>
      </c>
      <c r="J515" s="24" t="s">
        <v>420</v>
      </c>
      <c r="K515" s="24" t="s">
        <v>5212</v>
      </c>
    </row>
    <row r="516" spans="1:11" x14ac:dyDescent="0.3">
      <c r="A516" s="27">
        <v>40769</v>
      </c>
      <c r="B516" s="27">
        <v>40718</v>
      </c>
      <c r="C516" s="28">
        <v>9587.2040000000015</v>
      </c>
      <c r="D516" s="24">
        <v>10895</v>
      </c>
      <c r="E516" s="41">
        <v>1600</v>
      </c>
      <c r="F516" s="24">
        <v>2010</v>
      </c>
      <c r="G516" s="24" t="s">
        <v>4721</v>
      </c>
      <c r="H516" s="24" t="s">
        <v>5002</v>
      </c>
      <c r="I516" s="24" t="s">
        <v>195</v>
      </c>
      <c r="J516" s="24" t="s">
        <v>420</v>
      </c>
      <c r="K516" s="24" t="s">
        <v>5211</v>
      </c>
    </row>
    <row r="517" spans="1:11" x14ac:dyDescent="0.3">
      <c r="A517" s="27">
        <v>40726</v>
      </c>
      <c r="B517" s="27">
        <v>40721</v>
      </c>
      <c r="C517" s="28">
        <v>4350.1709999999994</v>
      </c>
      <c r="D517" s="24">
        <v>4439</v>
      </c>
      <c r="E517" s="41">
        <v>1600</v>
      </c>
      <c r="F517" s="24">
        <v>2002</v>
      </c>
      <c r="G517" s="24" t="s">
        <v>4721</v>
      </c>
      <c r="H517" s="24" t="s">
        <v>5002</v>
      </c>
      <c r="I517" s="24" t="s">
        <v>4723</v>
      </c>
      <c r="J517" s="24" t="s">
        <v>420</v>
      </c>
      <c r="K517" s="24" t="s">
        <v>5210</v>
      </c>
    </row>
    <row r="518" spans="1:11" x14ac:dyDescent="0.3">
      <c r="A518" s="27">
        <v>40637</v>
      </c>
      <c r="B518" s="27">
        <v>40632</v>
      </c>
      <c r="C518" s="28">
        <v>8681.6570000000011</v>
      </c>
      <c r="D518" s="24">
        <v>10095</v>
      </c>
      <c r="E518" s="41">
        <v>1600</v>
      </c>
      <c r="F518" s="24">
        <v>2010</v>
      </c>
      <c r="G518" s="24" t="s">
        <v>4721</v>
      </c>
      <c r="H518" s="24" t="s">
        <v>5002</v>
      </c>
      <c r="I518" s="24" t="s">
        <v>4723</v>
      </c>
      <c r="J518" s="24" t="s">
        <v>420</v>
      </c>
      <c r="K518" s="24" t="s">
        <v>5209</v>
      </c>
    </row>
    <row r="519" spans="1:11" x14ac:dyDescent="0.3">
      <c r="A519" s="27">
        <v>40786</v>
      </c>
      <c r="B519" s="27">
        <v>40703</v>
      </c>
      <c r="C519" s="28">
        <v>4956.12</v>
      </c>
      <c r="D519" s="24">
        <v>5507</v>
      </c>
      <c r="E519" s="41">
        <v>2000</v>
      </c>
      <c r="F519" s="24">
        <v>2005</v>
      </c>
      <c r="G519" s="24" t="s">
        <v>4721</v>
      </c>
      <c r="H519" s="24" t="s">
        <v>5002</v>
      </c>
      <c r="I519" s="24" t="s">
        <v>195</v>
      </c>
      <c r="J519" s="24" t="s">
        <v>420</v>
      </c>
      <c r="K519" s="24" t="s">
        <v>5208</v>
      </c>
    </row>
    <row r="520" spans="1:11" x14ac:dyDescent="0.3">
      <c r="A520" s="27">
        <v>40744</v>
      </c>
      <c r="B520" s="27">
        <v>40649</v>
      </c>
      <c r="C520" s="28">
        <v>2610.7649999999999</v>
      </c>
      <c r="D520" s="24">
        <v>3146</v>
      </c>
      <c r="E520" s="41">
        <v>1600</v>
      </c>
      <c r="F520" s="24">
        <v>2001</v>
      </c>
      <c r="G520" s="24" t="s">
        <v>4725</v>
      </c>
      <c r="H520" s="24" t="s">
        <v>5002</v>
      </c>
      <c r="I520" s="24" t="s">
        <v>195</v>
      </c>
      <c r="J520" s="24" t="s">
        <v>420</v>
      </c>
      <c r="K520" s="24" t="s">
        <v>5207</v>
      </c>
    </row>
    <row r="521" spans="1:11" x14ac:dyDescent="0.3">
      <c r="A521" s="27">
        <v>40608</v>
      </c>
      <c r="B521" s="27">
        <v>40603</v>
      </c>
      <c r="C521" s="28">
        <v>5085</v>
      </c>
      <c r="D521" s="24">
        <v>5085</v>
      </c>
      <c r="E521" s="41">
        <v>2000</v>
      </c>
      <c r="F521" s="24">
        <v>2003</v>
      </c>
      <c r="G521" s="24" t="s">
        <v>4721</v>
      </c>
      <c r="H521" s="24" t="s">
        <v>5002</v>
      </c>
      <c r="I521" s="24" t="s">
        <v>217</v>
      </c>
      <c r="J521" s="24" t="s">
        <v>420</v>
      </c>
      <c r="K521" s="24" t="s">
        <v>5206</v>
      </c>
    </row>
    <row r="522" spans="1:11" x14ac:dyDescent="0.3">
      <c r="A522" s="27">
        <v>40555</v>
      </c>
      <c r="B522" s="27">
        <v>40551</v>
      </c>
      <c r="C522" s="28">
        <v>9697.1489999999994</v>
      </c>
      <c r="D522" s="24">
        <v>9895</v>
      </c>
      <c r="E522" s="41">
        <v>1200</v>
      </c>
      <c r="F522" s="24">
        <v>2010</v>
      </c>
      <c r="G522" s="24" t="s">
        <v>4725</v>
      </c>
      <c r="H522" s="24" t="s">
        <v>5002</v>
      </c>
      <c r="I522" s="24" t="s">
        <v>217</v>
      </c>
      <c r="J522" s="24" t="s">
        <v>420</v>
      </c>
      <c r="K522" s="24" t="s">
        <v>5205</v>
      </c>
    </row>
    <row r="523" spans="1:11" x14ac:dyDescent="0.3">
      <c r="A523" s="27">
        <v>40725</v>
      </c>
      <c r="B523" s="27">
        <v>40703</v>
      </c>
      <c r="C523" s="28">
        <v>6531.0335999999998</v>
      </c>
      <c r="D523" s="24">
        <v>7338</v>
      </c>
      <c r="E523" s="41">
        <v>1200</v>
      </c>
      <c r="F523" s="24">
        <v>2008</v>
      </c>
      <c r="G523" s="24" t="s">
        <v>4721</v>
      </c>
      <c r="H523" s="24" t="s">
        <v>5002</v>
      </c>
      <c r="I523" s="24" t="s">
        <v>4723</v>
      </c>
      <c r="J523" s="24" t="s">
        <v>420</v>
      </c>
      <c r="K523" s="24" t="s">
        <v>5204</v>
      </c>
    </row>
    <row r="524" spans="1:11" x14ac:dyDescent="0.3">
      <c r="A524" s="27">
        <v>40705</v>
      </c>
      <c r="B524" s="27">
        <v>40700</v>
      </c>
      <c r="C524" s="28">
        <v>4822.84</v>
      </c>
      <c r="D524" s="24">
        <v>5481</v>
      </c>
      <c r="E524" s="41">
        <v>2000</v>
      </c>
      <c r="F524" s="24">
        <v>2006</v>
      </c>
      <c r="G524" s="24" t="s">
        <v>4721</v>
      </c>
      <c r="H524" s="24" t="s">
        <v>5002</v>
      </c>
      <c r="I524" s="24" t="s">
        <v>4723</v>
      </c>
      <c r="J524" s="24" t="s">
        <v>420</v>
      </c>
      <c r="K524" s="24" t="s">
        <v>5203</v>
      </c>
    </row>
    <row r="525" spans="1:11" x14ac:dyDescent="0.3">
      <c r="A525" s="27">
        <v>40722</v>
      </c>
      <c r="B525" s="27">
        <v>40713</v>
      </c>
      <c r="C525" s="28">
        <v>3633.0524999999998</v>
      </c>
      <c r="D525" s="24">
        <v>3670</v>
      </c>
      <c r="E525" s="41">
        <v>1600</v>
      </c>
      <c r="F525" s="24">
        <v>2001</v>
      </c>
      <c r="G525" s="24" t="s">
        <v>4721</v>
      </c>
      <c r="H525" s="24" t="s">
        <v>5002</v>
      </c>
      <c r="I525" s="24" t="s">
        <v>217</v>
      </c>
      <c r="J525" s="24" t="s">
        <v>420</v>
      </c>
      <c r="K525" s="24" t="s">
        <v>5202</v>
      </c>
    </row>
    <row r="526" spans="1:11" x14ac:dyDescent="0.3">
      <c r="A526" s="27">
        <v>40788</v>
      </c>
      <c r="B526" s="27">
        <v>40732</v>
      </c>
      <c r="C526" s="28">
        <v>3434.8860000000004</v>
      </c>
      <c r="D526" s="24">
        <v>3775</v>
      </c>
      <c r="E526" s="41">
        <v>2000</v>
      </c>
      <c r="F526" s="24">
        <v>2001</v>
      </c>
      <c r="G526" s="24" t="s">
        <v>4725</v>
      </c>
      <c r="H526" s="24" t="s">
        <v>5002</v>
      </c>
      <c r="I526" s="24" t="s">
        <v>4723</v>
      </c>
      <c r="J526" s="24" t="s">
        <v>420</v>
      </c>
      <c r="K526" s="24" t="s">
        <v>5201</v>
      </c>
    </row>
    <row r="527" spans="1:11" x14ac:dyDescent="0.3">
      <c r="A527" s="27">
        <v>40566</v>
      </c>
      <c r="B527" s="27">
        <v>40565</v>
      </c>
      <c r="C527" s="28">
        <v>11226.217200000001</v>
      </c>
      <c r="D527" s="24">
        <v>12202</v>
      </c>
      <c r="E527" s="41">
        <v>1600</v>
      </c>
      <c r="F527" s="24">
        <v>2011</v>
      </c>
      <c r="G527" s="24" t="s">
        <v>4725</v>
      </c>
      <c r="H527" s="24" t="s">
        <v>5002</v>
      </c>
      <c r="I527" s="24" t="s">
        <v>4723</v>
      </c>
      <c r="J527" s="24" t="s">
        <v>420</v>
      </c>
      <c r="K527" s="24" t="s">
        <v>5200</v>
      </c>
    </row>
    <row r="528" spans="1:11" x14ac:dyDescent="0.3">
      <c r="A528" s="27">
        <v>40652</v>
      </c>
      <c r="B528" s="27">
        <v>40643</v>
      </c>
      <c r="C528" s="28">
        <v>5085</v>
      </c>
      <c r="D528" s="24">
        <v>5085</v>
      </c>
      <c r="E528" s="41">
        <v>2000</v>
      </c>
      <c r="F528" s="24">
        <v>2003</v>
      </c>
      <c r="G528" s="24" t="s">
        <v>4721</v>
      </c>
      <c r="H528" s="24" t="s">
        <v>5002</v>
      </c>
      <c r="I528" s="24" t="s">
        <v>4732</v>
      </c>
      <c r="J528" s="24" t="s">
        <v>420</v>
      </c>
      <c r="K528" s="24" t="s">
        <v>5199</v>
      </c>
    </row>
    <row r="529" spans="1:11" x14ac:dyDescent="0.3">
      <c r="A529" s="27">
        <v>40581</v>
      </c>
      <c r="B529" s="27">
        <v>40565</v>
      </c>
      <c r="C529" s="28">
        <v>4991.7750000000005</v>
      </c>
      <c r="D529" s="24">
        <v>5368</v>
      </c>
      <c r="E529" s="41">
        <v>2000</v>
      </c>
      <c r="F529" s="24">
        <v>2003</v>
      </c>
      <c r="G529" s="24" t="s">
        <v>4725</v>
      </c>
      <c r="H529" s="24" t="s">
        <v>5002</v>
      </c>
      <c r="I529" s="24" t="s">
        <v>217</v>
      </c>
      <c r="J529" s="24" t="s">
        <v>420</v>
      </c>
      <c r="K529" s="24" t="s">
        <v>5198</v>
      </c>
    </row>
    <row r="530" spans="1:11" x14ac:dyDescent="0.3">
      <c r="A530" s="27">
        <v>40683</v>
      </c>
      <c r="B530" s="27">
        <v>40618</v>
      </c>
      <c r="C530" s="28">
        <v>4046.4765000000002</v>
      </c>
      <c r="D530" s="24">
        <v>4087</v>
      </c>
      <c r="E530" s="41">
        <v>1600</v>
      </c>
      <c r="F530" s="24">
        <v>2002</v>
      </c>
      <c r="G530" s="24" t="s">
        <v>4721</v>
      </c>
      <c r="H530" s="24" t="s">
        <v>5002</v>
      </c>
      <c r="I530" s="24" t="s">
        <v>4732</v>
      </c>
      <c r="J530" s="24" t="s">
        <v>420</v>
      </c>
      <c r="K530" s="24" t="s">
        <v>5197</v>
      </c>
    </row>
    <row r="531" spans="1:11" x14ac:dyDescent="0.3">
      <c r="A531" s="27">
        <v>40842</v>
      </c>
      <c r="B531" s="27">
        <v>40730</v>
      </c>
      <c r="C531" s="28">
        <v>4628.8890000000001</v>
      </c>
      <c r="D531" s="24">
        <v>4924</v>
      </c>
      <c r="E531" s="41">
        <v>1200</v>
      </c>
      <c r="F531" s="24">
        <v>2005</v>
      </c>
      <c r="G531" s="24" t="s">
        <v>4721</v>
      </c>
      <c r="H531" s="24" t="s">
        <v>5002</v>
      </c>
      <c r="I531" s="24" t="s">
        <v>217</v>
      </c>
      <c r="J531" s="24" t="s">
        <v>420</v>
      </c>
      <c r="K531" s="24" t="s">
        <v>5196</v>
      </c>
    </row>
    <row r="532" spans="1:11" x14ac:dyDescent="0.3">
      <c r="A532" s="27">
        <v>40570</v>
      </c>
      <c r="B532" s="27">
        <v>40563</v>
      </c>
      <c r="C532" s="28">
        <v>5593.5</v>
      </c>
      <c r="D532" s="24">
        <v>5594</v>
      </c>
      <c r="E532" s="41">
        <v>1200</v>
      </c>
      <c r="F532" s="24">
        <v>2006</v>
      </c>
      <c r="G532" s="24" t="s">
        <v>4721</v>
      </c>
      <c r="H532" s="24" t="s">
        <v>5002</v>
      </c>
      <c r="I532" s="24" t="s">
        <v>195</v>
      </c>
      <c r="J532" s="24" t="s">
        <v>420</v>
      </c>
      <c r="K532" s="24" t="s">
        <v>5195</v>
      </c>
    </row>
    <row r="533" spans="1:11" x14ac:dyDescent="0.3">
      <c r="A533" s="27">
        <v>40600</v>
      </c>
      <c r="B533" s="27">
        <v>40593</v>
      </c>
      <c r="C533" s="28">
        <v>8598.5445000000018</v>
      </c>
      <c r="D533" s="24">
        <v>9449</v>
      </c>
      <c r="E533" s="41">
        <v>1600</v>
      </c>
      <c r="F533" s="24">
        <v>2009</v>
      </c>
      <c r="G533" s="24" t="s">
        <v>4725</v>
      </c>
      <c r="H533" s="24" t="s">
        <v>5002</v>
      </c>
      <c r="I533" s="24" t="s">
        <v>217</v>
      </c>
      <c r="J533" s="24" t="s">
        <v>420</v>
      </c>
      <c r="K533" s="24" t="s">
        <v>5194</v>
      </c>
    </row>
    <row r="534" spans="1:11" x14ac:dyDescent="0.3">
      <c r="A534" s="27">
        <v>40736</v>
      </c>
      <c r="B534" s="27">
        <v>40674</v>
      </c>
      <c r="C534" s="28">
        <v>6721.2287999999999</v>
      </c>
      <c r="D534" s="24">
        <v>7638</v>
      </c>
      <c r="E534" s="41">
        <v>1600</v>
      </c>
      <c r="F534" s="24">
        <v>2008</v>
      </c>
      <c r="G534" s="24" t="s">
        <v>4725</v>
      </c>
      <c r="H534" s="24" t="s">
        <v>5002</v>
      </c>
      <c r="I534" s="24" t="s">
        <v>217</v>
      </c>
      <c r="J534" s="24" t="s">
        <v>420</v>
      </c>
      <c r="K534" s="24" t="s">
        <v>5193</v>
      </c>
    </row>
    <row r="535" spans="1:11" x14ac:dyDescent="0.3">
      <c r="A535" s="27">
        <v>40819</v>
      </c>
      <c r="B535" s="27">
        <v>40715</v>
      </c>
      <c r="C535" s="28">
        <v>6604.4160000000002</v>
      </c>
      <c r="D535" s="24">
        <v>7338</v>
      </c>
      <c r="E535" s="41">
        <v>1200</v>
      </c>
      <c r="F535" s="24">
        <v>2008</v>
      </c>
      <c r="G535" s="24" t="s">
        <v>4721</v>
      </c>
      <c r="H535" s="24" t="s">
        <v>5002</v>
      </c>
      <c r="I535" s="24" t="s">
        <v>4732</v>
      </c>
      <c r="J535" s="24" t="s">
        <v>420</v>
      </c>
      <c r="K535" s="24" t="s">
        <v>5192</v>
      </c>
    </row>
    <row r="536" spans="1:11" x14ac:dyDescent="0.3">
      <c r="A536" s="27">
        <v>40607</v>
      </c>
      <c r="B536" s="27">
        <v>40600</v>
      </c>
      <c r="C536" s="28">
        <v>5085</v>
      </c>
      <c r="D536" s="24">
        <v>5085</v>
      </c>
      <c r="E536" s="41">
        <v>1600</v>
      </c>
      <c r="F536" s="24">
        <v>2006</v>
      </c>
      <c r="G536" s="24" t="s">
        <v>4725</v>
      </c>
      <c r="H536" s="24" t="s">
        <v>5002</v>
      </c>
      <c r="I536" s="24" t="s">
        <v>4723</v>
      </c>
      <c r="J536" s="24" t="s">
        <v>420</v>
      </c>
      <c r="K536" s="24" t="s">
        <v>5191</v>
      </c>
    </row>
    <row r="537" spans="1:11" x14ac:dyDescent="0.3">
      <c r="A537" s="27">
        <v>40695</v>
      </c>
      <c r="B537" s="27">
        <v>40693</v>
      </c>
      <c r="C537" s="28">
        <v>3489.4079999999999</v>
      </c>
      <c r="D537" s="24">
        <v>3635</v>
      </c>
      <c r="E537" s="41">
        <v>1600</v>
      </c>
      <c r="F537" s="24">
        <v>2001</v>
      </c>
      <c r="G537" s="24" t="s">
        <v>4725</v>
      </c>
      <c r="H537" s="24" t="s">
        <v>5002</v>
      </c>
      <c r="I537" s="24" t="s">
        <v>4723</v>
      </c>
      <c r="J537" s="24" t="s">
        <v>420</v>
      </c>
      <c r="K537" s="24" t="s">
        <v>5190</v>
      </c>
    </row>
    <row r="538" spans="1:11" x14ac:dyDescent="0.3">
      <c r="A538" s="27">
        <v>40706</v>
      </c>
      <c r="B538" s="27">
        <v>40697</v>
      </c>
      <c r="C538" s="28">
        <v>3678.6150000000002</v>
      </c>
      <c r="D538" s="24">
        <v>4087</v>
      </c>
      <c r="E538" s="41">
        <v>1200</v>
      </c>
      <c r="F538" s="24">
        <v>2002</v>
      </c>
      <c r="G538" s="24" t="s">
        <v>4721</v>
      </c>
      <c r="H538" s="24" t="s">
        <v>5002</v>
      </c>
      <c r="I538" s="24" t="s">
        <v>217</v>
      </c>
      <c r="J538" s="24" t="s">
        <v>420</v>
      </c>
      <c r="K538" s="24" t="s">
        <v>5189</v>
      </c>
    </row>
    <row r="539" spans="1:11" x14ac:dyDescent="0.3">
      <c r="A539" s="27">
        <v>40643</v>
      </c>
      <c r="B539" s="27">
        <v>40571</v>
      </c>
      <c r="C539" s="28">
        <v>5170.5675000000001</v>
      </c>
      <c r="D539" s="24">
        <v>5560</v>
      </c>
      <c r="E539" s="41">
        <v>1200</v>
      </c>
      <c r="F539" s="24">
        <v>2005</v>
      </c>
      <c r="G539" s="24" t="s">
        <v>4721</v>
      </c>
      <c r="H539" s="24" t="s">
        <v>5002</v>
      </c>
      <c r="I539" s="24" t="s">
        <v>4723</v>
      </c>
      <c r="J539" s="24" t="s">
        <v>420</v>
      </c>
      <c r="K539" s="24" t="s">
        <v>5188</v>
      </c>
    </row>
    <row r="540" spans="1:11" x14ac:dyDescent="0.3">
      <c r="A540" s="27">
        <v>40733</v>
      </c>
      <c r="B540" s="27">
        <v>40725</v>
      </c>
      <c r="C540" s="28">
        <v>5972.2559999999994</v>
      </c>
      <c r="D540" s="24">
        <v>6710</v>
      </c>
      <c r="E540" s="41">
        <v>1200</v>
      </c>
      <c r="F540" s="24">
        <v>2007</v>
      </c>
      <c r="G540" s="24" t="s">
        <v>4721</v>
      </c>
      <c r="H540" s="24" t="s">
        <v>5002</v>
      </c>
      <c r="I540" s="24" t="s">
        <v>195</v>
      </c>
      <c r="J540" s="24" t="s">
        <v>420</v>
      </c>
      <c r="K540" s="24" t="s">
        <v>5187</v>
      </c>
    </row>
    <row r="541" spans="1:11" x14ac:dyDescent="0.3">
      <c r="A541" s="27">
        <v>40568</v>
      </c>
      <c r="B541" s="27">
        <v>40565</v>
      </c>
      <c r="C541" s="28">
        <v>10543.83</v>
      </c>
      <c r="D541" s="24">
        <v>11847</v>
      </c>
      <c r="E541" s="41">
        <v>1600</v>
      </c>
      <c r="F541" s="24">
        <v>2011</v>
      </c>
      <c r="G541" s="24" t="s">
        <v>4721</v>
      </c>
      <c r="H541" s="24" t="s">
        <v>5002</v>
      </c>
      <c r="I541" s="24" t="s">
        <v>4723</v>
      </c>
      <c r="J541" s="24" t="s">
        <v>420</v>
      </c>
      <c r="K541" s="24" t="s">
        <v>5186</v>
      </c>
    </row>
    <row r="542" spans="1:11" x14ac:dyDescent="0.3">
      <c r="A542" s="27">
        <v>40736</v>
      </c>
      <c r="B542" s="27">
        <v>40619</v>
      </c>
      <c r="C542" s="28">
        <v>11363.642400000001</v>
      </c>
      <c r="D542" s="24">
        <v>12913</v>
      </c>
      <c r="E542" s="41">
        <v>1600</v>
      </c>
      <c r="F542" s="24">
        <v>2011</v>
      </c>
      <c r="G542" s="24" t="s">
        <v>4725</v>
      </c>
      <c r="H542" s="24" t="s">
        <v>5002</v>
      </c>
      <c r="I542" s="24" t="s">
        <v>217</v>
      </c>
      <c r="J542" s="24" t="s">
        <v>420</v>
      </c>
      <c r="K542" s="24" t="s">
        <v>5185</v>
      </c>
    </row>
    <row r="543" spans="1:11" x14ac:dyDescent="0.3">
      <c r="A543" s="27">
        <v>40618</v>
      </c>
      <c r="B543" s="27">
        <v>40616</v>
      </c>
      <c r="C543" s="28">
        <v>4455.7425000000003</v>
      </c>
      <c r="D543" s="24">
        <v>5242</v>
      </c>
      <c r="E543" s="41">
        <v>1200</v>
      </c>
      <c r="F543" s="24">
        <v>2005</v>
      </c>
      <c r="G543" s="24" t="s">
        <v>4721</v>
      </c>
      <c r="H543" s="24" t="s">
        <v>5002</v>
      </c>
      <c r="I543" s="24" t="s">
        <v>4723</v>
      </c>
      <c r="J543" s="24" t="s">
        <v>420</v>
      </c>
      <c r="K543" s="24" t="s">
        <v>5184</v>
      </c>
    </row>
    <row r="544" spans="1:11" x14ac:dyDescent="0.3">
      <c r="A544" s="27">
        <v>40672</v>
      </c>
      <c r="B544" s="27">
        <v>40644</v>
      </c>
      <c r="C544" s="28">
        <v>5481.63</v>
      </c>
      <c r="D544" s="24">
        <v>5537</v>
      </c>
      <c r="E544" s="41">
        <v>1200</v>
      </c>
      <c r="F544" s="24">
        <v>2006</v>
      </c>
      <c r="G544" s="24" t="s">
        <v>4725</v>
      </c>
      <c r="H544" s="24" t="s">
        <v>5002</v>
      </c>
      <c r="I544" s="24" t="s">
        <v>195</v>
      </c>
      <c r="J544" s="24" t="s">
        <v>420</v>
      </c>
      <c r="K544" s="24" t="s">
        <v>5183</v>
      </c>
    </row>
    <row r="545" spans="1:11" x14ac:dyDescent="0.3">
      <c r="A545" s="27">
        <v>40723</v>
      </c>
      <c r="B545" s="27">
        <v>40716</v>
      </c>
      <c r="C545" s="28">
        <v>5198</v>
      </c>
      <c r="D545" s="24">
        <v>5650</v>
      </c>
      <c r="E545" s="41">
        <v>1200</v>
      </c>
      <c r="F545" s="24">
        <v>2006</v>
      </c>
      <c r="G545" s="24" t="s">
        <v>4725</v>
      </c>
      <c r="H545" s="24" t="s">
        <v>5002</v>
      </c>
      <c r="I545" s="24" t="s">
        <v>4723</v>
      </c>
      <c r="J545" s="24" t="s">
        <v>420</v>
      </c>
      <c r="K545" s="24" t="s">
        <v>5182</v>
      </c>
    </row>
    <row r="546" spans="1:11" x14ac:dyDescent="0.3">
      <c r="A546" s="27">
        <v>40608</v>
      </c>
      <c r="B546" s="27">
        <v>40564</v>
      </c>
      <c r="C546" s="28">
        <v>4981.5360000000001</v>
      </c>
      <c r="D546" s="24">
        <v>5083</v>
      </c>
      <c r="E546" s="41">
        <v>2000</v>
      </c>
      <c r="F546" s="24">
        <v>2005</v>
      </c>
      <c r="G546" s="24" t="s">
        <v>4725</v>
      </c>
      <c r="H546" s="24" t="s">
        <v>5002</v>
      </c>
      <c r="I546" s="24" t="s">
        <v>4732</v>
      </c>
      <c r="J546" s="24" t="s">
        <v>420</v>
      </c>
      <c r="K546" s="24" t="s">
        <v>5181</v>
      </c>
    </row>
    <row r="547" spans="1:11" x14ac:dyDescent="0.3">
      <c r="A547" s="27">
        <v>40796</v>
      </c>
      <c r="B547" s="27">
        <v>40751</v>
      </c>
      <c r="C547" s="28">
        <v>2636.6279999999997</v>
      </c>
      <c r="D547" s="24">
        <v>3215</v>
      </c>
      <c r="E547" s="41">
        <v>1600</v>
      </c>
      <c r="F547" s="24">
        <v>2001</v>
      </c>
      <c r="G547" s="24" t="s">
        <v>4725</v>
      </c>
      <c r="H547" s="24" t="s">
        <v>5002</v>
      </c>
      <c r="I547" s="24" t="s">
        <v>4723</v>
      </c>
      <c r="J547" s="24" t="s">
        <v>420</v>
      </c>
      <c r="K547" s="24" t="s">
        <v>5180</v>
      </c>
    </row>
    <row r="548" spans="1:11" x14ac:dyDescent="0.3">
      <c r="A548" s="27">
        <v>40744</v>
      </c>
      <c r="B548" s="27">
        <v>40652</v>
      </c>
      <c r="C548" s="28">
        <v>9915.9390000000003</v>
      </c>
      <c r="D548" s="24">
        <v>11018</v>
      </c>
      <c r="E548" s="41">
        <v>1200</v>
      </c>
      <c r="F548" s="24">
        <v>2011</v>
      </c>
      <c r="G548" s="24" t="s">
        <v>4725</v>
      </c>
      <c r="H548" s="24" t="s">
        <v>5002</v>
      </c>
      <c r="I548" s="24" t="s">
        <v>217</v>
      </c>
      <c r="J548" s="24" t="s">
        <v>420</v>
      </c>
      <c r="K548" s="24" t="s">
        <v>5179</v>
      </c>
    </row>
    <row r="549" spans="1:11" x14ac:dyDescent="0.3">
      <c r="A549" s="27">
        <v>40762</v>
      </c>
      <c r="B549" s="27">
        <v>40707</v>
      </c>
      <c r="C549" s="28">
        <v>6277.1903999999995</v>
      </c>
      <c r="D549" s="24">
        <v>7563</v>
      </c>
      <c r="E549" s="41">
        <v>1600</v>
      </c>
      <c r="F549" s="24">
        <v>2008</v>
      </c>
      <c r="G549" s="24" t="s">
        <v>4721</v>
      </c>
      <c r="H549" s="24" t="s">
        <v>5002</v>
      </c>
      <c r="I549" s="24" t="s">
        <v>195</v>
      </c>
      <c r="J549" s="24" t="s">
        <v>420</v>
      </c>
      <c r="K549" s="24" t="s">
        <v>5178</v>
      </c>
    </row>
    <row r="550" spans="1:11" x14ac:dyDescent="0.3">
      <c r="A550" s="27">
        <v>40754</v>
      </c>
      <c r="B550" s="27">
        <v>40703</v>
      </c>
      <c r="C550" s="28">
        <v>4610.3999999999996</v>
      </c>
      <c r="D550" s="24">
        <v>5424</v>
      </c>
      <c r="E550" s="41">
        <v>2000</v>
      </c>
      <c r="F550" s="24">
        <v>2006</v>
      </c>
      <c r="G550" s="24" t="s">
        <v>4725</v>
      </c>
      <c r="H550" s="24" t="s">
        <v>5002</v>
      </c>
      <c r="I550" s="24" t="s">
        <v>217</v>
      </c>
      <c r="J550" s="24" t="s">
        <v>420</v>
      </c>
      <c r="K550" s="24" t="s">
        <v>5177</v>
      </c>
    </row>
    <row r="551" spans="1:11" x14ac:dyDescent="0.3">
      <c r="A551" s="27">
        <v>40758</v>
      </c>
      <c r="B551" s="27">
        <v>40671</v>
      </c>
      <c r="C551" s="28">
        <v>4203.6000000000004</v>
      </c>
      <c r="D551" s="24">
        <v>5255</v>
      </c>
      <c r="E551" s="41">
        <v>1600</v>
      </c>
      <c r="F551" s="24">
        <v>2003</v>
      </c>
      <c r="G551" s="24" t="s">
        <v>4725</v>
      </c>
      <c r="H551" s="24" t="s">
        <v>5002</v>
      </c>
      <c r="I551" s="24" t="s">
        <v>217</v>
      </c>
      <c r="J551" s="24" t="s">
        <v>420</v>
      </c>
      <c r="K551" s="24" t="s">
        <v>5176</v>
      </c>
    </row>
    <row r="552" spans="1:11" x14ac:dyDescent="0.3">
      <c r="A552" s="27">
        <v>40877</v>
      </c>
      <c r="B552" s="27">
        <v>40762</v>
      </c>
      <c r="C552" s="28">
        <v>9268.9699999999993</v>
      </c>
      <c r="D552" s="24">
        <v>9269</v>
      </c>
      <c r="E552" s="41">
        <v>1600</v>
      </c>
      <c r="F552" s="24">
        <v>2009</v>
      </c>
      <c r="G552" s="24" t="s">
        <v>4725</v>
      </c>
      <c r="H552" s="24" t="s">
        <v>5002</v>
      </c>
      <c r="I552" s="24" t="s">
        <v>195</v>
      </c>
      <c r="J552" s="24" t="s">
        <v>420</v>
      </c>
      <c r="K552" s="24" t="s">
        <v>5175</v>
      </c>
    </row>
    <row r="553" spans="1:11" x14ac:dyDescent="0.3">
      <c r="A553" s="27">
        <v>40737</v>
      </c>
      <c r="B553" s="27">
        <v>40695</v>
      </c>
      <c r="C553" s="28">
        <v>8141.3952999999992</v>
      </c>
      <c r="D553" s="24">
        <v>9809</v>
      </c>
      <c r="E553" s="41">
        <v>1600</v>
      </c>
      <c r="F553" s="24">
        <v>2009</v>
      </c>
      <c r="G553" s="24" t="s">
        <v>4721</v>
      </c>
      <c r="H553" s="24" t="s">
        <v>5002</v>
      </c>
      <c r="I553" s="24" t="s">
        <v>4723</v>
      </c>
      <c r="J553" s="24" t="s">
        <v>420</v>
      </c>
      <c r="K553" s="24" t="s">
        <v>5174</v>
      </c>
    </row>
    <row r="554" spans="1:11" x14ac:dyDescent="0.3">
      <c r="A554" s="27">
        <v>40674</v>
      </c>
      <c r="B554" s="27">
        <v>40575</v>
      </c>
      <c r="C554" s="28">
        <v>11845.815299999998</v>
      </c>
      <c r="D554" s="24">
        <v>11965</v>
      </c>
      <c r="E554" s="41">
        <v>1600</v>
      </c>
      <c r="F554" s="24">
        <v>2011</v>
      </c>
      <c r="G554" s="24" t="s">
        <v>4721</v>
      </c>
      <c r="H554" s="24" t="s">
        <v>5002</v>
      </c>
      <c r="I554" s="24" t="s">
        <v>4732</v>
      </c>
      <c r="J554" s="24" t="s">
        <v>420</v>
      </c>
      <c r="K554" s="24" t="s">
        <v>5173</v>
      </c>
    </row>
    <row r="555" spans="1:11" x14ac:dyDescent="0.3">
      <c r="A555" s="27">
        <v>40606</v>
      </c>
      <c r="B555" s="27">
        <v>40568</v>
      </c>
      <c r="C555" s="28">
        <v>9715.1400000000012</v>
      </c>
      <c r="D555" s="24">
        <v>10795</v>
      </c>
      <c r="E555" s="41">
        <v>2000</v>
      </c>
      <c r="F555" s="24">
        <v>2010</v>
      </c>
      <c r="G555" s="24" t="s">
        <v>4721</v>
      </c>
      <c r="H555" s="24" t="s">
        <v>5002</v>
      </c>
      <c r="I555" s="24" t="s">
        <v>217</v>
      </c>
      <c r="J555" s="24" t="s">
        <v>420</v>
      </c>
      <c r="K555" s="24" t="s">
        <v>5172</v>
      </c>
    </row>
    <row r="556" spans="1:11" x14ac:dyDescent="0.3">
      <c r="A556" s="27">
        <v>40607</v>
      </c>
      <c r="B556" s="27">
        <v>40552</v>
      </c>
      <c r="C556" s="28">
        <v>2887.5690000000004</v>
      </c>
      <c r="D556" s="24">
        <v>3565</v>
      </c>
      <c r="E556" s="41">
        <v>1600</v>
      </c>
      <c r="F556" s="24">
        <v>2001</v>
      </c>
      <c r="G556" s="24" t="s">
        <v>4725</v>
      </c>
      <c r="H556" s="24" t="s">
        <v>5002</v>
      </c>
      <c r="I556" s="24" t="s">
        <v>4723</v>
      </c>
      <c r="J556" s="24" t="s">
        <v>420</v>
      </c>
      <c r="K556" s="24" t="s">
        <v>5171</v>
      </c>
    </row>
    <row r="557" spans="1:11" x14ac:dyDescent="0.3">
      <c r="A557" s="27">
        <v>40801</v>
      </c>
      <c r="B557" s="27">
        <v>40723</v>
      </c>
      <c r="C557" s="28">
        <v>5932.5</v>
      </c>
      <c r="D557" s="24">
        <v>5933</v>
      </c>
      <c r="E557" s="41">
        <v>1200</v>
      </c>
      <c r="F557" s="24">
        <v>2003</v>
      </c>
      <c r="G557" s="24" t="s">
        <v>4721</v>
      </c>
      <c r="H557" s="24" t="s">
        <v>5002</v>
      </c>
      <c r="I557" s="24" t="s">
        <v>217</v>
      </c>
      <c r="J557" s="24" t="s">
        <v>420</v>
      </c>
      <c r="K557" s="24" t="s">
        <v>5170</v>
      </c>
    </row>
    <row r="558" spans="1:11" x14ac:dyDescent="0.3">
      <c r="A558" s="27">
        <v>40670</v>
      </c>
      <c r="B558" s="27">
        <v>40651</v>
      </c>
      <c r="C558" s="28">
        <v>6223.8960000000006</v>
      </c>
      <c r="D558" s="24">
        <v>7409</v>
      </c>
      <c r="E558" s="41">
        <v>1600</v>
      </c>
      <c r="F558" s="24">
        <v>2007</v>
      </c>
      <c r="G558" s="24" t="s">
        <v>4721</v>
      </c>
      <c r="H558" s="24" t="s">
        <v>5002</v>
      </c>
      <c r="I558" s="24" t="s">
        <v>4723</v>
      </c>
      <c r="J558" s="24" t="s">
        <v>420</v>
      </c>
      <c r="K558" s="24" t="s">
        <v>5169</v>
      </c>
    </row>
    <row r="559" spans="1:11" x14ac:dyDescent="0.3">
      <c r="A559" s="27">
        <v>40686</v>
      </c>
      <c r="B559" s="27">
        <v>40634</v>
      </c>
      <c r="C559" s="28">
        <v>3817.2225000000003</v>
      </c>
      <c r="D559" s="24">
        <v>4195</v>
      </c>
      <c r="E559" s="41">
        <v>1600</v>
      </c>
      <c r="F559" s="24">
        <v>2004</v>
      </c>
      <c r="G559" s="24" t="s">
        <v>4721</v>
      </c>
      <c r="H559" s="24" t="s">
        <v>5002</v>
      </c>
      <c r="I559" s="24" t="s">
        <v>4723</v>
      </c>
      <c r="J559" s="24" t="s">
        <v>420</v>
      </c>
      <c r="K559" s="24" t="s">
        <v>5168</v>
      </c>
    </row>
    <row r="560" spans="1:11" x14ac:dyDescent="0.3">
      <c r="A560" s="27">
        <v>40557</v>
      </c>
      <c r="B560" s="27">
        <v>40551</v>
      </c>
      <c r="C560" s="28">
        <v>4431.915</v>
      </c>
      <c r="D560" s="24">
        <v>4766</v>
      </c>
      <c r="E560" s="41">
        <v>1200</v>
      </c>
      <c r="F560" s="24">
        <v>2005</v>
      </c>
      <c r="G560" s="24" t="s">
        <v>4721</v>
      </c>
      <c r="H560" s="24" t="s">
        <v>5002</v>
      </c>
      <c r="I560" s="24" t="s">
        <v>195</v>
      </c>
      <c r="J560" s="24" t="s">
        <v>420</v>
      </c>
      <c r="K560" s="24" t="s">
        <v>5167</v>
      </c>
    </row>
    <row r="561" spans="1:11" x14ac:dyDescent="0.3">
      <c r="A561" s="27">
        <v>40550</v>
      </c>
      <c r="B561" s="27">
        <v>40545</v>
      </c>
      <c r="C561" s="28">
        <v>6267.4560000000001</v>
      </c>
      <c r="D561" s="24">
        <v>6964</v>
      </c>
      <c r="E561" s="41">
        <v>1600</v>
      </c>
      <c r="F561" s="24">
        <v>2008</v>
      </c>
      <c r="G561" s="24" t="s">
        <v>4725</v>
      </c>
      <c r="H561" s="24" t="s">
        <v>5002</v>
      </c>
      <c r="I561" s="24" t="s">
        <v>4723</v>
      </c>
      <c r="J561" s="24" t="s">
        <v>420</v>
      </c>
      <c r="K561" s="24" t="s">
        <v>5166</v>
      </c>
    </row>
    <row r="562" spans="1:11" x14ac:dyDescent="0.3">
      <c r="A562" s="27">
        <v>40571</v>
      </c>
      <c r="B562" s="27">
        <v>40563</v>
      </c>
      <c r="C562" s="28">
        <v>3291.8800000000006</v>
      </c>
      <c r="D562" s="24">
        <v>4115</v>
      </c>
      <c r="E562" s="41">
        <v>1600</v>
      </c>
      <c r="F562" s="24">
        <v>2004</v>
      </c>
      <c r="G562" s="24" t="s">
        <v>4721</v>
      </c>
      <c r="H562" s="24" t="s">
        <v>5002</v>
      </c>
      <c r="I562" s="24" t="s">
        <v>4723</v>
      </c>
      <c r="J562" s="24" t="s">
        <v>420</v>
      </c>
      <c r="K562" s="24" t="s">
        <v>5165</v>
      </c>
    </row>
    <row r="563" spans="1:11" x14ac:dyDescent="0.3">
      <c r="A563" s="27">
        <v>40708</v>
      </c>
      <c r="B563" s="27">
        <v>40700</v>
      </c>
      <c r="C563" s="28">
        <v>6402.24</v>
      </c>
      <c r="D563" s="24">
        <v>6739</v>
      </c>
      <c r="E563" s="41">
        <v>1200</v>
      </c>
      <c r="F563" s="24">
        <v>2008</v>
      </c>
      <c r="G563" s="24" t="s">
        <v>4721</v>
      </c>
      <c r="H563" s="24" t="s">
        <v>5002</v>
      </c>
      <c r="I563" s="24" t="s">
        <v>217</v>
      </c>
      <c r="J563" s="24" t="s">
        <v>420</v>
      </c>
      <c r="K563" s="24" t="s">
        <v>5164</v>
      </c>
    </row>
    <row r="564" spans="1:11" x14ac:dyDescent="0.3">
      <c r="A564" s="27">
        <v>40662</v>
      </c>
      <c r="B564" s="27">
        <v>40653</v>
      </c>
      <c r="C564" s="28">
        <v>5247.72</v>
      </c>
      <c r="D564" s="24">
        <v>6102</v>
      </c>
      <c r="E564" s="41">
        <v>1200</v>
      </c>
      <c r="F564" s="24">
        <v>2003</v>
      </c>
      <c r="G564" s="24" t="s">
        <v>4721</v>
      </c>
      <c r="H564" s="24" t="s">
        <v>5002</v>
      </c>
      <c r="I564" s="24" t="s">
        <v>195</v>
      </c>
      <c r="J564" s="24" t="s">
        <v>420</v>
      </c>
      <c r="K564" s="24" t="s">
        <v>5163</v>
      </c>
    </row>
    <row r="565" spans="1:11" x14ac:dyDescent="0.3">
      <c r="A565" s="27">
        <v>40756</v>
      </c>
      <c r="B565" s="27">
        <v>40749</v>
      </c>
      <c r="C565" s="28">
        <v>9020.4874999999993</v>
      </c>
      <c r="D565" s="24">
        <v>9495</v>
      </c>
      <c r="E565" s="41">
        <v>1600</v>
      </c>
      <c r="F565" s="24">
        <v>2010</v>
      </c>
      <c r="G565" s="24" t="s">
        <v>4725</v>
      </c>
      <c r="H565" s="24" t="s">
        <v>5002</v>
      </c>
      <c r="I565" s="24" t="s">
        <v>4723</v>
      </c>
      <c r="J565" s="24" t="s">
        <v>420</v>
      </c>
      <c r="K565" s="24" t="s">
        <v>5162</v>
      </c>
    </row>
    <row r="566" spans="1:11" x14ac:dyDescent="0.3">
      <c r="A566" s="27">
        <v>40774</v>
      </c>
      <c r="B566" s="27">
        <v>40671</v>
      </c>
      <c r="C566" s="28">
        <v>4484.97</v>
      </c>
      <c r="D566" s="24">
        <v>5537</v>
      </c>
      <c r="E566" s="41">
        <v>1600</v>
      </c>
      <c r="F566" s="24">
        <v>2006</v>
      </c>
      <c r="G566" s="24" t="s">
        <v>4725</v>
      </c>
      <c r="H566" s="24" t="s">
        <v>5002</v>
      </c>
      <c r="I566" s="24" t="s">
        <v>195</v>
      </c>
      <c r="J566" s="24" t="s">
        <v>420</v>
      </c>
      <c r="K566" s="24" t="s">
        <v>5161</v>
      </c>
    </row>
    <row r="567" spans="1:11" x14ac:dyDescent="0.3">
      <c r="A567" s="27">
        <v>40622</v>
      </c>
      <c r="B567" s="27">
        <v>40568</v>
      </c>
      <c r="C567" s="28">
        <v>7908.0439999999999</v>
      </c>
      <c r="D567" s="24">
        <v>9195</v>
      </c>
      <c r="E567" s="41">
        <v>1600</v>
      </c>
      <c r="F567" s="24">
        <v>2010</v>
      </c>
      <c r="G567" s="24" t="s">
        <v>4721</v>
      </c>
      <c r="H567" s="24" t="s">
        <v>5002</v>
      </c>
      <c r="I567" s="24" t="s">
        <v>195</v>
      </c>
      <c r="J567" s="24" t="s">
        <v>420</v>
      </c>
      <c r="K567" s="24" t="s">
        <v>5160</v>
      </c>
    </row>
    <row r="568" spans="1:11" x14ac:dyDescent="0.3">
      <c r="A568" s="27">
        <v>40658</v>
      </c>
      <c r="B568" s="27">
        <v>40656</v>
      </c>
      <c r="C568" s="28">
        <v>2926.0140000000001</v>
      </c>
      <c r="D568" s="24">
        <v>3215</v>
      </c>
      <c r="E568" s="41">
        <v>2000</v>
      </c>
      <c r="F568" s="24">
        <v>2001</v>
      </c>
      <c r="G568" s="24" t="s">
        <v>4725</v>
      </c>
      <c r="H568" s="24" t="s">
        <v>5002</v>
      </c>
      <c r="I568" s="24" t="s">
        <v>195</v>
      </c>
      <c r="J568" s="24" t="s">
        <v>420</v>
      </c>
      <c r="K568" s="24" t="s">
        <v>5159</v>
      </c>
    </row>
    <row r="569" spans="1:11" x14ac:dyDescent="0.3">
      <c r="A569" s="27">
        <v>40602</v>
      </c>
      <c r="B569" s="27">
        <v>40597</v>
      </c>
      <c r="C569" s="28">
        <v>4429.7969999999996</v>
      </c>
      <c r="D569" s="24">
        <v>4977</v>
      </c>
      <c r="E569" s="41">
        <v>1200</v>
      </c>
      <c r="F569" s="24">
        <v>2005</v>
      </c>
      <c r="G569" s="24" t="s">
        <v>4725</v>
      </c>
      <c r="H569" s="24" t="s">
        <v>5002</v>
      </c>
      <c r="I569" s="24" t="s">
        <v>4732</v>
      </c>
      <c r="J569" s="24" t="s">
        <v>420</v>
      </c>
      <c r="K569" s="24" t="s">
        <v>5158</v>
      </c>
    </row>
    <row r="570" spans="1:11" x14ac:dyDescent="0.3">
      <c r="A570" s="27">
        <v>40744</v>
      </c>
      <c r="B570" s="27">
        <v>40740</v>
      </c>
      <c r="C570" s="28">
        <v>2830.9500000000003</v>
      </c>
      <c r="D570" s="24">
        <v>3495</v>
      </c>
      <c r="E570" s="41">
        <v>2000</v>
      </c>
      <c r="F570" s="24">
        <v>2001</v>
      </c>
      <c r="G570" s="24" t="s">
        <v>4721</v>
      </c>
      <c r="H570" s="24" t="s">
        <v>5002</v>
      </c>
      <c r="I570" s="24" t="s">
        <v>4732</v>
      </c>
      <c r="J570" s="24" t="s">
        <v>420</v>
      </c>
      <c r="K570" s="24" t="s">
        <v>5157</v>
      </c>
    </row>
    <row r="571" spans="1:11" x14ac:dyDescent="0.3">
      <c r="A571" s="27">
        <v>40603</v>
      </c>
      <c r="B571" s="27">
        <v>40596</v>
      </c>
      <c r="C571" s="28">
        <v>6429.1968000000006</v>
      </c>
      <c r="D571" s="24">
        <v>7937</v>
      </c>
      <c r="E571" s="41">
        <v>2000</v>
      </c>
      <c r="F571" s="24">
        <v>2008</v>
      </c>
      <c r="G571" s="24" t="s">
        <v>4721</v>
      </c>
      <c r="H571" s="24" t="s">
        <v>5002</v>
      </c>
      <c r="I571" s="24" t="s">
        <v>195</v>
      </c>
      <c r="J571" s="24" t="s">
        <v>420</v>
      </c>
      <c r="K571" s="24" t="s">
        <v>5156</v>
      </c>
    </row>
    <row r="572" spans="1:11" x14ac:dyDescent="0.3">
      <c r="A572" s="27">
        <v>40551</v>
      </c>
      <c r="B572" s="27">
        <v>40546</v>
      </c>
      <c r="C572" s="28">
        <v>7362.0819000000001</v>
      </c>
      <c r="D572" s="24">
        <v>9089</v>
      </c>
      <c r="E572" s="41">
        <v>1600</v>
      </c>
      <c r="F572" s="24">
        <v>2009</v>
      </c>
      <c r="G572" s="24" t="s">
        <v>4721</v>
      </c>
      <c r="H572" s="24" t="s">
        <v>5002</v>
      </c>
      <c r="I572" s="24" t="s">
        <v>4723</v>
      </c>
      <c r="J572" s="24" t="s">
        <v>420</v>
      </c>
      <c r="K572" s="24" t="s">
        <v>5155</v>
      </c>
    </row>
    <row r="573" spans="1:11" x14ac:dyDescent="0.3">
      <c r="A573" s="27">
        <v>40805</v>
      </c>
      <c r="B573" s="27">
        <v>40685</v>
      </c>
      <c r="C573" s="28">
        <v>7113.0240000000003</v>
      </c>
      <c r="D573" s="24">
        <v>7409</v>
      </c>
      <c r="E573" s="41">
        <v>2000</v>
      </c>
      <c r="F573" s="24">
        <v>2007</v>
      </c>
      <c r="G573" s="24" t="s">
        <v>4725</v>
      </c>
      <c r="H573" s="24" t="s">
        <v>5002</v>
      </c>
      <c r="I573" s="24" t="s">
        <v>217</v>
      </c>
      <c r="J573" s="24" t="s">
        <v>420</v>
      </c>
      <c r="K573" s="24" t="s">
        <v>5154</v>
      </c>
    </row>
    <row r="574" spans="1:11" x14ac:dyDescent="0.3">
      <c r="A574" s="27">
        <v>40852</v>
      </c>
      <c r="B574" s="27">
        <v>40744</v>
      </c>
      <c r="C574" s="28">
        <v>4987.2550000000001</v>
      </c>
      <c r="D574" s="24">
        <v>5142</v>
      </c>
      <c r="E574" s="41">
        <v>1600</v>
      </c>
      <c r="F574" s="24">
        <v>2003</v>
      </c>
      <c r="G574" s="24" t="s">
        <v>4721</v>
      </c>
      <c r="H574" s="24" t="s">
        <v>5002</v>
      </c>
      <c r="I574" s="24" t="s">
        <v>195</v>
      </c>
      <c r="J574" s="24" t="s">
        <v>420</v>
      </c>
      <c r="K574" s="24" t="s">
        <v>5153</v>
      </c>
    </row>
    <row r="575" spans="1:11" x14ac:dyDescent="0.3">
      <c r="A575" s="27">
        <v>40696</v>
      </c>
      <c r="B575" s="27">
        <v>40634</v>
      </c>
      <c r="C575" s="28">
        <v>3017.2335000000003</v>
      </c>
      <c r="D575" s="24">
        <v>3390</v>
      </c>
      <c r="E575" s="41">
        <v>1200</v>
      </c>
      <c r="F575" s="24">
        <v>2001</v>
      </c>
      <c r="G575" s="24" t="s">
        <v>4721</v>
      </c>
      <c r="H575" s="24" t="s">
        <v>5002</v>
      </c>
      <c r="I575" s="24" t="s">
        <v>217</v>
      </c>
      <c r="J575" s="24" t="s">
        <v>420</v>
      </c>
      <c r="K575" s="24" t="s">
        <v>5152</v>
      </c>
    </row>
    <row r="576" spans="1:11" x14ac:dyDescent="0.3">
      <c r="A576" s="27">
        <v>40632</v>
      </c>
      <c r="B576" s="27">
        <v>40627</v>
      </c>
      <c r="C576" s="28">
        <v>3555.55</v>
      </c>
      <c r="D576" s="24">
        <v>3995</v>
      </c>
      <c r="E576" s="41">
        <v>1600</v>
      </c>
      <c r="F576" s="24">
        <v>2004</v>
      </c>
      <c r="G576" s="24" t="s">
        <v>4721</v>
      </c>
      <c r="H576" s="24" t="s">
        <v>5002</v>
      </c>
      <c r="I576" s="24" t="s">
        <v>217</v>
      </c>
      <c r="J576" s="24" t="s">
        <v>420</v>
      </c>
      <c r="K576" s="24" t="s">
        <v>5151</v>
      </c>
    </row>
    <row r="577" spans="1:11" x14ac:dyDescent="0.3">
      <c r="A577" s="27">
        <v>40578</v>
      </c>
      <c r="B577" s="27">
        <v>40570</v>
      </c>
      <c r="C577" s="28">
        <v>3841.23</v>
      </c>
      <c r="D577" s="24">
        <v>4043</v>
      </c>
      <c r="E577" s="41">
        <v>1200</v>
      </c>
      <c r="F577" s="24">
        <v>2002</v>
      </c>
      <c r="G577" s="24" t="s">
        <v>4725</v>
      </c>
      <c r="H577" s="24" t="s">
        <v>5002</v>
      </c>
      <c r="I577" s="24" t="s">
        <v>4723</v>
      </c>
      <c r="J577" s="24" t="s">
        <v>420</v>
      </c>
      <c r="K577" s="24" t="s">
        <v>5150</v>
      </c>
    </row>
    <row r="578" spans="1:11" x14ac:dyDescent="0.3">
      <c r="A578" s="27">
        <v>40730</v>
      </c>
      <c r="B578" s="27">
        <v>40720</v>
      </c>
      <c r="C578" s="28">
        <v>8195.9</v>
      </c>
      <c r="D578" s="24">
        <v>9995</v>
      </c>
      <c r="E578" s="41">
        <v>2000</v>
      </c>
      <c r="F578" s="24">
        <v>2010</v>
      </c>
      <c r="G578" s="24" t="s">
        <v>4721</v>
      </c>
      <c r="H578" s="24" t="s">
        <v>5002</v>
      </c>
      <c r="I578" s="24" t="s">
        <v>4723</v>
      </c>
      <c r="J578" s="24" t="s">
        <v>420</v>
      </c>
      <c r="K578" s="24" t="s">
        <v>5149</v>
      </c>
    </row>
    <row r="579" spans="1:11" x14ac:dyDescent="0.3">
      <c r="A579" s="27">
        <v>40764</v>
      </c>
      <c r="B579" s="27">
        <v>40755</v>
      </c>
      <c r="C579" s="28">
        <v>3599.4949999999999</v>
      </c>
      <c r="D579" s="24">
        <v>4235</v>
      </c>
      <c r="E579" s="41">
        <v>1600</v>
      </c>
      <c r="F579" s="24">
        <v>2004</v>
      </c>
      <c r="G579" s="24" t="s">
        <v>4725</v>
      </c>
      <c r="H579" s="24" t="s">
        <v>5002</v>
      </c>
      <c r="I579" s="24" t="s">
        <v>4732</v>
      </c>
      <c r="J579" s="24" t="s">
        <v>420</v>
      </c>
      <c r="K579" s="24" t="s">
        <v>5148</v>
      </c>
    </row>
    <row r="580" spans="1:11" x14ac:dyDescent="0.3">
      <c r="A580" s="27">
        <v>40561</v>
      </c>
      <c r="B580" s="27">
        <v>40559</v>
      </c>
      <c r="C580" s="28">
        <v>8203.4884000000002</v>
      </c>
      <c r="D580" s="24">
        <v>9539</v>
      </c>
      <c r="E580" s="41">
        <v>1200</v>
      </c>
      <c r="F580" s="24">
        <v>2009</v>
      </c>
      <c r="G580" s="24" t="s">
        <v>4725</v>
      </c>
      <c r="H580" s="24" t="s">
        <v>5002</v>
      </c>
      <c r="I580" s="24" t="s">
        <v>4732</v>
      </c>
      <c r="J580" s="24" t="s">
        <v>420</v>
      </c>
      <c r="K580" s="24" t="s">
        <v>5147</v>
      </c>
    </row>
    <row r="581" spans="1:11" x14ac:dyDescent="0.3">
      <c r="A581" s="27">
        <v>40803</v>
      </c>
      <c r="B581" s="27">
        <v>40706</v>
      </c>
      <c r="C581" s="28">
        <v>10521.3207</v>
      </c>
      <c r="D581" s="24">
        <v>12676</v>
      </c>
      <c r="E581" s="41">
        <v>2000</v>
      </c>
      <c r="F581" s="24">
        <v>2011</v>
      </c>
      <c r="G581" s="24" t="s">
        <v>4725</v>
      </c>
      <c r="H581" s="24" t="s">
        <v>5002</v>
      </c>
      <c r="I581" s="24" t="s">
        <v>195</v>
      </c>
      <c r="J581" s="24" t="s">
        <v>420</v>
      </c>
      <c r="K581" s="24" t="s">
        <v>5146</v>
      </c>
    </row>
    <row r="582" spans="1:11" x14ac:dyDescent="0.3">
      <c r="A582" s="27">
        <v>40844</v>
      </c>
      <c r="B582" s="27">
        <v>40749</v>
      </c>
      <c r="C582" s="28">
        <v>6970.579200000001</v>
      </c>
      <c r="D582" s="24">
        <v>8012</v>
      </c>
      <c r="E582" s="41">
        <v>1200</v>
      </c>
      <c r="F582" s="24">
        <v>2008</v>
      </c>
      <c r="G582" s="24" t="s">
        <v>4725</v>
      </c>
      <c r="H582" s="24" t="s">
        <v>5002</v>
      </c>
      <c r="I582" s="24" t="s">
        <v>217</v>
      </c>
      <c r="J582" s="24" t="s">
        <v>420</v>
      </c>
      <c r="K582" s="24" t="s">
        <v>5145</v>
      </c>
    </row>
    <row r="583" spans="1:11" x14ac:dyDescent="0.3">
      <c r="A583" s="27">
        <v>40653</v>
      </c>
      <c r="B583" s="27">
        <v>40638</v>
      </c>
      <c r="C583" s="28">
        <v>10016.638499999999</v>
      </c>
      <c r="D583" s="24">
        <v>11255</v>
      </c>
      <c r="E583" s="41">
        <v>1600</v>
      </c>
      <c r="F583" s="24">
        <v>2011</v>
      </c>
      <c r="G583" s="24" t="s">
        <v>4721</v>
      </c>
      <c r="H583" s="24" t="s">
        <v>5002</v>
      </c>
      <c r="I583" s="24" t="s">
        <v>195</v>
      </c>
      <c r="J583" s="24" t="s">
        <v>420</v>
      </c>
      <c r="K583" s="24" t="s">
        <v>5144</v>
      </c>
    </row>
    <row r="584" spans="1:11" x14ac:dyDescent="0.3">
      <c r="A584" s="27">
        <v>40663</v>
      </c>
      <c r="B584" s="27">
        <v>40661</v>
      </c>
      <c r="C584" s="28">
        <v>4194.75</v>
      </c>
      <c r="D584" s="24">
        <v>4195</v>
      </c>
      <c r="E584" s="41">
        <v>1600</v>
      </c>
      <c r="F584" s="24">
        <v>2004</v>
      </c>
      <c r="G584" s="24" t="s">
        <v>4721</v>
      </c>
      <c r="H584" s="24" t="s">
        <v>5002</v>
      </c>
      <c r="I584" s="24" t="s">
        <v>4732</v>
      </c>
      <c r="J584" s="24" t="s">
        <v>420</v>
      </c>
      <c r="K584" s="24" t="s">
        <v>5143</v>
      </c>
    </row>
    <row r="585" spans="1:11" x14ac:dyDescent="0.3">
      <c r="A585" s="27">
        <v>40558</v>
      </c>
      <c r="B585" s="27">
        <v>40553</v>
      </c>
      <c r="C585" s="28">
        <v>7596.2000000000007</v>
      </c>
      <c r="D585" s="24">
        <v>9495</v>
      </c>
      <c r="E585" s="41">
        <v>1600</v>
      </c>
      <c r="F585" s="24">
        <v>2010</v>
      </c>
      <c r="G585" s="24" t="s">
        <v>4725</v>
      </c>
      <c r="H585" s="24" t="s">
        <v>5002</v>
      </c>
      <c r="I585" s="24" t="s">
        <v>4732</v>
      </c>
      <c r="J585" s="24" t="s">
        <v>420</v>
      </c>
      <c r="K585" s="24" t="s">
        <v>5142</v>
      </c>
    </row>
    <row r="586" spans="1:11" x14ac:dyDescent="0.3">
      <c r="A586" s="27">
        <v>40706</v>
      </c>
      <c r="B586" s="27">
        <v>40705</v>
      </c>
      <c r="C586" s="28">
        <v>10297.412400000001</v>
      </c>
      <c r="D586" s="24">
        <v>12558</v>
      </c>
      <c r="E586" s="41">
        <v>2000</v>
      </c>
      <c r="F586" s="24">
        <v>2011</v>
      </c>
      <c r="G586" s="24" t="s">
        <v>4725</v>
      </c>
      <c r="H586" s="24" t="s">
        <v>5002</v>
      </c>
      <c r="I586" s="24" t="s">
        <v>4732</v>
      </c>
      <c r="J586" s="24" t="s">
        <v>420</v>
      </c>
      <c r="K586" s="24" t="s">
        <v>5141</v>
      </c>
    </row>
    <row r="587" spans="1:11" x14ac:dyDescent="0.3">
      <c r="A587" s="27">
        <v>40580</v>
      </c>
      <c r="B587" s="27">
        <v>40544</v>
      </c>
      <c r="C587" s="28">
        <v>8720.030999999999</v>
      </c>
      <c r="D587" s="24">
        <v>9179</v>
      </c>
      <c r="E587" s="41">
        <v>1200</v>
      </c>
      <c r="F587" s="24">
        <v>2009</v>
      </c>
      <c r="G587" s="24" t="s">
        <v>4721</v>
      </c>
      <c r="H587" s="24" t="s">
        <v>5002</v>
      </c>
      <c r="I587" s="24" t="s">
        <v>195</v>
      </c>
      <c r="J587" s="24" t="s">
        <v>420</v>
      </c>
      <c r="K587" s="24" t="s">
        <v>5140</v>
      </c>
    </row>
    <row r="588" spans="1:11" x14ac:dyDescent="0.3">
      <c r="A588" s="27">
        <v>40654</v>
      </c>
      <c r="B588" s="27">
        <v>40648</v>
      </c>
      <c r="C588" s="28">
        <v>4610.4000000000005</v>
      </c>
      <c r="D588" s="24">
        <v>5763</v>
      </c>
      <c r="E588" s="41">
        <v>2000</v>
      </c>
      <c r="F588" s="24">
        <v>2003</v>
      </c>
      <c r="G588" s="24" t="s">
        <v>4721</v>
      </c>
      <c r="H588" s="24" t="s">
        <v>5002</v>
      </c>
      <c r="I588" s="24" t="s">
        <v>217</v>
      </c>
      <c r="J588" s="24" t="s">
        <v>420</v>
      </c>
      <c r="K588" s="24" t="s">
        <v>5139</v>
      </c>
    </row>
    <row r="589" spans="1:11" x14ac:dyDescent="0.3">
      <c r="A589" s="27">
        <v>40696</v>
      </c>
      <c r="B589" s="27">
        <v>40651</v>
      </c>
      <c r="C589" s="28">
        <v>5067.3150000000005</v>
      </c>
      <c r="D589" s="24">
        <v>5825</v>
      </c>
      <c r="E589" s="41">
        <v>1200</v>
      </c>
      <c r="F589" s="24">
        <v>2005</v>
      </c>
      <c r="G589" s="24" t="s">
        <v>4721</v>
      </c>
      <c r="H589" s="24" t="s">
        <v>5002</v>
      </c>
      <c r="I589" s="24" t="s">
        <v>4732</v>
      </c>
      <c r="J589" s="24" t="s">
        <v>420</v>
      </c>
      <c r="K589" s="24" t="s">
        <v>5138</v>
      </c>
    </row>
    <row r="590" spans="1:11" x14ac:dyDescent="0.3">
      <c r="A590" s="27">
        <v>40826</v>
      </c>
      <c r="B590" s="27">
        <v>40719</v>
      </c>
      <c r="C590" s="28">
        <v>5353.9400000000005</v>
      </c>
      <c r="D590" s="24">
        <v>5820</v>
      </c>
      <c r="E590" s="41">
        <v>1200</v>
      </c>
      <c r="F590" s="24">
        <v>2003</v>
      </c>
      <c r="G590" s="24" t="s">
        <v>4725</v>
      </c>
      <c r="H590" s="24" t="s">
        <v>5002</v>
      </c>
      <c r="I590" s="24" t="s">
        <v>195</v>
      </c>
      <c r="J590" s="24" t="s">
        <v>420</v>
      </c>
      <c r="K590" s="24" t="s">
        <v>5137</v>
      </c>
    </row>
    <row r="591" spans="1:11" x14ac:dyDescent="0.3">
      <c r="A591" s="27">
        <v>40770</v>
      </c>
      <c r="B591" s="27">
        <v>40766</v>
      </c>
      <c r="C591" s="28">
        <v>6631.3728000000001</v>
      </c>
      <c r="D591" s="24">
        <v>8087</v>
      </c>
      <c r="E591" s="41">
        <v>2000</v>
      </c>
      <c r="F591" s="24">
        <v>2008</v>
      </c>
      <c r="G591" s="24" t="s">
        <v>4721</v>
      </c>
      <c r="H591" s="24" t="s">
        <v>5002</v>
      </c>
      <c r="I591" s="24" t="s">
        <v>195</v>
      </c>
      <c r="J591" s="24" t="s">
        <v>420</v>
      </c>
      <c r="K591" s="24" t="s">
        <v>5136</v>
      </c>
    </row>
    <row r="592" spans="1:11" x14ac:dyDescent="0.3">
      <c r="A592" s="27">
        <v>40638</v>
      </c>
      <c r="B592" s="27">
        <v>40634</v>
      </c>
      <c r="C592" s="28">
        <v>4898.55</v>
      </c>
      <c r="D592" s="24">
        <v>5763</v>
      </c>
      <c r="E592" s="41">
        <v>2000</v>
      </c>
      <c r="F592" s="24">
        <v>2006</v>
      </c>
      <c r="G592" s="24" t="s">
        <v>4721</v>
      </c>
      <c r="H592" s="24" t="s">
        <v>5002</v>
      </c>
      <c r="I592" s="24" t="s">
        <v>195</v>
      </c>
      <c r="J592" s="24" t="s">
        <v>420</v>
      </c>
      <c r="K592" s="24" t="s">
        <v>5135</v>
      </c>
    </row>
    <row r="593" spans="1:11" x14ac:dyDescent="0.3">
      <c r="A593" s="27">
        <v>40613</v>
      </c>
      <c r="B593" s="27">
        <v>40547</v>
      </c>
      <c r="C593" s="28">
        <v>8735.630000000001</v>
      </c>
      <c r="D593" s="24">
        <v>9495</v>
      </c>
      <c r="E593" s="41">
        <v>1600</v>
      </c>
      <c r="F593" s="24">
        <v>2010</v>
      </c>
      <c r="G593" s="24" t="s">
        <v>4721</v>
      </c>
      <c r="H593" s="24" t="s">
        <v>5002</v>
      </c>
      <c r="I593" s="24" t="s">
        <v>4723</v>
      </c>
      <c r="J593" s="24" t="s">
        <v>420</v>
      </c>
      <c r="K593" s="24" t="s">
        <v>5134</v>
      </c>
    </row>
    <row r="594" spans="1:11" x14ac:dyDescent="0.3">
      <c r="A594" s="27">
        <v>40697</v>
      </c>
      <c r="B594" s="27">
        <v>40657</v>
      </c>
      <c r="C594" s="28">
        <v>4886.12</v>
      </c>
      <c r="D594" s="24">
        <v>5311</v>
      </c>
      <c r="E594" s="41">
        <v>1600</v>
      </c>
      <c r="F594" s="24">
        <v>2006</v>
      </c>
      <c r="G594" s="24" t="s">
        <v>4721</v>
      </c>
      <c r="H594" s="24" t="s">
        <v>5002</v>
      </c>
      <c r="I594" s="24" t="s">
        <v>4732</v>
      </c>
      <c r="J594" s="24" t="s">
        <v>420</v>
      </c>
      <c r="K594" s="24" t="s">
        <v>5133</v>
      </c>
    </row>
    <row r="595" spans="1:11" x14ac:dyDescent="0.3">
      <c r="A595" s="27">
        <v>40719</v>
      </c>
      <c r="B595" s="27">
        <v>40710</v>
      </c>
      <c r="C595" s="28">
        <v>4526.6954999999998</v>
      </c>
      <c r="D595" s="24">
        <v>5454</v>
      </c>
      <c r="E595" s="41">
        <v>1200</v>
      </c>
      <c r="F595" s="24">
        <v>2005</v>
      </c>
      <c r="G595" s="24" t="s">
        <v>4721</v>
      </c>
      <c r="H595" s="24" t="s">
        <v>5002</v>
      </c>
      <c r="I595" s="24" t="s">
        <v>4732</v>
      </c>
      <c r="J595" s="24" t="s">
        <v>420</v>
      </c>
      <c r="K595" s="24" t="s">
        <v>5132</v>
      </c>
    </row>
    <row r="596" spans="1:11" x14ac:dyDescent="0.3">
      <c r="A596" s="27">
        <v>40761</v>
      </c>
      <c r="B596" s="27">
        <v>40756</v>
      </c>
      <c r="C596" s="28">
        <v>12557.820000000002</v>
      </c>
      <c r="D596" s="24">
        <v>12558</v>
      </c>
      <c r="E596" s="41">
        <v>2000</v>
      </c>
      <c r="F596" s="24">
        <v>2011</v>
      </c>
      <c r="G596" s="24" t="s">
        <v>4721</v>
      </c>
      <c r="H596" s="24" t="s">
        <v>5002</v>
      </c>
      <c r="I596" s="24" t="s">
        <v>4732</v>
      </c>
      <c r="J596" s="24" t="s">
        <v>420</v>
      </c>
      <c r="K596" s="24" t="s">
        <v>5131</v>
      </c>
    </row>
    <row r="597" spans="1:11" x14ac:dyDescent="0.3">
      <c r="A597" s="27">
        <v>40815</v>
      </c>
      <c r="B597" s="27">
        <v>40722</v>
      </c>
      <c r="C597" s="28">
        <v>5819.5</v>
      </c>
      <c r="D597" s="24">
        <v>5820</v>
      </c>
      <c r="E597" s="41">
        <v>1200</v>
      </c>
      <c r="F597" s="24">
        <v>2003</v>
      </c>
      <c r="G597" s="24" t="s">
        <v>4725</v>
      </c>
      <c r="H597" s="24" t="s">
        <v>5002</v>
      </c>
      <c r="I597" s="24" t="s">
        <v>217</v>
      </c>
      <c r="J597" s="24" t="s">
        <v>420</v>
      </c>
      <c r="K597" s="24" t="s">
        <v>5130</v>
      </c>
    </row>
    <row r="598" spans="1:11" x14ac:dyDescent="0.3">
      <c r="A598" s="27">
        <v>40731</v>
      </c>
      <c r="B598" s="27">
        <v>40727</v>
      </c>
      <c r="C598" s="28">
        <v>3480.84</v>
      </c>
      <c r="D598" s="24">
        <v>4351</v>
      </c>
      <c r="E598" s="41">
        <v>1600</v>
      </c>
      <c r="F598" s="24">
        <v>2002</v>
      </c>
      <c r="G598" s="24" t="s">
        <v>4725</v>
      </c>
      <c r="H598" s="24" t="s">
        <v>5002</v>
      </c>
      <c r="I598" s="24" t="s">
        <v>4732</v>
      </c>
      <c r="J598" s="24" t="s">
        <v>420</v>
      </c>
      <c r="K598" s="24" t="s">
        <v>5129</v>
      </c>
    </row>
    <row r="599" spans="1:11" x14ac:dyDescent="0.3">
      <c r="A599" s="27">
        <v>40762</v>
      </c>
      <c r="B599" s="27">
        <v>40666</v>
      </c>
      <c r="C599" s="28">
        <v>4515.576</v>
      </c>
      <c r="D599" s="24">
        <v>5507</v>
      </c>
      <c r="E599" s="41">
        <v>1600</v>
      </c>
      <c r="F599" s="24">
        <v>2005</v>
      </c>
      <c r="G599" s="24" t="s">
        <v>4721</v>
      </c>
      <c r="H599" s="24" t="s">
        <v>5002</v>
      </c>
      <c r="I599" s="24" t="s">
        <v>195</v>
      </c>
      <c r="J599" s="24" t="s">
        <v>420</v>
      </c>
      <c r="K599" s="24" t="s">
        <v>5128</v>
      </c>
    </row>
    <row r="600" spans="1:11" x14ac:dyDescent="0.3">
      <c r="A600" s="27">
        <v>40655</v>
      </c>
      <c r="B600" s="27">
        <v>40609</v>
      </c>
      <c r="C600" s="28">
        <v>7540.2279999999992</v>
      </c>
      <c r="D600" s="24">
        <v>9195</v>
      </c>
      <c r="E600" s="41">
        <v>2000</v>
      </c>
      <c r="F600" s="24">
        <v>2010</v>
      </c>
      <c r="G600" s="24" t="s">
        <v>4721</v>
      </c>
      <c r="H600" s="24" t="s">
        <v>5002</v>
      </c>
      <c r="I600" s="24" t="s">
        <v>4732</v>
      </c>
      <c r="J600" s="24" t="s">
        <v>420</v>
      </c>
      <c r="K600" s="24" t="s">
        <v>5127</v>
      </c>
    </row>
    <row r="601" spans="1:11" x14ac:dyDescent="0.3">
      <c r="A601" s="27">
        <v>40637</v>
      </c>
      <c r="B601" s="27">
        <v>40591</v>
      </c>
      <c r="C601" s="28">
        <v>7783.2350999999999</v>
      </c>
      <c r="D601" s="24">
        <v>8369</v>
      </c>
      <c r="E601" s="41">
        <v>2000</v>
      </c>
      <c r="F601" s="24">
        <v>2009</v>
      </c>
      <c r="G601" s="24" t="s">
        <v>4721</v>
      </c>
      <c r="H601" s="24" t="s">
        <v>5002</v>
      </c>
      <c r="I601" s="24" t="s">
        <v>4732</v>
      </c>
      <c r="J601" s="24" t="s">
        <v>420</v>
      </c>
      <c r="K601" s="24" t="s">
        <v>5126</v>
      </c>
    </row>
    <row r="602" spans="1:11" x14ac:dyDescent="0.3">
      <c r="A602" s="27">
        <v>40567</v>
      </c>
      <c r="B602" s="27">
        <v>40553</v>
      </c>
      <c r="C602" s="28">
        <v>6633.1629000000003</v>
      </c>
      <c r="D602" s="24">
        <v>8189</v>
      </c>
      <c r="E602" s="41">
        <v>1200</v>
      </c>
      <c r="F602" s="24">
        <v>2009</v>
      </c>
      <c r="G602" s="24" t="s">
        <v>4725</v>
      </c>
      <c r="H602" s="24" t="s">
        <v>5002</v>
      </c>
      <c r="I602" s="24" t="s">
        <v>4723</v>
      </c>
      <c r="J602" s="24" t="s">
        <v>420</v>
      </c>
      <c r="K602" s="24" t="s">
        <v>5125</v>
      </c>
    </row>
    <row r="603" spans="1:11" x14ac:dyDescent="0.3">
      <c r="A603" s="27">
        <v>40588</v>
      </c>
      <c r="B603" s="27">
        <v>40584</v>
      </c>
      <c r="C603" s="28">
        <v>7533.9628000000002</v>
      </c>
      <c r="D603" s="24">
        <v>8279</v>
      </c>
      <c r="E603" s="41">
        <v>1200</v>
      </c>
      <c r="F603" s="24">
        <v>2009</v>
      </c>
      <c r="G603" s="24" t="s">
        <v>4725</v>
      </c>
      <c r="H603" s="24" t="s">
        <v>5002</v>
      </c>
      <c r="I603" s="24" t="s">
        <v>195</v>
      </c>
      <c r="J603" s="24" t="s">
        <v>420</v>
      </c>
      <c r="K603" s="24" t="s">
        <v>5124</v>
      </c>
    </row>
    <row r="604" spans="1:11" x14ac:dyDescent="0.3">
      <c r="A604" s="27">
        <v>40560</v>
      </c>
      <c r="B604" s="27">
        <v>40558</v>
      </c>
      <c r="C604" s="28">
        <v>9004.4955000000009</v>
      </c>
      <c r="D604" s="24">
        <v>9095</v>
      </c>
      <c r="E604" s="41">
        <v>1200</v>
      </c>
      <c r="F604" s="24">
        <v>2010</v>
      </c>
      <c r="G604" s="24" t="s">
        <v>4725</v>
      </c>
      <c r="H604" s="24" t="s">
        <v>5002</v>
      </c>
      <c r="I604" s="24" t="s">
        <v>217</v>
      </c>
      <c r="J604" s="24" t="s">
        <v>420</v>
      </c>
      <c r="K604" s="24" t="s">
        <v>5123</v>
      </c>
    </row>
    <row r="605" spans="1:11" x14ac:dyDescent="0.3">
      <c r="A605" s="27">
        <v>40760</v>
      </c>
      <c r="B605" s="27">
        <v>40685</v>
      </c>
      <c r="C605" s="28">
        <v>4915.5</v>
      </c>
      <c r="D605" s="24">
        <v>5650</v>
      </c>
      <c r="E605" s="41">
        <v>2000</v>
      </c>
      <c r="F605" s="24">
        <v>2003</v>
      </c>
      <c r="G605" s="24" t="s">
        <v>4721</v>
      </c>
      <c r="H605" s="24" t="s">
        <v>5002</v>
      </c>
      <c r="I605" s="24" t="s">
        <v>4732</v>
      </c>
      <c r="J605" s="24" t="s">
        <v>420</v>
      </c>
      <c r="K605" s="24" t="s">
        <v>5122</v>
      </c>
    </row>
    <row r="606" spans="1:11" x14ac:dyDescent="0.3">
      <c r="A606" s="27">
        <v>40570</v>
      </c>
      <c r="B606" s="27">
        <v>40560</v>
      </c>
      <c r="C606" s="28">
        <v>3559.5450000000001</v>
      </c>
      <c r="D606" s="24">
        <v>3596</v>
      </c>
      <c r="E606" s="41">
        <v>2000</v>
      </c>
      <c r="F606" s="24">
        <v>2004</v>
      </c>
      <c r="G606" s="24" t="s">
        <v>4725</v>
      </c>
      <c r="H606" s="24" t="s">
        <v>5002</v>
      </c>
      <c r="I606" s="24" t="s">
        <v>217</v>
      </c>
      <c r="J606" s="24" t="s">
        <v>420</v>
      </c>
      <c r="K606" s="24" t="s">
        <v>5121</v>
      </c>
    </row>
    <row r="607" spans="1:11" x14ac:dyDescent="0.3">
      <c r="A607" s="27">
        <v>40569</v>
      </c>
      <c r="B607" s="27">
        <v>40567</v>
      </c>
      <c r="C607" s="28">
        <v>3145.5</v>
      </c>
      <c r="D607" s="24">
        <v>3495</v>
      </c>
      <c r="E607" s="41">
        <v>2000</v>
      </c>
      <c r="F607" s="24">
        <v>2001</v>
      </c>
      <c r="G607" s="24" t="s">
        <v>4721</v>
      </c>
      <c r="H607" s="24" t="s">
        <v>5002</v>
      </c>
      <c r="I607" s="24" t="s">
        <v>195</v>
      </c>
      <c r="J607" s="24" t="s">
        <v>420</v>
      </c>
      <c r="K607" s="24" t="s">
        <v>5120</v>
      </c>
    </row>
    <row r="608" spans="1:11" x14ac:dyDescent="0.3">
      <c r="A608" s="27">
        <v>41030</v>
      </c>
      <c r="B608" s="27">
        <v>41028</v>
      </c>
      <c r="C608" s="28">
        <v>5049.9699999999993</v>
      </c>
      <c r="D608" s="24">
        <v>6159</v>
      </c>
      <c r="E608" s="41">
        <v>1600</v>
      </c>
      <c r="F608" s="24">
        <v>2003</v>
      </c>
      <c r="G608" s="24" t="s">
        <v>4721</v>
      </c>
      <c r="H608" s="24" t="s">
        <v>5002</v>
      </c>
      <c r="I608" s="24" t="s">
        <v>217</v>
      </c>
      <c r="J608" s="24" t="s">
        <v>420</v>
      </c>
      <c r="K608" s="24" t="s">
        <v>5119</v>
      </c>
    </row>
    <row r="609" spans="1:11" x14ac:dyDescent="0.3">
      <c r="A609" s="27">
        <v>40981</v>
      </c>
      <c r="B609" s="27">
        <v>40946</v>
      </c>
      <c r="C609" s="28">
        <v>6364.8</v>
      </c>
      <c r="D609" s="24">
        <v>7488</v>
      </c>
      <c r="E609" s="41">
        <v>1200</v>
      </c>
      <c r="F609" s="24">
        <v>2008</v>
      </c>
      <c r="G609" s="24" t="s">
        <v>4721</v>
      </c>
      <c r="H609" s="24" t="s">
        <v>5002</v>
      </c>
      <c r="I609" s="24" t="s">
        <v>195</v>
      </c>
      <c r="J609" s="24" t="s">
        <v>420</v>
      </c>
      <c r="K609" s="24" t="s">
        <v>5118</v>
      </c>
    </row>
    <row r="610" spans="1:11" x14ac:dyDescent="0.3">
      <c r="A610" s="27">
        <v>40865</v>
      </c>
      <c r="B610" s="27">
        <v>40858</v>
      </c>
      <c r="C610" s="28">
        <v>6132.6720000000005</v>
      </c>
      <c r="D610" s="24">
        <v>6739</v>
      </c>
      <c r="E610" s="41">
        <v>1600</v>
      </c>
      <c r="F610" s="24">
        <v>2008</v>
      </c>
      <c r="G610" s="24" t="s">
        <v>4721</v>
      </c>
      <c r="H610" s="24" t="s">
        <v>5002</v>
      </c>
      <c r="I610" s="24" t="s">
        <v>4723</v>
      </c>
      <c r="J610" s="24" t="s">
        <v>420</v>
      </c>
      <c r="K610" s="24" t="s">
        <v>5117</v>
      </c>
    </row>
    <row r="611" spans="1:11" x14ac:dyDescent="0.3">
      <c r="A611" s="27">
        <v>40865</v>
      </c>
      <c r="B611" s="27">
        <v>40861</v>
      </c>
      <c r="C611" s="28">
        <v>3755.0879999999997</v>
      </c>
      <c r="D611" s="24">
        <v>4219</v>
      </c>
      <c r="E611" s="41">
        <v>2000</v>
      </c>
      <c r="F611" s="24">
        <v>2002</v>
      </c>
      <c r="G611" s="24" t="s">
        <v>4725</v>
      </c>
      <c r="H611" s="24" t="s">
        <v>5002</v>
      </c>
      <c r="I611" s="24" t="s">
        <v>217</v>
      </c>
      <c r="J611" s="24" t="s">
        <v>420</v>
      </c>
      <c r="K611" s="24" t="s">
        <v>5116</v>
      </c>
    </row>
    <row r="612" spans="1:11" x14ac:dyDescent="0.3">
      <c r="A612" s="27">
        <v>40936</v>
      </c>
      <c r="B612" s="27">
        <v>40893</v>
      </c>
      <c r="C612" s="28">
        <v>3138.8715000000002</v>
      </c>
      <c r="D612" s="24">
        <v>3875</v>
      </c>
      <c r="E612" s="41">
        <v>1200</v>
      </c>
      <c r="F612" s="24">
        <v>2004</v>
      </c>
      <c r="G612" s="24" t="s">
        <v>4721</v>
      </c>
      <c r="H612" s="24" t="s">
        <v>5002</v>
      </c>
      <c r="I612" s="24" t="s">
        <v>195</v>
      </c>
      <c r="J612" s="24" t="s">
        <v>420</v>
      </c>
      <c r="K612" s="24" t="s">
        <v>5115</v>
      </c>
    </row>
    <row r="613" spans="1:11" x14ac:dyDescent="0.3">
      <c r="A613" s="27">
        <v>40864</v>
      </c>
      <c r="B613" s="27">
        <v>40862</v>
      </c>
      <c r="C613" s="28">
        <v>5242.05</v>
      </c>
      <c r="D613" s="24">
        <v>5242</v>
      </c>
      <c r="E613" s="41">
        <v>1600</v>
      </c>
      <c r="F613" s="24">
        <v>2005</v>
      </c>
      <c r="G613" s="24" t="s">
        <v>4721</v>
      </c>
      <c r="H613" s="24" t="s">
        <v>5002</v>
      </c>
      <c r="I613" s="24" t="s">
        <v>217</v>
      </c>
      <c r="J613" s="24" t="s">
        <v>420</v>
      </c>
      <c r="K613" s="24" t="s">
        <v>5114</v>
      </c>
    </row>
    <row r="614" spans="1:11" x14ac:dyDescent="0.3">
      <c r="A614" s="27">
        <v>41063</v>
      </c>
      <c r="B614" s="27">
        <v>41062</v>
      </c>
      <c r="C614" s="28">
        <v>7407.9768000000004</v>
      </c>
      <c r="D614" s="24">
        <v>8819</v>
      </c>
      <c r="E614" s="41">
        <v>1600</v>
      </c>
      <c r="F614" s="24">
        <v>2009</v>
      </c>
      <c r="G614" s="24" t="s">
        <v>4725</v>
      </c>
      <c r="H614" s="24" t="s">
        <v>5002</v>
      </c>
      <c r="I614" s="24" t="s">
        <v>195</v>
      </c>
      <c r="J614" s="24" t="s">
        <v>420</v>
      </c>
      <c r="K614" s="24" t="s">
        <v>5113</v>
      </c>
    </row>
    <row r="615" spans="1:11" x14ac:dyDescent="0.3">
      <c r="A615" s="27">
        <v>41032</v>
      </c>
      <c r="B615" s="27">
        <v>40972</v>
      </c>
      <c r="C615" s="28">
        <v>5819.5</v>
      </c>
      <c r="D615" s="24">
        <v>5820</v>
      </c>
      <c r="E615" s="41">
        <v>1600</v>
      </c>
      <c r="F615" s="24">
        <v>2003</v>
      </c>
      <c r="G615" s="24" t="s">
        <v>4721</v>
      </c>
      <c r="H615" s="24" t="s">
        <v>5002</v>
      </c>
      <c r="I615" s="24" t="s">
        <v>4732</v>
      </c>
      <c r="J615" s="24" t="s">
        <v>420</v>
      </c>
      <c r="K615" s="24" t="s">
        <v>5112</v>
      </c>
    </row>
    <row r="616" spans="1:11" x14ac:dyDescent="0.3">
      <c r="A616" s="27">
        <v>40869</v>
      </c>
      <c r="B616" s="27">
        <v>40862</v>
      </c>
      <c r="C616" s="28">
        <v>5358.5400000000009</v>
      </c>
      <c r="D616" s="24">
        <v>5825</v>
      </c>
      <c r="E616" s="41">
        <v>1600</v>
      </c>
      <c r="F616" s="24">
        <v>2005</v>
      </c>
      <c r="G616" s="24" t="s">
        <v>4721</v>
      </c>
      <c r="H616" s="24" t="s">
        <v>5002</v>
      </c>
      <c r="I616" s="24" t="s">
        <v>4723</v>
      </c>
      <c r="J616" s="24" t="s">
        <v>420</v>
      </c>
      <c r="K616" s="24" t="s">
        <v>5111</v>
      </c>
    </row>
    <row r="617" spans="1:11" x14ac:dyDescent="0.3">
      <c r="A617" s="27">
        <v>40966</v>
      </c>
      <c r="B617" s="27">
        <v>40964</v>
      </c>
      <c r="C617" s="28">
        <v>8275.86</v>
      </c>
      <c r="D617" s="24">
        <v>8996</v>
      </c>
      <c r="E617" s="41">
        <v>1600</v>
      </c>
      <c r="F617" s="24">
        <v>2010</v>
      </c>
      <c r="G617" s="24" t="s">
        <v>4725</v>
      </c>
      <c r="H617" s="24" t="s">
        <v>5002</v>
      </c>
      <c r="I617" s="24" t="s">
        <v>4732</v>
      </c>
      <c r="J617" s="24" t="s">
        <v>420</v>
      </c>
      <c r="K617" s="24" t="s">
        <v>5110</v>
      </c>
    </row>
    <row r="618" spans="1:11" x14ac:dyDescent="0.3">
      <c r="A618" s="27">
        <v>41052</v>
      </c>
      <c r="B618" s="27">
        <v>41049</v>
      </c>
      <c r="C618" s="28">
        <v>5125.5600000000004</v>
      </c>
      <c r="D618" s="24">
        <v>5825</v>
      </c>
      <c r="E618" s="41">
        <v>1600</v>
      </c>
      <c r="F618" s="24">
        <v>2005</v>
      </c>
      <c r="G618" s="24" t="s">
        <v>4721</v>
      </c>
      <c r="H618" s="24" t="s">
        <v>5002</v>
      </c>
      <c r="I618" s="24" t="s">
        <v>4723</v>
      </c>
      <c r="J618" s="24" t="s">
        <v>420</v>
      </c>
      <c r="K618" s="24" t="s">
        <v>5109</v>
      </c>
    </row>
    <row r="619" spans="1:11" x14ac:dyDescent="0.3">
      <c r="A619" s="27">
        <v>41023</v>
      </c>
      <c r="B619" s="27">
        <v>41018</v>
      </c>
      <c r="C619" s="28">
        <v>2877.0839999999998</v>
      </c>
      <c r="D619" s="24">
        <v>3425</v>
      </c>
      <c r="E619" s="41">
        <v>2000</v>
      </c>
      <c r="F619" s="24">
        <v>2001</v>
      </c>
      <c r="G619" s="24" t="s">
        <v>4721</v>
      </c>
      <c r="H619" s="24" t="s">
        <v>5002</v>
      </c>
      <c r="I619" s="24" t="s">
        <v>195</v>
      </c>
      <c r="J619" s="24" t="s">
        <v>420</v>
      </c>
      <c r="K619" s="24" t="s">
        <v>5108</v>
      </c>
    </row>
    <row r="620" spans="1:11" x14ac:dyDescent="0.3">
      <c r="A620" s="27">
        <v>40929</v>
      </c>
      <c r="B620" s="27">
        <v>40921</v>
      </c>
      <c r="C620" s="28">
        <v>4829.04</v>
      </c>
      <c r="D620" s="24">
        <v>5083</v>
      </c>
      <c r="E620" s="41">
        <v>1200</v>
      </c>
      <c r="F620" s="24">
        <v>2005</v>
      </c>
      <c r="G620" s="24" t="s">
        <v>4725</v>
      </c>
      <c r="H620" s="24" t="s">
        <v>5002</v>
      </c>
      <c r="I620" s="24" t="s">
        <v>217</v>
      </c>
      <c r="J620" s="24" t="s">
        <v>420</v>
      </c>
      <c r="K620" s="24" t="s">
        <v>5107</v>
      </c>
    </row>
    <row r="621" spans="1:11" x14ac:dyDescent="0.3">
      <c r="A621" s="27">
        <v>41014</v>
      </c>
      <c r="B621" s="27">
        <v>40930</v>
      </c>
      <c r="C621" s="28">
        <v>3527.8530000000001</v>
      </c>
      <c r="D621" s="24">
        <v>3600</v>
      </c>
      <c r="E621" s="41">
        <v>1200</v>
      </c>
      <c r="F621" s="24">
        <v>2001</v>
      </c>
      <c r="G621" s="24" t="s">
        <v>4725</v>
      </c>
      <c r="H621" s="24" t="s">
        <v>5002</v>
      </c>
      <c r="I621" s="24" t="s">
        <v>4732</v>
      </c>
      <c r="J621" s="24" t="s">
        <v>420</v>
      </c>
      <c r="K621" s="24" t="s">
        <v>5106</v>
      </c>
    </row>
    <row r="622" spans="1:11" x14ac:dyDescent="0.3">
      <c r="A622" s="27">
        <v>40984</v>
      </c>
      <c r="B622" s="27">
        <v>40960</v>
      </c>
      <c r="C622" s="28">
        <v>4565.2</v>
      </c>
      <c r="D622" s="24">
        <v>5707</v>
      </c>
      <c r="E622" s="41">
        <v>1600</v>
      </c>
      <c r="F622" s="24">
        <v>2006</v>
      </c>
      <c r="G622" s="24" t="s">
        <v>4721</v>
      </c>
      <c r="H622" s="24" t="s">
        <v>5002</v>
      </c>
      <c r="I622" s="24" t="s">
        <v>4723</v>
      </c>
      <c r="J622" s="24" t="s">
        <v>420</v>
      </c>
      <c r="K622" s="24" t="s">
        <v>5105</v>
      </c>
    </row>
    <row r="623" spans="1:11" x14ac:dyDescent="0.3">
      <c r="A623" s="27">
        <v>41076</v>
      </c>
      <c r="B623" s="27">
        <v>41017</v>
      </c>
      <c r="C623" s="28">
        <v>3789.6570000000002</v>
      </c>
      <c r="D623" s="24">
        <v>4075</v>
      </c>
      <c r="E623" s="41">
        <v>1600</v>
      </c>
      <c r="F623" s="24">
        <v>2004</v>
      </c>
      <c r="G623" s="24" t="s">
        <v>4725</v>
      </c>
      <c r="H623" s="24" t="s">
        <v>5002</v>
      </c>
      <c r="I623" s="24" t="s">
        <v>217</v>
      </c>
      <c r="J623" s="24" t="s">
        <v>420</v>
      </c>
      <c r="K623" s="24" t="s">
        <v>5104</v>
      </c>
    </row>
    <row r="624" spans="1:11" x14ac:dyDescent="0.3">
      <c r="A624" s="27">
        <v>41088</v>
      </c>
      <c r="B624" s="27">
        <v>41065</v>
      </c>
      <c r="C624" s="28">
        <v>3022.4760000000001</v>
      </c>
      <c r="D624" s="24">
        <v>3215</v>
      </c>
      <c r="E624" s="41">
        <v>2000</v>
      </c>
      <c r="F624" s="24">
        <v>2001</v>
      </c>
      <c r="G624" s="24" t="s">
        <v>4721</v>
      </c>
      <c r="H624" s="24" t="s">
        <v>5002</v>
      </c>
      <c r="I624" s="24" t="s">
        <v>4732</v>
      </c>
      <c r="J624" s="24" t="s">
        <v>420</v>
      </c>
      <c r="K624" s="24" t="s">
        <v>5103</v>
      </c>
    </row>
    <row r="625" spans="1:11" x14ac:dyDescent="0.3">
      <c r="A625" s="27">
        <v>40974</v>
      </c>
      <c r="B625" s="27">
        <v>40863</v>
      </c>
      <c r="C625" s="28">
        <v>4177.8869999999997</v>
      </c>
      <c r="D625" s="24">
        <v>4263</v>
      </c>
      <c r="E625" s="41">
        <v>1200</v>
      </c>
      <c r="F625" s="24">
        <v>2002</v>
      </c>
      <c r="G625" s="24" t="s">
        <v>4721</v>
      </c>
      <c r="H625" s="24" t="s">
        <v>5002</v>
      </c>
      <c r="I625" s="24" t="s">
        <v>217</v>
      </c>
      <c r="J625" s="24" t="s">
        <v>420</v>
      </c>
      <c r="K625" s="24" t="s">
        <v>5102</v>
      </c>
    </row>
    <row r="626" spans="1:11" x14ac:dyDescent="0.3">
      <c r="A626" s="27">
        <v>40879</v>
      </c>
      <c r="B626" s="27">
        <v>40874</v>
      </c>
      <c r="C626" s="28">
        <v>4264.0290000000005</v>
      </c>
      <c r="D626" s="24">
        <v>4351</v>
      </c>
      <c r="E626" s="41">
        <v>2000</v>
      </c>
      <c r="F626" s="24">
        <v>2002</v>
      </c>
      <c r="G626" s="24" t="s">
        <v>4725</v>
      </c>
      <c r="H626" s="24" t="s">
        <v>5002</v>
      </c>
      <c r="I626" s="24" t="s">
        <v>195</v>
      </c>
      <c r="J626" s="24" t="s">
        <v>420</v>
      </c>
      <c r="K626" s="24" t="s">
        <v>5101</v>
      </c>
    </row>
    <row r="627" spans="1:11" x14ac:dyDescent="0.3">
      <c r="A627" s="27">
        <v>41128</v>
      </c>
      <c r="B627" s="27">
        <v>41021</v>
      </c>
      <c r="C627" s="28">
        <v>4845.9840000000004</v>
      </c>
      <c r="D627" s="24">
        <v>5507</v>
      </c>
      <c r="E627" s="41">
        <v>1600</v>
      </c>
      <c r="F627" s="24">
        <v>2005</v>
      </c>
      <c r="G627" s="24" t="s">
        <v>4725</v>
      </c>
      <c r="H627" s="24" t="s">
        <v>5002</v>
      </c>
      <c r="I627" s="24" t="s">
        <v>4732</v>
      </c>
      <c r="J627" s="24" t="s">
        <v>420</v>
      </c>
      <c r="K627" s="24" t="s">
        <v>5100</v>
      </c>
    </row>
    <row r="628" spans="1:11" x14ac:dyDescent="0.3">
      <c r="A628" s="27">
        <v>41071</v>
      </c>
      <c r="B628" s="27">
        <v>40966</v>
      </c>
      <c r="C628" s="28">
        <v>7338.24</v>
      </c>
      <c r="D628" s="24">
        <v>7488</v>
      </c>
      <c r="E628" s="41">
        <v>1200</v>
      </c>
      <c r="F628" s="24">
        <v>2008</v>
      </c>
      <c r="G628" s="24" t="s">
        <v>4725</v>
      </c>
      <c r="H628" s="24" t="s">
        <v>5002</v>
      </c>
      <c r="I628" s="24" t="s">
        <v>217</v>
      </c>
      <c r="J628" s="24" t="s">
        <v>420</v>
      </c>
      <c r="K628" s="24" t="s">
        <v>5099</v>
      </c>
    </row>
    <row r="629" spans="1:11" x14ac:dyDescent="0.3">
      <c r="A629" s="27">
        <v>41149</v>
      </c>
      <c r="B629" s="27">
        <v>41029</v>
      </c>
      <c r="C629" s="28">
        <v>5705.37</v>
      </c>
      <c r="D629" s="24">
        <v>5763</v>
      </c>
      <c r="E629" s="41">
        <v>1600</v>
      </c>
      <c r="F629" s="24">
        <v>2006</v>
      </c>
      <c r="G629" s="24" t="s">
        <v>4725</v>
      </c>
      <c r="H629" s="24" t="s">
        <v>5002</v>
      </c>
      <c r="I629" s="24" t="s">
        <v>4723</v>
      </c>
      <c r="J629" s="24" t="s">
        <v>420</v>
      </c>
      <c r="K629" s="24" t="s">
        <v>5098</v>
      </c>
    </row>
    <row r="630" spans="1:11" x14ac:dyDescent="0.3">
      <c r="A630" s="27">
        <v>40958</v>
      </c>
      <c r="B630" s="27">
        <v>40955</v>
      </c>
      <c r="C630" s="28">
        <v>3356.0219999999999</v>
      </c>
      <c r="D630" s="24">
        <v>4043</v>
      </c>
      <c r="E630" s="41">
        <v>2000</v>
      </c>
      <c r="F630" s="24">
        <v>2002</v>
      </c>
      <c r="G630" s="24" t="s">
        <v>4721</v>
      </c>
      <c r="H630" s="24" t="s">
        <v>5002</v>
      </c>
      <c r="I630" s="24" t="s">
        <v>4732</v>
      </c>
      <c r="J630" s="24" t="s">
        <v>420</v>
      </c>
      <c r="K630" s="24" t="s">
        <v>5097</v>
      </c>
    </row>
    <row r="631" spans="1:11" x14ac:dyDescent="0.3">
      <c r="A631" s="27">
        <v>41012</v>
      </c>
      <c r="B631" s="27">
        <v>41005</v>
      </c>
      <c r="C631" s="28">
        <v>4834.1400000000003</v>
      </c>
      <c r="D631" s="24">
        <v>5255</v>
      </c>
      <c r="E631" s="41">
        <v>2000</v>
      </c>
      <c r="F631" s="24">
        <v>2006</v>
      </c>
      <c r="G631" s="24" t="s">
        <v>4721</v>
      </c>
      <c r="H631" s="24" t="s">
        <v>5002</v>
      </c>
      <c r="I631" s="24" t="s">
        <v>217</v>
      </c>
      <c r="J631" s="24" t="s">
        <v>420</v>
      </c>
      <c r="K631" s="24" t="s">
        <v>5096</v>
      </c>
    </row>
    <row r="632" spans="1:11" x14ac:dyDescent="0.3">
      <c r="A632" s="27">
        <v>40950</v>
      </c>
      <c r="B632" s="27">
        <v>40879</v>
      </c>
      <c r="C632" s="28">
        <v>4987.2550000000001</v>
      </c>
      <c r="D632" s="24">
        <v>5142</v>
      </c>
      <c r="E632" s="41">
        <v>1200</v>
      </c>
      <c r="F632" s="24">
        <v>2003</v>
      </c>
      <c r="G632" s="24" t="s">
        <v>4721</v>
      </c>
      <c r="H632" s="24" t="s">
        <v>5002</v>
      </c>
      <c r="I632" s="24" t="s">
        <v>4732</v>
      </c>
      <c r="J632" s="24" t="s">
        <v>420</v>
      </c>
      <c r="K632" s="24" t="s">
        <v>5095</v>
      </c>
    </row>
    <row r="633" spans="1:11" x14ac:dyDescent="0.3">
      <c r="A633" s="27">
        <v>40948</v>
      </c>
      <c r="B633" s="27">
        <v>40940</v>
      </c>
      <c r="C633" s="28">
        <v>6158.5</v>
      </c>
      <c r="D633" s="24">
        <v>6159</v>
      </c>
      <c r="E633" s="41">
        <v>1200</v>
      </c>
      <c r="F633" s="24">
        <v>2006</v>
      </c>
      <c r="G633" s="24" t="s">
        <v>4721</v>
      </c>
      <c r="H633" s="24" t="s">
        <v>5002</v>
      </c>
      <c r="I633" s="24" t="s">
        <v>195</v>
      </c>
      <c r="J633" s="24" t="s">
        <v>420</v>
      </c>
      <c r="K633" s="24" t="s">
        <v>5094</v>
      </c>
    </row>
    <row r="634" spans="1:11" x14ac:dyDescent="0.3">
      <c r="A634" s="27">
        <v>40938</v>
      </c>
      <c r="B634" s="27">
        <v>40928</v>
      </c>
      <c r="C634" s="28">
        <v>6228.0900000000011</v>
      </c>
      <c r="D634" s="24">
        <v>7689</v>
      </c>
      <c r="E634" s="41">
        <v>2000</v>
      </c>
      <c r="F634" s="24">
        <v>2007</v>
      </c>
      <c r="G634" s="24" t="s">
        <v>4725</v>
      </c>
      <c r="H634" s="24" t="s">
        <v>5002</v>
      </c>
      <c r="I634" s="24" t="s">
        <v>4732</v>
      </c>
      <c r="J634" s="24" t="s">
        <v>420</v>
      </c>
      <c r="K634" s="24" t="s">
        <v>5093</v>
      </c>
    </row>
    <row r="635" spans="1:11" x14ac:dyDescent="0.3">
      <c r="A635" s="27">
        <v>40977</v>
      </c>
      <c r="B635" s="27">
        <v>40970</v>
      </c>
      <c r="C635" s="28">
        <v>10747.598399999999</v>
      </c>
      <c r="D635" s="24">
        <v>12795</v>
      </c>
      <c r="E635" s="41">
        <v>1600</v>
      </c>
      <c r="F635" s="24">
        <v>2011</v>
      </c>
      <c r="G635" s="24" t="s">
        <v>4725</v>
      </c>
      <c r="H635" s="24" t="s">
        <v>5002</v>
      </c>
      <c r="I635" s="24" t="s">
        <v>217</v>
      </c>
      <c r="J635" s="24" t="s">
        <v>420</v>
      </c>
      <c r="K635" s="24" t="s">
        <v>5092</v>
      </c>
    </row>
    <row r="636" spans="1:11" x14ac:dyDescent="0.3">
      <c r="A636" s="27">
        <v>40973</v>
      </c>
      <c r="B636" s="27">
        <v>40963</v>
      </c>
      <c r="C636" s="28">
        <v>9130.4325000000008</v>
      </c>
      <c r="D636" s="24">
        <v>10495</v>
      </c>
      <c r="E636" s="41">
        <v>1200</v>
      </c>
      <c r="F636" s="24">
        <v>2010</v>
      </c>
      <c r="G636" s="24" t="s">
        <v>4725</v>
      </c>
      <c r="H636" s="24" t="s">
        <v>5002</v>
      </c>
      <c r="I636" s="24" t="s">
        <v>4723</v>
      </c>
      <c r="J636" s="24" t="s">
        <v>420</v>
      </c>
      <c r="K636" s="24" t="s">
        <v>5091</v>
      </c>
    </row>
    <row r="637" spans="1:11" x14ac:dyDescent="0.3">
      <c r="A637" s="27">
        <v>40881</v>
      </c>
      <c r="B637" s="27">
        <v>40880</v>
      </c>
      <c r="C637" s="28">
        <v>7760.7376000000004</v>
      </c>
      <c r="D637" s="24">
        <v>8819</v>
      </c>
      <c r="E637" s="41">
        <v>1200</v>
      </c>
      <c r="F637" s="24">
        <v>2009</v>
      </c>
      <c r="G637" s="24" t="s">
        <v>4721</v>
      </c>
      <c r="H637" s="24" t="s">
        <v>5002</v>
      </c>
      <c r="I637" s="24" t="s">
        <v>217</v>
      </c>
      <c r="J637" s="24" t="s">
        <v>420</v>
      </c>
      <c r="K637" s="24" t="s">
        <v>5090</v>
      </c>
    </row>
    <row r="638" spans="1:11" x14ac:dyDescent="0.3">
      <c r="A638" s="27">
        <v>40949</v>
      </c>
      <c r="B638" s="27">
        <v>40929</v>
      </c>
      <c r="C638" s="28">
        <v>5170.5675000000001</v>
      </c>
      <c r="D638" s="24">
        <v>5560</v>
      </c>
      <c r="E638" s="41">
        <v>1600</v>
      </c>
      <c r="F638" s="24">
        <v>2005</v>
      </c>
      <c r="G638" s="24" t="s">
        <v>4725</v>
      </c>
      <c r="H638" s="24" t="s">
        <v>5002</v>
      </c>
      <c r="I638" s="24" t="s">
        <v>217</v>
      </c>
      <c r="J638" s="24" t="s">
        <v>420</v>
      </c>
      <c r="K638" s="24" t="s">
        <v>5089</v>
      </c>
    </row>
    <row r="639" spans="1:11" x14ac:dyDescent="0.3">
      <c r="A639" s="27">
        <v>41144</v>
      </c>
      <c r="B639" s="27">
        <v>41042</v>
      </c>
      <c r="C639" s="28">
        <v>11145.657599999999</v>
      </c>
      <c r="D639" s="24">
        <v>11610</v>
      </c>
      <c r="E639" s="41">
        <v>2000</v>
      </c>
      <c r="F639" s="24">
        <v>2011</v>
      </c>
      <c r="G639" s="24" t="s">
        <v>4725</v>
      </c>
      <c r="H639" s="24" t="s">
        <v>5002</v>
      </c>
      <c r="I639" s="24" t="s">
        <v>195</v>
      </c>
      <c r="J639" s="24" t="s">
        <v>420</v>
      </c>
      <c r="K639" s="24" t="s">
        <v>5088</v>
      </c>
    </row>
    <row r="640" spans="1:11" x14ac:dyDescent="0.3">
      <c r="A640" s="27">
        <v>41098</v>
      </c>
      <c r="B640" s="27">
        <v>40996</v>
      </c>
      <c r="C640" s="28">
        <v>4500.75</v>
      </c>
      <c r="D640" s="24">
        <v>5295</v>
      </c>
      <c r="E640" s="41">
        <v>1200</v>
      </c>
      <c r="F640" s="24">
        <v>2005</v>
      </c>
      <c r="G640" s="24" t="s">
        <v>4725</v>
      </c>
      <c r="H640" s="24" t="s">
        <v>5002</v>
      </c>
      <c r="I640" s="24" t="s">
        <v>4732</v>
      </c>
      <c r="J640" s="24" t="s">
        <v>420</v>
      </c>
      <c r="K640" s="24" t="s">
        <v>5087</v>
      </c>
    </row>
    <row r="641" spans="1:11" x14ac:dyDescent="0.3">
      <c r="A641" s="27">
        <v>40943</v>
      </c>
      <c r="B641" s="27">
        <v>40880</v>
      </c>
      <c r="C641" s="28">
        <v>3153.8879999999995</v>
      </c>
      <c r="D641" s="24">
        <v>3355</v>
      </c>
      <c r="E641" s="41">
        <v>2000</v>
      </c>
      <c r="F641" s="24">
        <v>2001</v>
      </c>
      <c r="G641" s="24" t="s">
        <v>4725</v>
      </c>
      <c r="H641" s="24" t="s">
        <v>5002</v>
      </c>
      <c r="I641" s="24" t="s">
        <v>195</v>
      </c>
      <c r="J641" s="24" t="s">
        <v>420</v>
      </c>
      <c r="K641" s="24" t="s">
        <v>5086</v>
      </c>
    </row>
    <row r="642" spans="1:11" x14ac:dyDescent="0.3">
      <c r="A642" s="27">
        <v>40872</v>
      </c>
      <c r="B642" s="27">
        <v>40864</v>
      </c>
      <c r="C642" s="28">
        <v>6945.264000000001</v>
      </c>
      <c r="D642" s="24">
        <v>7549</v>
      </c>
      <c r="E642" s="41">
        <v>1200</v>
      </c>
      <c r="F642" s="24">
        <v>2007</v>
      </c>
      <c r="G642" s="24" t="s">
        <v>4725</v>
      </c>
      <c r="H642" s="24" t="s">
        <v>5002</v>
      </c>
      <c r="I642" s="24" t="s">
        <v>195</v>
      </c>
      <c r="J642" s="24" t="s">
        <v>420</v>
      </c>
      <c r="K642" s="24" t="s">
        <v>5085</v>
      </c>
    </row>
    <row r="643" spans="1:11" x14ac:dyDescent="0.3">
      <c r="A643" s="27">
        <v>41083</v>
      </c>
      <c r="B643" s="27">
        <v>41010</v>
      </c>
      <c r="C643" s="28">
        <v>6038.3231999999998</v>
      </c>
      <c r="D643" s="24">
        <v>7188</v>
      </c>
      <c r="E643" s="41">
        <v>1600</v>
      </c>
      <c r="F643" s="24">
        <v>2008</v>
      </c>
      <c r="G643" s="24" t="s">
        <v>4721</v>
      </c>
      <c r="H643" s="24" t="s">
        <v>5002</v>
      </c>
      <c r="I643" s="24" t="s">
        <v>4723</v>
      </c>
      <c r="J643" s="24" t="s">
        <v>420</v>
      </c>
      <c r="K643" s="24" t="s">
        <v>5084</v>
      </c>
    </row>
    <row r="644" spans="1:11" x14ac:dyDescent="0.3">
      <c r="A644" s="27">
        <v>41064</v>
      </c>
      <c r="B644" s="27">
        <v>41055</v>
      </c>
      <c r="C644" s="28">
        <v>3356.2485000000001</v>
      </c>
      <c r="D644" s="24">
        <v>3460</v>
      </c>
      <c r="E644" s="41">
        <v>1600</v>
      </c>
      <c r="F644" s="24">
        <v>2001</v>
      </c>
      <c r="G644" s="24" t="s">
        <v>4721</v>
      </c>
      <c r="H644" s="24" t="s">
        <v>5002</v>
      </c>
      <c r="I644" s="24" t="s">
        <v>217</v>
      </c>
      <c r="J644" s="24" t="s">
        <v>420</v>
      </c>
      <c r="K644" s="24" t="s">
        <v>5083</v>
      </c>
    </row>
    <row r="645" spans="1:11" x14ac:dyDescent="0.3">
      <c r="A645" s="27">
        <v>40874</v>
      </c>
      <c r="B645" s="27">
        <v>40866</v>
      </c>
      <c r="C645" s="28">
        <v>4983.3</v>
      </c>
      <c r="D645" s="24">
        <v>5933</v>
      </c>
      <c r="E645" s="41">
        <v>2000</v>
      </c>
      <c r="F645" s="24">
        <v>2003</v>
      </c>
      <c r="G645" s="24" t="s">
        <v>4721</v>
      </c>
      <c r="H645" s="24" t="s">
        <v>5002</v>
      </c>
      <c r="I645" s="24" t="s">
        <v>195</v>
      </c>
      <c r="J645" s="24" t="s">
        <v>420</v>
      </c>
      <c r="K645" s="24" t="s">
        <v>5082</v>
      </c>
    </row>
    <row r="646" spans="1:11" x14ac:dyDescent="0.3">
      <c r="A646" s="27">
        <v>40913</v>
      </c>
      <c r="B646" s="27">
        <v>40905</v>
      </c>
      <c r="C646" s="28">
        <v>4522.26</v>
      </c>
      <c r="D646" s="24">
        <v>5198</v>
      </c>
      <c r="E646" s="41">
        <v>2000</v>
      </c>
      <c r="F646" s="24">
        <v>2003</v>
      </c>
      <c r="G646" s="24" t="s">
        <v>4721</v>
      </c>
      <c r="H646" s="24" t="s">
        <v>5002</v>
      </c>
      <c r="I646" s="24" t="s">
        <v>195</v>
      </c>
      <c r="J646" s="24" t="s">
        <v>420</v>
      </c>
      <c r="K646" s="24" t="s">
        <v>5081</v>
      </c>
    </row>
    <row r="647" spans="1:11" x14ac:dyDescent="0.3">
      <c r="A647" s="27">
        <v>41057</v>
      </c>
      <c r="B647" s="27">
        <v>40969</v>
      </c>
      <c r="C647" s="28">
        <v>6697.2672000000002</v>
      </c>
      <c r="D647" s="24">
        <v>7788</v>
      </c>
      <c r="E647" s="41">
        <v>1200</v>
      </c>
      <c r="F647" s="24">
        <v>2008</v>
      </c>
      <c r="G647" s="24" t="s">
        <v>4725</v>
      </c>
      <c r="H647" s="24" t="s">
        <v>5002</v>
      </c>
      <c r="I647" s="24" t="s">
        <v>4723</v>
      </c>
      <c r="J647" s="24" t="s">
        <v>420</v>
      </c>
      <c r="K647" s="24" t="s">
        <v>5080</v>
      </c>
    </row>
    <row r="648" spans="1:11" x14ac:dyDescent="0.3">
      <c r="A648" s="27">
        <v>41092</v>
      </c>
      <c r="B648" s="27">
        <v>41006</v>
      </c>
      <c r="C648" s="28">
        <v>7469.28</v>
      </c>
      <c r="D648" s="24">
        <v>7862</v>
      </c>
      <c r="E648" s="41">
        <v>1600</v>
      </c>
      <c r="F648" s="24">
        <v>2008</v>
      </c>
      <c r="G648" s="24" t="s">
        <v>4725</v>
      </c>
      <c r="H648" s="24" t="s">
        <v>5002</v>
      </c>
      <c r="I648" s="24" t="s">
        <v>4732</v>
      </c>
      <c r="J648" s="24" t="s">
        <v>420</v>
      </c>
      <c r="K648" s="24" t="s">
        <v>5079</v>
      </c>
    </row>
    <row r="649" spans="1:11" x14ac:dyDescent="0.3">
      <c r="A649" s="27">
        <v>40964</v>
      </c>
      <c r="B649" s="27">
        <v>40955</v>
      </c>
      <c r="C649" s="28">
        <v>4990.08</v>
      </c>
      <c r="D649" s="24">
        <v>5424</v>
      </c>
      <c r="E649" s="41">
        <v>1600</v>
      </c>
      <c r="F649" s="24">
        <v>2003</v>
      </c>
      <c r="G649" s="24" t="s">
        <v>4725</v>
      </c>
      <c r="H649" s="24" t="s">
        <v>5002</v>
      </c>
      <c r="I649" s="24" t="s">
        <v>4732</v>
      </c>
      <c r="J649" s="24" t="s">
        <v>420</v>
      </c>
      <c r="K649" s="24" t="s">
        <v>5078</v>
      </c>
    </row>
    <row r="650" spans="1:11" x14ac:dyDescent="0.3">
      <c r="A650" s="27">
        <v>40870</v>
      </c>
      <c r="B650" s="27">
        <v>40861</v>
      </c>
      <c r="C650" s="28">
        <v>4872.5600000000004</v>
      </c>
      <c r="D650" s="24">
        <v>5537</v>
      </c>
      <c r="E650" s="41">
        <v>2000</v>
      </c>
      <c r="F650" s="24">
        <v>2003</v>
      </c>
      <c r="G650" s="24" t="s">
        <v>4721</v>
      </c>
      <c r="H650" s="24" t="s">
        <v>5002</v>
      </c>
      <c r="I650" s="24" t="s">
        <v>4723</v>
      </c>
      <c r="J650" s="24" t="s">
        <v>420</v>
      </c>
      <c r="K650" s="24" t="s">
        <v>5077</v>
      </c>
    </row>
    <row r="651" spans="1:11" x14ac:dyDescent="0.3">
      <c r="A651" s="27">
        <v>41050</v>
      </c>
      <c r="B651" s="27">
        <v>40979</v>
      </c>
      <c r="C651" s="28">
        <v>4645.8330000000005</v>
      </c>
      <c r="D651" s="24">
        <v>5666</v>
      </c>
      <c r="E651" s="41">
        <v>1200</v>
      </c>
      <c r="F651" s="24">
        <v>2005</v>
      </c>
      <c r="G651" s="24" t="s">
        <v>4725</v>
      </c>
      <c r="H651" s="24" t="s">
        <v>5002</v>
      </c>
      <c r="I651" s="24" t="s">
        <v>4723</v>
      </c>
      <c r="J651" s="24" t="s">
        <v>420</v>
      </c>
      <c r="K651" s="24" t="s">
        <v>5076</v>
      </c>
    </row>
    <row r="652" spans="1:11" x14ac:dyDescent="0.3">
      <c r="A652" s="27">
        <v>41059</v>
      </c>
      <c r="B652" s="27">
        <v>40947</v>
      </c>
      <c r="C652" s="28">
        <v>9495.25</v>
      </c>
      <c r="D652" s="24">
        <v>9995</v>
      </c>
      <c r="E652" s="41">
        <v>2000</v>
      </c>
      <c r="F652" s="24">
        <v>2010</v>
      </c>
      <c r="G652" s="24" t="s">
        <v>4725</v>
      </c>
      <c r="H652" s="24" t="s">
        <v>5002</v>
      </c>
      <c r="I652" s="24" t="s">
        <v>195</v>
      </c>
      <c r="J652" s="24" t="s">
        <v>420</v>
      </c>
      <c r="K652" s="24" t="s">
        <v>5075</v>
      </c>
    </row>
    <row r="653" spans="1:11" x14ac:dyDescent="0.3">
      <c r="A653" s="27">
        <v>41035</v>
      </c>
      <c r="B653" s="27">
        <v>40956</v>
      </c>
      <c r="C653" s="28">
        <v>4770.2654999999995</v>
      </c>
      <c r="D653" s="24">
        <v>4818</v>
      </c>
      <c r="E653" s="41">
        <v>1200</v>
      </c>
      <c r="F653" s="24">
        <v>2005</v>
      </c>
      <c r="G653" s="24" t="s">
        <v>4721</v>
      </c>
      <c r="H653" s="24" t="s">
        <v>5002</v>
      </c>
      <c r="I653" s="24" t="s">
        <v>217</v>
      </c>
      <c r="J653" s="24" t="s">
        <v>420</v>
      </c>
      <c r="K653" s="24" t="s">
        <v>5074</v>
      </c>
    </row>
    <row r="654" spans="1:11" x14ac:dyDescent="0.3">
      <c r="A654" s="27">
        <v>40973</v>
      </c>
      <c r="B654" s="27">
        <v>40911</v>
      </c>
      <c r="C654" s="28">
        <v>6827.558399999999</v>
      </c>
      <c r="D654" s="24">
        <v>7039</v>
      </c>
      <c r="E654" s="41">
        <v>2000</v>
      </c>
      <c r="F654" s="24">
        <v>2008</v>
      </c>
      <c r="G654" s="24" t="s">
        <v>4721</v>
      </c>
      <c r="H654" s="24" t="s">
        <v>5002</v>
      </c>
      <c r="I654" s="24" t="s">
        <v>217</v>
      </c>
      <c r="J654" s="24" t="s">
        <v>420</v>
      </c>
      <c r="K654" s="24" t="s">
        <v>5073</v>
      </c>
    </row>
    <row r="655" spans="1:11" x14ac:dyDescent="0.3">
      <c r="A655" s="27">
        <v>40998</v>
      </c>
      <c r="B655" s="27">
        <v>40992</v>
      </c>
      <c r="C655" s="28">
        <v>3057.4260000000004</v>
      </c>
      <c r="D655" s="24">
        <v>3775</v>
      </c>
      <c r="E655" s="41">
        <v>1200</v>
      </c>
      <c r="F655" s="24">
        <v>2001</v>
      </c>
      <c r="G655" s="24" t="s">
        <v>4725</v>
      </c>
      <c r="H655" s="24" t="s">
        <v>5002</v>
      </c>
      <c r="I655" s="24" t="s">
        <v>4723</v>
      </c>
      <c r="J655" s="24" t="s">
        <v>420</v>
      </c>
      <c r="K655" s="24" t="s">
        <v>5072</v>
      </c>
    </row>
    <row r="656" spans="1:11" x14ac:dyDescent="0.3">
      <c r="A656" s="27">
        <v>40957</v>
      </c>
      <c r="B656" s="27">
        <v>40954</v>
      </c>
      <c r="C656" s="28">
        <v>12083.94</v>
      </c>
      <c r="D656" s="24">
        <v>12084</v>
      </c>
      <c r="E656" s="41">
        <v>1600</v>
      </c>
      <c r="F656" s="24">
        <v>2011</v>
      </c>
      <c r="G656" s="24" t="s">
        <v>4725</v>
      </c>
      <c r="H656" s="24" t="s">
        <v>5002</v>
      </c>
      <c r="I656" s="24" t="s">
        <v>4732</v>
      </c>
      <c r="J656" s="24" t="s">
        <v>420</v>
      </c>
      <c r="K656" s="24" t="s">
        <v>5071</v>
      </c>
    </row>
    <row r="657" spans="1:11" x14ac:dyDescent="0.3">
      <c r="A657" s="27">
        <v>40920</v>
      </c>
      <c r="B657" s="27">
        <v>40916</v>
      </c>
      <c r="C657" s="28">
        <v>10324.6605</v>
      </c>
      <c r="D657" s="24">
        <v>12439</v>
      </c>
      <c r="E657" s="41">
        <v>1200</v>
      </c>
      <c r="F657" s="24">
        <v>2011</v>
      </c>
      <c r="G657" s="24" t="s">
        <v>4721</v>
      </c>
      <c r="H657" s="24" t="s">
        <v>5002</v>
      </c>
      <c r="I657" s="24" t="s">
        <v>4732</v>
      </c>
      <c r="J657" s="24" t="s">
        <v>420</v>
      </c>
      <c r="K657" s="24" t="s">
        <v>5070</v>
      </c>
    </row>
    <row r="658" spans="1:11" x14ac:dyDescent="0.3">
      <c r="A658" s="27">
        <v>41000</v>
      </c>
      <c r="B658" s="27">
        <v>40995</v>
      </c>
      <c r="C658" s="28">
        <v>7540.2279999999992</v>
      </c>
      <c r="D658" s="24">
        <v>9195</v>
      </c>
      <c r="E658" s="41">
        <v>1200</v>
      </c>
      <c r="F658" s="24">
        <v>2010</v>
      </c>
      <c r="G658" s="24" t="s">
        <v>4721</v>
      </c>
      <c r="H658" s="24" t="s">
        <v>5002</v>
      </c>
      <c r="I658" s="24" t="s">
        <v>4732</v>
      </c>
      <c r="J658" s="24" t="s">
        <v>420</v>
      </c>
      <c r="K658" s="24" t="s">
        <v>5069</v>
      </c>
    </row>
    <row r="659" spans="1:11" x14ac:dyDescent="0.3">
      <c r="A659" s="27">
        <v>40881</v>
      </c>
      <c r="B659" s="27">
        <v>40877</v>
      </c>
      <c r="C659" s="28">
        <v>7865.1259999999993</v>
      </c>
      <c r="D659" s="24">
        <v>8549</v>
      </c>
      <c r="E659" s="41">
        <v>2000</v>
      </c>
      <c r="F659" s="24">
        <v>2009</v>
      </c>
      <c r="G659" s="24" t="s">
        <v>4721</v>
      </c>
      <c r="H659" s="24" t="s">
        <v>5002</v>
      </c>
      <c r="I659" s="24" t="s">
        <v>4732</v>
      </c>
      <c r="J659" s="24" t="s">
        <v>420</v>
      </c>
      <c r="K659" s="24" t="s">
        <v>5068</v>
      </c>
    </row>
    <row r="660" spans="1:11" x14ac:dyDescent="0.3">
      <c r="A660" s="27">
        <v>41030</v>
      </c>
      <c r="B660" s="27">
        <v>40972</v>
      </c>
      <c r="C660" s="28">
        <v>4736.3949999999995</v>
      </c>
      <c r="D660" s="24">
        <v>5707</v>
      </c>
      <c r="E660" s="41">
        <v>2000</v>
      </c>
      <c r="F660" s="24">
        <v>2006</v>
      </c>
      <c r="G660" s="24" t="s">
        <v>4725</v>
      </c>
      <c r="H660" s="24" t="s">
        <v>5002</v>
      </c>
      <c r="I660" s="24" t="s">
        <v>217</v>
      </c>
      <c r="J660" s="24" t="s">
        <v>420</v>
      </c>
      <c r="K660" s="24" t="s">
        <v>5067</v>
      </c>
    </row>
    <row r="661" spans="1:11" x14ac:dyDescent="0.3">
      <c r="A661" s="27">
        <v>41071</v>
      </c>
      <c r="B661" s="27">
        <v>41065</v>
      </c>
      <c r="C661" s="28">
        <v>3719.9280000000003</v>
      </c>
      <c r="D661" s="24">
        <v>4043</v>
      </c>
      <c r="E661" s="41">
        <v>1600</v>
      </c>
      <c r="F661" s="24">
        <v>2002</v>
      </c>
      <c r="G661" s="24" t="s">
        <v>4725</v>
      </c>
      <c r="H661" s="24" t="s">
        <v>5002</v>
      </c>
      <c r="I661" s="24" t="s">
        <v>217</v>
      </c>
      <c r="J661" s="24" t="s">
        <v>420</v>
      </c>
      <c r="K661" s="24" t="s">
        <v>5066</v>
      </c>
    </row>
    <row r="662" spans="1:11" x14ac:dyDescent="0.3">
      <c r="A662" s="27">
        <v>40895</v>
      </c>
      <c r="B662" s="27">
        <v>40893</v>
      </c>
      <c r="C662" s="28">
        <v>6385.3649999999998</v>
      </c>
      <c r="D662" s="24">
        <v>7340</v>
      </c>
      <c r="E662" s="41">
        <v>1200</v>
      </c>
      <c r="F662" s="24">
        <v>2007</v>
      </c>
      <c r="G662" s="24" t="s">
        <v>4725</v>
      </c>
      <c r="H662" s="24" t="s">
        <v>5002</v>
      </c>
      <c r="I662" s="24" t="s">
        <v>4732</v>
      </c>
      <c r="J662" s="24" t="s">
        <v>420</v>
      </c>
      <c r="K662" s="24" t="s">
        <v>5065</v>
      </c>
    </row>
    <row r="663" spans="1:11" x14ac:dyDescent="0.3">
      <c r="A663" s="27">
        <v>40951</v>
      </c>
      <c r="B663" s="27">
        <v>40851</v>
      </c>
      <c r="C663" s="28">
        <v>5876</v>
      </c>
      <c r="D663" s="24">
        <v>5876</v>
      </c>
      <c r="E663" s="41">
        <v>2000</v>
      </c>
      <c r="F663" s="24">
        <v>2006</v>
      </c>
      <c r="G663" s="24" t="s">
        <v>4725</v>
      </c>
      <c r="H663" s="24" t="s">
        <v>5002</v>
      </c>
      <c r="I663" s="24" t="s">
        <v>4732</v>
      </c>
      <c r="J663" s="24" t="s">
        <v>420</v>
      </c>
      <c r="K663" s="24" t="s">
        <v>5064</v>
      </c>
    </row>
    <row r="664" spans="1:11" x14ac:dyDescent="0.3">
      <c r="A664" s="27">
        <v>41039</v>
      </c>
      <c r="B664" s="27">
        <v>40954</v>
      </c>
      <c r="C664" s="28">
        <v>9358.9600000000009</v>
      </c>
      <c r="D664" s="24">
        <v>9359</v>
      </c>
      <c r="E664" s="41">
        <v>1600</v>
      </c>
      <c r="F664" s="24">
        <v>2009</v>
      </c>
      <c r="G664" s="24" t="s">
        <v>4721</v>
      </c>
      <c r="H664" s="24" t="s">
        <v>5002</v>
      </c>
      <c r="I664" s="24" t="s">
        <v>217</v>
      </c>
      <c r="J664" s="24" t="s">
        <v>420</v>
      </c>
      <c r="K664" s="24" t="s">
        <v>5063</v>
      </c>
    </row>
    <row r="665" spans="1:11" x14ac:dyDescent="0.3">
      <c r="A665" s="27">
        <v>41041</v>
      </c>
      <c r="B665" s="27">
        <v>40987</v>
      </c>
      <c r="C665" s="28">
        <v>5480.5</v>
      </c>
      <c r="D665" s="24">
        <v>5481</v>
      </c>
      <c r="E665" s="41">
        <v>2000</v>
      </c>
      <c r="F665" s="24">
        <v>2003</v>
      </c>
      <c r="G665" s="24" t="s">
        <v>4721</v>
      </c>
      <c r="H665" s="24" t="s">
        <v>5002</v>
      </c>
      <c r="I665" s="24" t="s">
        <v>217</v>
      </c>
      <c r="J665" s="24" t="s">
        <v>420</v>
      </c>
      <c r="K665" s="24" t="s">
        <v>5062</v>
      </c>
    </row>
    <row r="666" spans="1:11" x14ac:dyDescent="0.3">
      <c r="A666" s="27">
        <v>41036</v>
      </c>
      <c r="B666" s="27">
        <v>40938</v>
      </c>
      <c r="C666" s="28">
        <v>6200.8127999999997</v>
      </c>
      <c r="D666" s="24">
        <v>6814</v>
      </c>
      <c r="E666" s="41">
        <v>2000</v>
      </c>
      <c r="F666" s="24">
        <v>2008</v>
      </c>
      <c r="G666" s="24" t="s">
        <v>4725</v>
      </c>
      <c r="H666" s="24" t="s">
        <v>5002</v>
      </c>
      <c r="I666" s="24" t="s">
        <v>217</v>
      </c>
      <c r="J666" s="24" t="s">
        <v>420</v>
      </c>
      <c r="K666" s="24" t="s">
        <v>5061</v>
      </c>
    </row>
    <row r="667" spans="1:11" x14ac:dyDescent="0.3">
      <c r="A667" s="27">
        <v>41007</v>
      </c>
      <c r="B667" s="27">
        <v>41004</v>
      </c>
      <c r="C667" s="28">
        <v>9997.6833000000006</v>
      </c>
      <c r="D667" s="24">
        <v>11492</v>
      </c>
      <c r="E667" s="41">
        <v>1200</v>
      </c>
      <c r="F667" s="24">
        <v>2011</v>
      </c>
      <c r="G667" s="24" t="s">
        <v>4721</v>
      </c>
      <c r="H667" s="24" t="s">
        <v>5002</v>
      </c>
      <c r="I667" s="24" t="s">
        <v>195</v>
      </c>
      <c r="J667" s="24" t="s">
        <v>420</v>
      </c>
      <c r="K667" s="24" t="s">
        <v>5060</v>
      </c>
    </row>
    <row r="668" spans="1:11" x14ac:dyDescent="0.3">
      <c r="A668" s="27">
        <v>40972</v>
      </c>
      <c r="B668" s="27">
        <v>40968</v>
      </c>
      <c r="C668" s="28">
        <v>5084.7884999999997</v>
      </c>
      <c r="D668" s="24">
        <v>5136</v>
      </c>
      <c r="E668" s="41">
        <v>1200</v>
      </c>
      <c r="F668" s="24">
        <v>2005</v>
      </c>
      <c r="G668" s="24" t="s">
        <v>4725</v>
      </c>
      <c r="H668" s="24" t="s">
        <v>5002</v>
      </c>
      <c r="I668" s="24" t="s">
        <v>217</v>
      </c>
      <c r="J668" s="24" t="s">
        <v>420</v>
      </c>
      <c r="K668" s="24" t="s">
        <v>5059</v>
      </c>
    </row>
    <row r="669" spans="1:11" x14ac:dyDescent="0.3">
      <c r="A669" s="27">
        <v>40954</v>
      </c>
      <c r="B669" s="27">
        <v>40953</v>
      </c>
      <c r="C669" s="28">
        <v>7179.4943999999996</v>
      </c>
      <c r="D669" s="24">
        <v>7638</v>
      </c>
      <c r="E669" s="41">
        <v>2000</v>
      </c>
      <c r="F669" s="24">
        <v>2008</v>
      </c>
      <c r="G669" s="24" t="s">
        <v>4721</v>
      </c>
      <c r="H669" s="24" t="s">
        <v>5002</v>
      </c>
      <c r="I669" s="24" t="s">
        <v>4723</v>
      </c>
      <c r="J669" s="24" t="s">
        <v>420</v>
      </c>
      <c r="K669" s="24" t="s">
        <v>5058</v>
      </c>
    </row>
    <row r="670" spans="1:11" x14ac:dyDescent="0.3">
      <c r="A670" s="27">
        <v>40927</v>
      </c>
      <c r="B670" s="27">
        <v>40920</v>
      </c>
      <c r="C670" s="28">
        <v>8419.7880000000023</v>
      </c>
      <c r="D670" s="24">
        <v>10395</v>
      </c>
      <c r="E670" s="41">
        <v>1200</v>
      </c>
      <c r="F670" s="24">
        <v>2010</v>
      </c>
      <c r="G670" s="24" t="s">
        <v>4725</v>
      </c>
      <c r="H670" s="24" t="s">
        <v>5002</v>
      </c>
      <c r="I670" s="24" t="s">
        <v>4732</v>
      </c>
      <c r="J670" s="24" t="s">
        <v>420</v>
      </c>
      <c r="K670" s="24" t="s">
        <v>5057</v>
      </c>
    </row>
    <row r="671" spans="1:11" x14ac:dyDescent="0.3">
      <c r="A671" s="27">
        <v>41027</v>
      </c>
      <c r="B671" s="27">
        <v>40908</v>
      </c>
      <c r="C671" s="28">
        <v>7540.4160000000002</v>
      </c>
      <c r="D671" s="24">
        <v>7937</v>
      </c>
      <c r="E671" s="41">
        <v>1600</v>
      </c>
      <c r="F671" s="24">
        <v>2008</v>
      </c>
      <c r="G671" s="24" t="s">
        <v>4721</v>
      </c>
      <c r="H671" s="24" t="s">
        <v>5002</v>
      </c>
      <c r="I671" s="24" t="s">
        <v>195</v>
      </c>
      <c r="J671" s="24" t="s">
        <v>420</v>
      </c>
      <c r="K671" s="24" t="s">
        <v>5056</v>
      </c>
    </row>
    <row r="672" spans="1:11" x14ac:dyDescent="0.3">
      <c r="A672" s="27">
        <v>40971</v>
      </c>
      <c r="B672" s="27">
        <v>40866</v>
      </c>
      <c r="C672" s="28">
        <v>10290.852000000001</v>
      </c>
      <c r="D672" s="24">
        <v>10395</v>
      </c>
      <c r="E672" s="41">
        <v>1200</v>
      </c>
      <c r="F672" s="24">
        <v>2010</v>
      </c>
      <c r="G672" s="24" t="s">
        <v>4725</v>
      </c>
      <c r="H672" s="24" t="s">
        <v>5002</v>
      </c>
      <c r="I672" s="24" t="s">
        <v>4723</v>
      </c>
      <c r="J672" s="24" t="s">
        <v>420</v>
      </c>
      <c r="K672" s="24" t="s">
        <v>5055</v>
      </c>
    </row>
    <row r="673" spans="1:11" x14ac:dyDescent="0.3">
      <c r="A673" s="27">
        <v>41083</v>
      </c>
      <c r="B673" s="27">
        <v>40966</v>
      </c>
      <c r="C673" s="28">
        <v>9574.210500000001</v>
      </c>
      <c r="D673" s="24">
        <v>10295</v>
      </c>
      <c r="E673" s="41">
        <v>1200</v>
      </c>
      <c r="F673" s="24">
        <v>2010</v>
      </c>
      <c r="G673" s="24" t="s">
        <v>4721</v>
      </c>
      <c r="H673" s="24" t="s">
        <v>5002</v>
      </c>
      <c r="I673" s="24" t="s">
        <v>4723</v>
      </c>
      <c r="J673" s="24" t="s">
        <v>420</v>
      </c>
      <c r="K673" s="24" t="s">
        <v>5054</v>
      </c>
    </row>
    <row r="674" spans="1:11" x14ac:dyDescent="0.3">
      <c r="A674" s="27">
        <v>41061</v>
      </c>
      <c r="B674" s="27">
        <v>41054</v>
      </c>
      <c r="C674" s="28">
        <v>5873.1750000000002</v>
      </c>
      <c r="D674" s="24">
        <v>5933</v>
      </c>
      <c r="E674" s="41">
        <v>1200</v>
      </c>
      <c r="F674" s="24">
        <v>2003</v>
      </c>
      <c r="G674" s="24" t="s">
        <v>4721</v>
      </c>
      <c r="H674" s="24" t="s">
        <v>5002</v>
      </c>
      <c r="I674" s="24" t="s">
        <v>217</v>
      </c>
      <c r="J674" s="24" t="s">
        <v>420</v>
      </c>
      <c r="K674" s="24" t="s">
        <v>5053</v>
      </c>
    </row>
    <row r="675" spans="1:11" x14ac:dyDescent="0.3">
      <c r="A675" s="27">
        <v>40856</v>
      </c>
      <c r="B675" s="27">
        <v>40845</v>
      </c>
      <c r="C675" s="28">
        <v>9276.2010000000009</v>
      </c>
      <c r="D675" s="24">
        <v>10662</v>
      </c>
      <c r="E675" s="41">
        <v>1600</v>
      </c>
      <c r="F675" s="24">
        <v>2011</v>
      </c>
      <c r="G675" s="24" t="s">
        <v>4721</v>
      </c>
      <c r="H675" s="24" t="s">
        <v>5002</v>
      </c>
      <c r="I675" s="24" t="s">
        <v>4732</v>
      </c>
      <c r="J675" s="24" t="s">
        <v>420</v>
      </c>
      <c r="K675" s="24" t="s">
        <v>5052</v>
      </c>
    </row>
    <row r="676" spans="1:11" x14ac:dyDescent="0.3">
      <c r="A676" s="27">
        <v>41048</v>
      </c>
      <c r="B676" s="27">
        <v>40949</v>
      </c>
      <c r="C676" s="28">
        <v>4746</v>
      </c>
      <c r="D676" s="24">
        <v>5650</v>
      </c>
      <c r="E676" s="41">
        <v>1600</v>
      </c>
      <c r="F676" s="24">
        <v>2003</v>
      </c>
      <c r="G676" s="24" t="s">
        <v>4725</v>
      </c>
      <c r="H676" s="24" t="s">
        <v>5002</v>
      </c>
      <c r="I676" s="24" t="s">
        <v>4723</v>
      </c>
      <c r="J676" s="24" t="s">
        <v>420</v>
      </c>
      <c r="K676" s="24" t="s">
        <v>5051</v>
      </c>
    </row>
    <row r="677" spans="1:11" x14ac:dyDescent="0.3">
      <c r="A677" s="27">
        <v>40914</v>
      </c>
      <c r="B677" s="27">
        <v>40888</v>
      </c>
      <c r="C677" s="28">
        <v>5644.915</v>
      </c>
      <c r="D677" s="24">
        <v>5820</v>
      </c>
      <c r="E677" s="41">
        <v>1200</v>
      </c>
      <c r="F677" s="24">
        <v>2003</v>
      </c>
      <c r="G677" s="24" t="s">
        <v>4721</v>
      </c>
      <c r="H677" s="24" t="s">
        <v>5002</v>
      </c>
      <c r="I677" s="24" t="s">
        <v>195</v>
      </c>
      <c r="J677" s="24" t="s">
        <v>420</v>
      </c>
      <c r="K677" s="24" t="s">
        <v>5050</v>
      </c>
    </row>
    <row r="678" spans="1:11" x14ac:dyDescent="0.3">
      <c r="A678" s="27">
        <v>41027</v>
      </c>
      <c r="B678" s="27">
        <v>41017</v>
      </c>
      <c r="C678" s="28">
        <v>4433.6760000000004</v>
      </c>
      <c r="D678" s="24">
        <v>4571</v>
      </c>
      <c r="E678" s="41">
        <v>2000</v>
      </c>
      <c r="F678" s="24">
        <v>2002</v>
      </c>
      <c r="G678" s="24" t="s">
        <v>4725</v>
      </c>
      <c r="H678" s="24" t="s">
        <v>5002</v>
      </c>
      <c r="I678" s="24" t="s">
        <v>195</v>
      </c>
      <c r="J678" s="24" t="s">
        <v>420</v>
      </c>
      <c r="K678" s="24" t="s">
        <v>5049</v>
      </c>
    </row>
    <row r="679" spans="1:11" x14ac:dyDescent="0.3">
      <c r="A679" s="27">
        <v>41014</v>
      </c>
      <c r="B679" s="27">
        <v>40897</v>
      </c>
      <c r="C679" s="28">
        <v>8261.0820000000003</v>
      </c>
      <c r="D679" s="24">
        <v>9719</v>
      </c>
      <c r="E679" s="41">
        <v>1600</v>
      </c>
      <c r="F679" s="24">
        <v>2009</v>
      </c>
      <c r="G679" s="24" t="s">
        <v>4725</v>
      </c>
      <c r="H679" s="24" t="s">
        <v>5002</v>
      </c>
      <c r="I679" s="24" t="s">
        <v>4732</v>
      </c>
      <c r="J679" s="24" t="s">
        <v>420</v>
      </c>
      <c r="K679" s="24" t="s">
        <v>5048</v>
      </c>
    </row>
    <row r="680" spans="1:11" x14ac:dyDescent="0.3">
      <c r="A680" s="27">
        <v>41165</v>
      </c>
      <c r="B680" s="27">
        <v>41064</v>
      </c>
      <c r="C680" s="28">
        <v>8107.1991000000007</v>
      </c>
      <c r="D680" s="24">
        <v>8909</v>
      </c>
      <c r="E680" s="41">
        <v>1200</v>
      </c>
      <c r="F680" s="24">
        <v>2009</v>
      </c>
      <c r="G680" s="24" t="s">
        <v>4721</v>
      </c>
      <c r="H680" s="24" t="s">
        <v>5002</v>
      </c>
      <c r="I680" s="24" t="s">
        <v>4732</v>
      </c>
      <c r="J680" s="24" t="s">
        <v>420</v>
      </c>
      <c r="K680" s="24" t="s">
        <v>5047</v>
      </c>
    </row>
    <row r="681" spans="1:11" x14ac:dyDescent="0.3">
      <c r="A681" s="27">
        <v>40974</v>
      </c>
      <c r="B681" s="27">
        <v>40967</v>
      </c>
      <c r="C681" s="28">
        <v>3839.4720000000002</v>
      </c>
      <c r="D681" s="24">
        <v>3999</v>
      </c>
      <c r="E681" s="41">
        <v>1200</v>
      </c>
      <c r="F681" s="24">
        <v>2002</v>
      </c>
      <c r="G681" s="24" t="s">
        <v>4721</v>
      </c>
      <c r="H681" s="24" t="s">
        <v>5002</v>
      </c>
      <c r="I681" s="24" t="s">
        <v>195</v>
      </c>
      <c r="J681" s="24" t="s">
        <v>420</v>
      </c>
      <c r="K681" s="24" t="s">
        <v>5046</v>
      </c>
    </row>
    <row r="682" spans="1:11" x14ac:dyDescent="0.3">
      <c r="A682" s="27">
        <v>41112</v>
      </c>
      <c r="B682" s="27">
        <v>41040</v>
      </c>
      <c r="C682" s="28">
        <v>5204.78</v>
      </c>
      <c r="D682" s="24">
        <v>5537</v>
      </c>
      <c r="E682" s="41">
        <v>2000</v>
      </c>
      <c r="F682" s="24">
        <v>2003</v>
      </c>
      <c r="G682" s="24" t="s">
        <v>4721</v>
      </c>
      <c r="H682" s="24" t="s">
        <v>5002</v>
      </c>
      <c r="I682" s="24" t="s">
        <v>4732</v>
      </c>
      <c r="J682" s="24" t="s">
        <v>420</v>
      </c>
      <c r="K682" s="24" t="s">
        <v>5045</v>
      </c>
    </row>
    <row r="683" spans="1:11" x14ac:dyDescent="0.3">
      <c r="A683" s="27">
        <v>41037</v>
      </c>
      <c r="B683" s="27">
        <v>40972</v>
      </c>
      <c r="C683" s="28">
        <v>3085.0365000000002</v>
      </c>
      <c r="D683" s="24">
        <v>3180</v>
      </c>
      <c r="E683" s="41">
        <v>1600</v>
      </c>
      <c r="F683" s="24">
        <v>2001</v>
      </c>
      <c r="G683" s="24" t="s">
        <v>4721</v>
      </c>
      <c r="H683" s="24" t="s">
        <v>5002</v>
      </c>
      <c r="I683" s="24" t="s">
        <v>217</v>
      </c>
      <c r="J683" s="24" t="s">
        <v>420</v>
      </c>
      <c r="K683" s="24" t="s">
        <v>5044</v>
      </c>
    </row>
    <row r="684" spans="1:11" x14ac:dyDescent="0.3">
      <c r="A684" s="27">
        <v>40926</v>
      </c>
      <c r="B684" s="27">
        <v>40863</v>
      </c>
      <c r="C684" s="28">
        <v>3346.3530000000005</v>
      </c>
      <c r="D684" s="24">
        <v>4131</v>
      </c>
      <c r="E684" s="41">
        <v>2000</v>
      </c>
      <c r="F684" s="24">
        <v>2002</v>
      </c>
      <c r="G684" s="24" t="s">
        <v>4721</v>
      </c>
      <c r="H684" s="24" t="s">
        <v>5002</v>
      </c>
      <c r="I684" s="24" t="s">
        <v>195</v>
      </c>
      <c r="J684" s="24" t="s">
        <v>420</v>
      </c>
      <c r="K684" s="24" t="s">
        <v>5043</v>
      </c>
    </row>
    <row r="685" spans="1:11" x14ac:dyDescent="0.3">
      <c r="A685" s="27">
        <v>41054</v>
      </c>
      <c r="B685" s="27">
        <v>41050</v>
      </c>
      <c r="C685" s="28">
        <v>4494.0099999999993</v>
      </c>
      <c r="D685" s="24">
        <v>5481</v>
      </c>
      <c r="E685" s="41">
        <v>1600</v>
      </c>
      <c r="F685" s="24">
        <v>2003</v>
      </c>
      <c r="G685" s="24" t="s">
        <v>4721</v>
      </c>
      <c r="H685" s="24" t="s">
        <v>5002</v>
      </c>
      <c r="I685" s="24" t="s">
        <v>195</v>
      </c>
      <c r="J685" s="24" t="s">
        <v>420</v>
      </c>
      <c r="K685" s="24" t="s">
        <v>5042</v>
      </c>
    </row>
    <row r="686" spans="1:11" x14ac:dyDescent="0.3">
      <c r="A686" s="27">
        <v>41086</v>
      </c>
      <c r="B686" s="27">
        <v>41059</v>
      </c>
      <c r="C686" s="28">
        <v>7085.7630000000008</v>
      </c>
      <c r="D686" s="24">
        <v>7619</v>
      </c>
      <c r="E686" s="41">
        <v>2000</v>
      </c>
      <c r="F686" s="24">
        <v>2007</v>
      </c>
      <c r="G686" s="24" t="s">
        <v>4725</v>
      </c>
      <c r="H686" s="24" t="s">
        <v>5002</v>
      </c>
      <c r="I686" s="24" t="s">
        <v>217</v>
      </c>
      <c r="J686" s="24" t="s">
        <v>420</v>
      </c>
      <c r="K686" s="24" t="s">
        <v>5041</v>
      </c>
    </row>
    <row r="687" spans="1:11" x14ac:dyDescent="0.3">
      <c r="A687" s="27">
        <v>41037</v>
      </c>
      <c r="B687" s="27">
        <v>41030</v>
      </c>
      <c r="C687" s="28">
        <v>5552.8200000000006</v>
      </c>
      <c r="D687" s="24">
        <v>6102</v>
      </c>
      <c r="E687" s="41">
        <v>1200</v>
      </c>
      <c r="F687" s="24">
        <v>2006</v>
      </c>
      <c r="G687" s="24" t="s">
        <v>4725</v>
      </c>
      <c r="H687" s="24" t="s">
        <v>5002</v>
      </c>
      <c r="I687" s="24" t="s">
        <v>4732</v>
      </c>
      <c r="J687" s="24" t="s">
        <v>420</v>
      </c>
      <c r="K687" s="24" t="s">
        <v>5040</v>
      </c>
    </row>
    <row r="688" spans="1:11" x14ac:dyDescent="0.3">
      <c r="A688" s="27">
        <v>40925</v>
      </c>
      <c r="B688" s="27">
        <v>40919</v>
      </c>
      <c r="C688" s="28">
        <v>8236.8000000000011</v>
      </c>
      <c r="D688" s="24">
        <v>8237</v>
      </c>
      <c r="E688" s="41">
        <v>2000</v>
      </c>
      <c r="F688" s="24">
        <v>2008</v>
      </c>
      <c r="G688" s="24" t="s">
        <v>4725</v>
      </c>
      <c r="H688" s="24" t="s">
        <v>5002</v>
      </c>
      <c r="I688" s="24" t="s">
        <v>4732</v>
      </c>
      <c r="J688" s="24" t="s">
        <v>420</v>
      </c>
      <c r="K688" s="24" t="s">
        <v>5039</v>
      </c>
    </row>
    <row r="689" spans="1:11" x14ac:dyDescent="0.3">
      <c r="A689" s="27">
        <v>40859</v>
      </c>
      <c r="B689" s="27">
        <v>40856</v>
      </c>
      <c r="C689" s="28">
        <v>4037.9670000000001</v>
      </c>
      <c r="D689" s="24">
        <v>4924</v>
      </c>
      <c r="E689" s="41">
        <v>2000</v>
      </c>
      <c r="F689" s="24">
        <v>2005</v>
      </c>
      <c r="G689" s="24" t="s">
        <v>4725</v>
      </c>
      <c r="H689" s="24" t="s">
        <v>5002</v>
      </c>
      <c r="I689" s="24" t="s">
        <v>217</v>
      </c>
      <c r="J689" s="24" t="s">
        <v>420</v>
      </c>
      <c r="K689" s="24" t="s">
        <v>5038</v>
      </c>
    </row>
    <row r="690" spans="1:11" x14ac:dyDescent="0.3">
      <c r="A690" s="27">
        <v>41039</v>
      </c>
      <c r="B690" s="27">
        <v>41031</v>
      </c>
      <c r="C690" s="28">
        <v>8180.0910000000003</v>
      </c>
      <c r="D690" s="24">
        <v>9089</v>
      </c>
      <c r="E690" s="41">
        <v>1600</v>
      </c>
      <c r="F690" s="24">
        <v>2009</v>
      </c>
      <c r="G690" s="24" t="s">
        <v>4725</v>
      </c>
      <c r="H690" s="24" t="s">
        <v>5002</v>
      </c>
      <c r="I690" s="24" t="s">
        <v>4732</v>
      </c>
      <c r="J690" s="24" t="s">
        <v>420</v>
      </c>
      <c r="K690" s="24" t="s">
        <v>5037</v>
      </c>
    </row>
    <row r="691" spans="1:11" x14ac:dyDescent="0.3">
      <c r="A691" s="27">
        <v>40997</v>
      </c>
      <c r="B691" s="27">
        <v>40950</v>
      </c>
      <c r="C691" s="28">
        <v>6323.8530000000001</v>
      </c>
      <c r="D691" s="24">
        <v>7619</v>
      </c>
      <c r="E691" s="41">
        <v>1600</v>
      </c>
      <c r="F691" s="24">
        <v>2007</v>
      </c>
      <c r="G691" s="24" t="s">
        <v>4725</v>
      </c>
      <c r="H691" s="24" t="s">
        <v>5002</v>
      </c>
      <c r="I691" s="24" t="s">
        <v>195</v>
      </c>
      <c r="J691" s="24" t="s">
        <v>420</v>
      </c>
      <c r="K691" s="24" t="s">
        <v>5036</v>
      </c>
    </row>
    <row r="692" spans="1:11" x14ac:dyDescent="0.3">
      <c r="A692" s="27">
        <v>41059</v>
      </c>
      <c r="B692" s="27">
        <v>41027</v>
      </c>
      <c r="C692" s="28">
        <v>3293.8775000000001</v>
      </c>
      <c r="D692" s="24">
        <v>3875</v>
      </c>
      <c r="E692" s="41">
        <v>1600</v>
      </c>
      <c r="F692" s="24">
        <v>2004</v>
      </c>
      <c r="G692" s="24" t="s">
        <v>4721</v>
      </c>
      <c r="H692" s="24" t="s">
        <v>5002</v>
      </c>
      <c r="I692" s="24" t="s">
        <v>4723</v>
      </c>
      <c r="J692" s="24" t="s">
        <v>420</v>
      </c>
      <c r="K692" s="24" t="s">
        <v>5035</v>
      </c>
    </row>
    <row r="693" spans="1:11" x14ac:dyDescent="0.3">
      <c r="A693" s="27">
        <v>40974</v>
      </c>
      <c r="B693" s="27">
        <v>40891</v>
      </c>
      <c r="C693" s="28">
        <v>4473.1049999999996</v>
      </c>
      <c r="D693" s="24">
        <v>5142</v>
      </c>
      <c r="E693" s="41">
        <v>2000</v>
      </c>
      <c r="F693" s="24">
        <v>2006</v>
      </c>
      <c r="G693" s="24" t="s">
        <v>4725</v>
      </c>
      <c r="H693" s="24" t="s">
        <v>5002</v>
      </c>
      <c r="I693" s="24" t="s">
        <v>217</v>
      </c>
      <c r="J693" s="24" t="s">
        <v>420</v>
      </c>
      <c r="K693" s="24" t="s">
        <v>5034</v>
      </c>
    </row>
    <row r="694" spans="1:11" x14ac:dyDescent="0.3">
      <c r="A694" s="27">
        <v>41014</v>
      </c>
      <c r="B694" s="27">
        <v>41010</v>
      </c>
      <c r="C694" s="28">
        <v>6170.0730000000003</v>
      </c>
      <c r="D694" s="24">
        <v>6361</v>
      </c>
      <c r="E694" s="41">
        <v>2000</v>
      </c>
      <c r="F694" s="24">
        <v>2007</v>
      </c>
      <c r="G694" s="24" t="s">
        <v>4725</v>
      </c>
      <c r="H694" s="24" t="s">
        <v>5002</v>
      </c>
      <c r="I694" s="24" t="s">
        <v>195</v>
      </c>
      <c r="J694" s="24" t="s">
        <v>420</v>
      </c>
      <c r="K694" s="24" t="s">
        <v>5033</v>
      </c>
    </row>
    <row r="695" spans="1:11" x14ac:dyDescent="0.3">
      <c r="A695" s="27">
        <v>40857</v>
      </c>
      <c r="B695" s="27">
        <v>40849</v>
      </c>
      <c r="C695" s="28">
        <v>7466.2649999999994</v>
      </c>
      <c r="D695" s="24">
        <v>8996</v>
      </c>
      <c r="E695" s="41">
        <v>1600</v>
      </c>
      <c r="F695" s="24">
        <v>2010</v>
      </c>
      <c r="G695" s="24" t="s">
        <v>4725</v>
      </c>
      <c r="H695" s="24" t="s">
        <v>5002</v>
      </c>
      <c r="I695" s="24" t="s">
        <v>195</v>
      </c>
      <c r="J695" s="24" t="s">
        <v>420</v>
      </c>
      <c r="K695" s="24" t="s">
        <v>5032</v>
      </c>
    </row>
    <row r="696" spans="1:11" x14ac:dyDescent="0.3">
      <c r="A696" s="27">
        <v>41004</v>
      </c>
      <c r="B696" s="27">
        <v>41002</v>
      </c>
      <c r="C696" s="28">
        <v>3415.7249999999999</v>
      </c>
      <c r="D696" s="24">
        <v>3795</v>
      </c>
      <c r="E696" s="41">
        <v>2000</v>
      </c>
      <c r="F696" s="24">
        <v>2004</v>
      </c>
      <c r="G696" s="24" t="s">
        <v>4725</v>
      </c>
      <c r="H696" s="24" t="s">
        <v>5002</v>
      </c>
      <c r="I696" s="24" t="s">
        <v>195</v>
      </c>
      <c r="J696" s="24" t="s">
        <v>420</v>
      </c>
      <c r="K696" s="24" t="s">
        <v>5031</v>
      </c>
    </row>
    <row r="697" spans="1:11" x14ac:dyDescent="0.3">
      <c r="A697" s="27">
        <v>41011</v>
      </c>
      <c r="B697" s="27">
        <v>41007</v>
      </c>
      <c r="C697" s="28">
        <v>5612.7000000000007</v>
      </c>
      <c r="D697" s="24">
        <v>5613</v>
      </c>
      <c r="E697" s="41">
        <v>1200</v>
      </c>
      <c r="F697" s="24">
        <v>2005</v>
      </c>
      <c r="G697" s="24" t="s">
        <v>4725</v>
      </c>
      <c r="H697" s="24" t="s">
        <v>5002</v>
      </c>
      <c r="I697" s="24" t="s">
        <v>195</v>
      </c>
      <c r="J697" s="24" t="s">
        <v>420</v>
      </c>
      <c r="K697" s="24" t="s">
        <v>5030</v>
      </c>
    </row>
    <row r="698" spans="1:11" x14ac:dyDescent="0.3">
      <c r="A698" s="27">
        <v>41014</v>
      </c>
      <c r="B698" s="27">
        <v>40997</v>
      </c>
      <c r="C698" s="28">
        <v>3796.8480000000004</v>
      </c>
      <c r="D698" s="24">
        <v>4315</v>
      </c>
      <c r="E698" s="41">
        <v>1200</v>
      </c>
      <c r="F698" s="24">
        <v>2004</v>
      </c>
      <c r="G698" s="24" t="s">
        <v>4725</v>
      </c>
      <c r="H698" s="24" t="s">
        <v>5002</v>
      </c>
      <c r="I698" s="24" t="s">
        <v>195</v>
      </c>
      <c r="J698" s="24" t="s">
        <v>420</v>
      </c>
      <c r="K698" s="24" t="s">
        <v>5029</v>
      </c>
    </row>
    <row r="699" spans="1:11" x14ac:dyDescent="0.3">
      <c r="A699" s="27">
        <v>41015</v>
      </c>
      <c r="B699" s="27">
        <v>41014</v>
      </c>
      <c r="C699" s="28">
        <v>3013.828</v>
      </c>
      <c r="D699" s="24">
        <v>3675</v>
      </c>
      <c r="E699" s="41">
        <v>1600</v>
      </c>
      <c r="F699" s="24">
        <v>2004</v>
      </c>
      <c r="G699" s="24" t="s">
        <v>4725</v>
      </c>
      <c r="H699" s="24" t="s">
        <v>5002</v>
      </c>
      <c r="I699" s="24" t="s">
        <v>195</v>
      </c>
      <c r="J699" s="24" t="s">
        <v>420</v>
      </c>
      <c r="K699" s="24" t="s">
        <v>5028</v>
      </c>
    </row>
    <row r="700" spans="1:11" x14ac:dyDescent="0.3">
      <c r="A700" s="27">
        <v>41023</v>
      </c>
      <c r="B700" s="27">
        <v>41018</v>
      </c>
      <c r="C700" s="28">
        <v>6862.6373999999996</v>
      </c>
      <c r="D700" s="24">
        <v>8369</v>
      </c>
      <c r="E700" s="41">
        <v>2000</v>
      </c>
      <c r="F700" s="24">
        <v>2009</v>
      </c>
      <c r="G700" s="24" t="s">
        <v>4725</v>
      </c>
      <c r="H700" s="24" t="s">
        <v>5002</v>
      </c>
      <c r="I700" s="24" t="s">
        <v>4723</v>
      </c>
      <c r="J700" s="24" t="s">
        <v>420</v>
      </c>
      <c r="K700" s="24" t="s">
        <v>5027</v>
      </c>
    </row>
    <row r="701" spans="1:11" x14ac:dyDescent="0.3">
      <c r="A701" s="27">
        <v>40993</v>
      </c>
      <c r="B701" s="27">
        <v>40935</v>
      </c>
      <c r="C701" s="28">
        <v>9162.4165000000012</v>
      </c>
      <c r="D701" s="24">
        <v>10295</v>
      </c>
      <c r="E701" s="41">
        <v>1600</v>
      </c>
      <c r="F701" s="24">
        <v>2010</v>
      </c>
      <c r="G701" s="24" t="s">
        <v>4725</v>
      </c>
      <c r="H701" s="24" t="s">
        <v>5002</v>
      </c>
      <c r="I701" s="24" t="s">
        <v>4723</v>
      </c>
      <c r="J701" s="24" t="s">
        <v>420</v>
      </c>
      <c r="K701" s="24" t="s">
        <v>5026</v>
      </c>
    </row>
    <row r="702" spans="1:11" x14ac:dyDescent="0.3">
      <c r="A702" s="27">
        <v>41033</v>
      </c>
      <c r="B702" s="27">
        <v>40950</v>
      </c>
      <c r="C702" s="28">
        <v>5294.4704999999994</v>
      </c>
      <c r="D702" s="24">
        <v>5348</v>
      </c>
      <c r="E702" s="41">
        <v>2000</v>
      </c>
      <c r="F702" s="24">
        <v>2005</v>
      </c>
      <c r="G702" s="24" t="s">
        <v>4725</v>
      </c>
      <c r="H702" s="24" t="s">
        <v>5002</v>
      </c>
      <c r="I702" s="24" t="s">
        <v>195</v>
      </c>
      <c r="J702" s="24" t="s">
        <v>420</v>
      </c>
      <c r="K702" s="24" t="s">
        <v>5025</v>
      </c>
    </row>
    <row r="703" spans="1:11" x14ac:dyDescent="0.3">
      <c r="A703" s="27">
        <v>41029</v>
      </c>
      <c r="B703" s="27">
        <v>41018</v>
      </c>
      <c r="C703" s="28">
        <v>5435.424</v>
      </c>
      <c r="D703" s="24">
        <v>6710</v>
      </c>
      <c r="E703" s="41">
        <v>2000</v>
      </c>
      <c r="F703" s="24">
        <v>2007</v>
      </c>
      <c r="G703" s="24" t="s">
        <v>4721</v>
      </c>
      <c r="H703" s="24" t="s">
        <v>5002</v>
      </c>
      <c r="I703" s="24" t="s">
        <v>4723</v>
      </c>
      <c r="J703" s="24" t="s">
        <v>420</v>
      </c>
      <c r="K703" s="24" t="s">
        <v>5024</v>
      </c>
    </row>
    <row r="704" spans="1:11" x14ac:dyDescent="0.3">
      <c r="A704" s="27">
        <v>40972</v>
      </c>
      <c r="B704" s="27">
        <v>40964</v>
      </c>
      <c r="C704" s="28">
        <v>11281.8981</v>
      </c>
      <c r="D704" s="24">
        <v>12676</v>
      </c>
      <c r="E704" s="41">
        <v>1200</v>
      </c>
      <c r="F704" s="24">
        <v>2011</v>
      </c>
      <c r="G704" s="24" t="s">
        <v>4721</v>
      </c>
      <c r="H704" s="24" t="s">
        <v>5002</v>
      </c>
      <c r="I704" s="24" t="s">
        <v>217</v>
      </c>
      <c r="J704" s="24" t="s">
        <v>420</v>
      </c>
      <c r="K704" s="24" t="s">
        <v>5023</v>
      </c>
    </row>
    <row r="705" spans="1:11" x14ac:dyDescent="0.3">
      <c r="A705" s="27">
        <v>40926</v>
      </c>
      <c r="B705" s="27">
        <v>40922</v>
      </c>
      <c r="C705" s="28">
        <v>4972</v>
      </c>
      <c r="D705" s="24">
        <v>5650</v>
      </c>
      <c r="E705" s="41">
        <v>2000</v>
      </c>
      <c r="F705" s="24">
        <v>2003</v>
      </c>
      <c r="G705" s="24" t="s">
        <v>4721</v>
      </c>
      <c r="H705" s="24" t="s">
        <v>5002</v>
      </c>
      <c r="I705" s="24" t="s">
        <v>195</v>
      </c>
      <c r="J705" s="24" t="s">
        <v>420</v>
      </c>
      <c r="K705" s="24" t="s">
        <v>5022</v>
      </c>
    </row>
    <row r="706" spans="1:11" x14ac:dyDescent="0.3">
      <c r="A706" s="27">
        <v>40912</v>
      </c>
      <c r="B706" s="27">
        <v>40909</v>
      </c>
      <c r="C706" s="28">
        <v>8729.0300000000007</v>
      </c>
      <c r="D706" s="24">
        <v>8729</v>
      </c>
      <c r="E706" s="41">
        <v>2000</v>
      </c>
      <c r="F706" s="24">
        <v>2009</v>
      </c>
      <c r="G706" s="24" t="s">
        <v>4721</v>
      </c>
      <c r="H706" s="24" t="s">
        <v>5002</v>
      </c>
      <c r="I706" s="24" t="s">
        <v>217</v>
      </c>
      <c r="J706" s="24" t="s">
        <v>420</v>
      </c>
      <c r="K706" s="24" t="s">
        <v>5021</v>
      </c>
    </row>
    <row r="707" spans="1:11" x14ac:dyDescent="0.3">
      <c r="A707" s="27">
        <v>40958</v>
      </c>
      <c r="B707" s="27">
        <v>40952</v>
      </c>
      <c r="C707" s="28">
        <v>8830.5825000000004</v>
      </c>
      <c r="D707" s="24">
        <v>9495</v>
      </c>
      <c r="E707" s="41">
        <v>1600</v>
      </c>
      <c r="F707" s="24">
        <v>2010</v>
      </c>
      <c r="G707" s="24" t="s">
        <v>4725</v>
      </c>
      <c r="H707" s="24" t="s">
        <v>5002</v>
      </c>
      <c r="I707" s="24" t="s">
        <v>217</v>
      </c>
      <c r="J707" s="24" t="s">
        <v>420</v>
      </c>
      <c r="K707" s="24" t="s">
        <v>5020</v>
      </c>
    </row>
    <row r="708" spans="1:11" x14ac:dyDescent="0.3">
      <c r="A708" s="27">
        <v>40937</v>
      </c>
      <c r="B708" s="27">
        <v>40928</v>
      </c>
      <c r="C708" s="28">
        <v>2907.84</v>
      </c>
      <c r="D708" s="24">
        <v>3635</v>
      </c>
      <c r="E708" s="41">
        <v>1200</v>
      </c>
      <c r="F708" s="24">
        <v>2001</v>
      </c>
      <c r="G708" s="24" t="s">
        <v>4721</v>
      </c>
      <c r="H708" s="24" t="s">
        <v>5002</v>
      </c>
      <c r="I708" s="24" t="s">
        <v>195</v>
      </c>
      <c r="J708" s="24" t="s">
        <v>420</v>
      </c>
      <c r="K708" s="24" t="s">
        <v>5019</v>
      </c>
    </row>
    <row r="709" spans="1:11" x14ac:dyDescent="0.3">
      <c r="A709" s="27">
        <v>41124</v>
      </c>
      <c r="B709" s="27">
        <v>41043</v>
      </c>
      <c r="C709" s="28">
        <v>3989.7809999999999</v>
      </c>
      <c r="D709" s="24">
        <v>4483</v>
      </c>
      <c r="E709" s="41">
        <v>1200</v>
      </c>
      <c r="F709" s="24">
        <v>2002</v>
      </c>
      <c r="G709" s="24" t="s">
        <v>4721</v>
      </c>
      <c r="H709" s="24" t="s">
        <v>5002</v>
      </c>
      <c r="I709" s="24" t="s">
        <v>195</v>
      </c>
      <c r="J709" s="24" t="s">
        <v>420</v>
      </c>
      <c r="K709" s="24" t="s">
        <v>5018</v>
      </c>
    </row>
    <row r="710" spans="1:11" x14ac:dyDescent="0.3">
      <c r="A710" s="27">
        <v>41004</v>
      </c>
      <c r="B710" s="27">
        <v>40950</v>
      </c>
      <c r="C710" s="28">
        <v>8077.5023999999994</v>
      </c>
      <c r="D710" s="24">
        <v>9179</v>
      </c>
      <c r="E710" s="41">
        <v>2000</v>
      </c>
      <c r="F710" s="24">
        <v>2009</v>
      </c>
      <c r="G710" s="24" t="s">
        <v>4725</v>
      </c>
      <c r="H710" s="24" t="s">
        <v>5002</v>
      </c>
      <c r="I710" s="24" t="s">
        <v>217</v>
      </c>
      <c r="J710" s="24" t="s">
        <v>420</v>
      </c>
      <c r="K710" s="24" t="s">
        <v>5017</v>
      </c>
    </row>
    <row r="711" spans="1:11" x14ac:dyDescent="0.3">
      <c r="A711" s="27">
        <v>40982</v>
      </c>
      <c r="B711" s="27">
        <v>40978</v>
      </c>
      <c r="C711" s="28">
        <v>7532.1629999999996</v>
      </c>
      <c r="D711" s="24">
        <v>8369</v>
      </c>
      <c r="E711" s="41">
        <v>2000</v>
      </c>
      <c r="F711" s="24">
        <v>2009</v>
      </c>
      <c r="G711" s="24" t="s">
        <v>4725</v>
      </c>
      <c r="H711" s="24" t="s">
        <v>5002</v>
      </c>
      <c r="I711" s="24" t="s">
        <v>4723</v>
      </c>
      <c r="J711" s="24" t="s">
        <v>420</v>
      </c>
      <c r="K711" s="24" t="s">
        <v>5016</v>
      </c>
    </row>
    <row r="712" spans="1:11" x14ac:dyDescent="0.3">
      <c r="A712" s="27">
        <v>41017</v>
      </c>
      <c r="B712" s="27">
        <v>40957</v>
      </c>
      <c r="C712" s="28">
        <v>5530.4880000000003</v>
      </c>
      <c r="D712" s="24">
        <v>6431</v>
      </c>
      <c r="E712" s="41">
        <v>1200</v>
      </c>
      <c r="F712" s="24">
        <v>2007</v>
      </c>
      <c r="G712" s="24" t="s">
        <v>4721</v>
      </c>
      <c r="H712" s="24" t="s">
        <v>5002</v>
      </c>
      <c r="I712" s="24" t="s">
        <v>195</v>
      </c>
      <c r="J712" s="24" t="s">
        <v>420</v>
      </c>
      <c r="K712" s="24" t="s">
        <v>5015</v>
      </c>
    </row>
    <row r="713" spans="1:11" x14ac:dyDescent="0.3">
      <c r="A713" s="27">
        <v>41057</v>
      </c>
      <c r="B713" s="27">
        <v>41054</v>
      </c>
      <c r="C713" s="28">
        <v>8767.6139999999996</v>
      </c>
      <c r="D713" s="24">
        <v>10195</v>
      </c>
      <c r="E713" s="41">
        <v>2000</v>
      </c>
      <c r="F713" s="24">
        <v>2010</v>
      </c>
      <c r="G713" s="24" t="s">
        <v>4725</v>
      </c>
      <c r="H713" s="24" t="s">
        <v>5002</v>
      </c>
      <c r="I713" s="24" t="s">
        <v>4723</v>
      </c>
      <c r="J713" s="24" t="s">
        <v>420</v>
      </c>
      <c r="K713" s="24" t="s">
        <v>5014</v>
      </c>
    </row>
    <row r="714" spans="1:11" x14ac:dyDescent="0.3">
      <c r="A714" s="27">
        <v>40995</v>
      </c>
      <c r="B714" s="27">
        <v>40992</v>
      </c>
      <c r="C714" s="28">
        <v>4850.5249999999996</v>
      </c>
      <c r="D714" s="24">
        <v>5707</v>
      </c>
      <c r="E714" s="41">
        <v>2000</v>
      </c>
      <c r="F714" s="24">
        <v>2003</v>
      </c>
      <c r="G714" s="24" t="s">
        <v>4725</v>
      </c>
      <c r="H714" s="24" t="s">
        <v>5002</v>
      </c>
      <c r="I714" s="24" t="s">
        <v>4732</v>
      </c>
      <c r="J714" s="24" t="s">
        <v>420</v>
      </c>
      <c r="K714" s="24" t="s">
        <v>5013</v>
      </c>
    </row>
    <row r="715" spans="1:11" x14ac:dyDescent="0.3">
      <c r="A715" s="27">
        <v>41025</v>
      </c>
      <c r="B715" s="27">
        <v>41023</v>
      </c>
      <c r="C715" s="28">
        <v>7488</v>
      </c>
      <c r="D715" s="24">
        <v>7488</v>
      </c>
      <c r="E715" s="41">
        <v>1600</v>
      </c>
      <c r="F715" s="24">
        <v>2008</v>
      </c>
      <c r="G715" s="24" t="s">
        <v>4721</v>
      </c>
      <c r="H715" s="24" t="s">
        <v>5002</v>
      </c>
      <c r="I715" s="24" t="s">
        <v>4732</v>
      </c>
      <c r="J715" s="24" t="s">
        <v>420</v>
      </c>
      <c r="K715" s="24" t="s">
        <v>5012</v>
      </c>
    </row>
    <row r="716" spans="1:11" x14ac:dyDescent="0.3">
      <c r="A716" s="27">
        <v>40930</v>
      </c>
      <c r="B716" s="27">
        <v>40921</v>
      </c>
      <c r="C716" s="28">
        <v>7618.5533999999989</v>
      </c>
      <c r="D716" s="24">
        <v>9179</v>
      </c>
      <c r="E716" s="41">
        <v>1600</v>
      </c>
      <c r="F716" s="24">
        <v>2009</v>
      </c>
      <c r="G716" s="24" t="s">
        <v>4721</v>
      </c>
      <c r="H716" s="24" t="s">
        <v>5002</v>
      </c>
      <c r="I716" s="24" t="s">
        <v>4723</v>
      </c>
      <c r="J716" s="24" t="s">
        <v>420</v>
      </c>
      <c r="K716" s="24" t="s">
        <v>5011</v>
      </c>
    </row>
    <row r="717" spans="1:11" x14ac:dyDescent="0.3">
      <c r="A717" s="27">
        <v>40990</v>
      </c>
      <c r="B717" s="27">
        <v>40989</v>
      </c>
      <c r="C717" s="28">
        <v>3132.08</v>
      </c>
      <c r="D717" s="24">
        <v>3915</v>
      </c>
      <c r="E717" s="41">
        <v>1600</v>
      </c>
      <c r="F717" s="24">
        <v>2004</v>
      </c>
      <c r="G717" s="24" t="s">
        <v>4721</v>
      </c>
      <c r="H717" s="24" t="s">
        <v>5002</v>
      </c>
      <c r="I717" s="24" t="s">
        <v>4723</v>
      </c>
      <c r="J717" s="24" t="s">
        <v>420</v>
      </c>
      <c r="K717" s="24" t="s">
        <v>5010</v>
      </c>
    </row>
    <row r="718" spans="1:11" x14ac:dyDescent="0.3">
      <c r="A718" s="27">
        <v>40987</v>
      </c>
      <c r="B718" s="27">
        <v>40981</v>
      </c>
      <c r="C718" s="28">
        <v>8012.7096000000001</v>
      </c>
      <c r="D718" s="24">
        <v>9539</v>
      </c>
      <c r="E718" s="41">
        <v>2000</v>
      </c>
      <c r="F718" s="24">
        <v>2009</v>
      </c>
      <c r="G718" s="24" t="s">
        <v>4721</v>
      </c>
      <c r="H718" s="24" t="s">
        <v>5002</v>
      </c>
      <c r="I718" s="24" t="s">
        <v>217</v>
      </c>
      <c r="J718" s="24" t="s">
        <v>420</v>
      </c>
      <c r="K718" s="24" t="s">
        <v>5009</v>
      </c>
    </row>
    <row r="719" spans="1:11" x14ac:dyDescent="0.3">
      <c r="A719" s="27">
        <v>41042</v>
      </c>
      <c r="B719" s="27">
        <v>40937</v>
      </c>
      <c r="C719" s="28">
        <v>3114.0450000000001</v>
      </c>
      <c r="D719" s="24">
        <v>3146</v>
      </c>
      <c r="E719" s="41">
        <v>1200</v>
      </c>
      <c r="F719" s="24">
        <v>2001</v>
      </c>
      <c r="G719" s="24" t="s">
        <v>4725</v>
      </c>
      <c r="H719" s="24" t="s">
        <v>5002</v>
      </c>
      <c r="I719" s="24" t="s">
        <v>4723</v>
      </c>
      <c r="J719" s="24" t="s">
        <v>420</v>
      </c>
      <c r="K719" s="24" t="s">
        <v>5008</v>
      </c>
    </row>
    <row r="720" spans="1:11" x14ac:dyDescent="0.3">
      <c r="A720" s="27">
        <v>40984</v>
      </c>
      <c r="B720" s="27">
        <v>40944</v>
      </c>
      <c r="C720" s="28">
        <v>4930.7039999999997</v>
      </c>
      <c r="D720" s="24">
        <v>5136</v>
      </c>
      <c r="E720" s="41">
        <v>1200</v>
      </c>
      <c r="F720" s="24">
        <v>2005</v>
      </c>
      <c r="G720" s="24" t="s">
        <v>4725</v>
      </c>
      <c r="H720" s="24" t="s">
        <v>5002</v>
      </c>
      <c r="I720" s="24" t="s">
        <v>195</v>
      </c>
      <c r="J720" s="24" t="s">
        <v>420</v>
      </c>
      <c r="K720" s="24" t="s">
        <v>5007</v>
      </c>
    </row>
    <row r="721" spans="1:11" x14ac:dyDescent="0.3">
      <c r="A721" s="27">
        <v>40983</v>
      </c>
      <c r="B721" s="27">
        <v>40982</v>
      </c>
      <c r="C721" s="28">
        <v>9481.2569999999996</v>
      </c>
      <c r="D721" s="24">
        <v>10195</v>
      </c>
      <c r="E721" s="41">
        <v>1200</v>
      </c>
      <c r="F721" s="24">
        <v>2010</v>
      </c>
      <c r="G721" s="24" t="s">
        <v>4721</v>
      </c>
      <c r="H721" s="24" t="s">
        <v>5002</v>
      </c>
      <c r="I721" s="24" t="s">
        <v>195</v>
      </c>
      <c r="J721" s="24" t="s">
        <v>420</v>
      </c>
      <c r="K721" s="24" t="s">
        <v>5006</v>
      </c>
    </row>
    <row r="722" spans="1:11" x14ac:dyDescent="0.3">
      <c r="A722" s="27">
        <v>41033</v>
      </c>
      <c r="B722" s="27">
        <v>40987</v>
      </c>
      <c r="C722" s="28">
        <v>4213.9259999999995</v>
      </c>
      <c r="D722" s="24">
        <v>4483</v>
      </c>
      <c r="E722" s="41">
        <v>1200</v>
      </c>
      <c r="F722" s="24">
        <v>2002</v>
      </c>
      <c r="G722" s="24" t="s">
        <v>4721</v>
      </c>
      <c r="H722" s="24" t="s">
        <v>5002</v>
      </c>
      <c r="I722" s="24" t="s">
        <v>4723</v>
      </c>
      <c r="J722" s="24" t="s">
        <v>420</v>
      </c>
      <c r="K722" s="24" t="s">
        <v>5005</v>
      </c>
    </row>
    <row r="723" spans="1:11" x14ac:dyDescent="0.3">
      <c r="A723" s="27">
        <v>40877</v>
      </c>
      <c r="B723" s="27">
        <v>40874</v>
      </c>
      <c r="C723" s="28">
        <v>2944.7145000000005</v>
      </c>
      <c r="D723" s="24">
        <v>3635</v>
      </c>
      <c r="E723" s="41">
        <v>2000</v>
      </c>
      <c r="F723" s="24">
        <v>2004</v>
      </c>
      <c r="G723" s="24" t="s">
        <v>4725</v>
      </c>
      <c r="H723" s="24" t="s">
        <v>5002</v>
      </c>
      <c r="I723" s="24" t="s">
        <v>4723</v>
      </c>
      <c r="J723" s="24" t="s">
        <v>420</v>
      </c>
      <c r="K723" s="24" t="s">
        <v>5004</v>
      </c>
    </row>
    <row r="724" spans="1:11" x14ac:dyDescent="0.3">
      <c r="A724" s="27">
        <v>40872</v>
      </c>
      <c r="B724" s="27">
        <v>40868</v>
      </c>
      <c r="C724" s="28">
        <v>10717.9809</v>
      </c>
      <c r="D724" s="24">
        <v>12913</v>
      </c>
      <c r="E724" s="41">
        <v>1200</v>
      </c>
      <c r="F724" s="24">
        <v>2011</v>
      </c>
      <c r="G724" s="24" t="s">
        <v>4721</v>
      </c>
      <c r="H724" s="24" t="s">
        <v>5002</v>
      </c>
      <c r="I724" s="24" t="s">
        <v>217</v>
      </c>
      <c r="J724" s="24" t="s">
        <v>420</v>
      </c>
      <c r="K724" s="24" t="s">
        <v>5003</v>
      </c>
    </row>
    <row r="725" spans="1:11" x14ac:dyDescent="0.3">
      <c r="A725" s="27">
        <v>40902</v>
      </c>
      <c r="B725" s="27">
        <v>40893</v>
      </c>
      <c r="C725" s="28">
        <v>6405.2352000000001</v>
      </c>
      <c r="D725" s="24">
        <v>7039</v>
      </c>
      <c r="E725" s="41">
        <v>2000</v>
      </c>
      <c r="F725" s="24">
        <v>2008</v>
      </c>
      <c r="G725" s="24" t="s">
        <v>4721</v>
      </c>
      <c r="H725" s="24" t="s">
        <v>5002</v>
      </c>
      <c r="I725" s="24" t="s">
        <v>4732</v>
      </c>
      <c r="J725" s="24" t="s">
        <v>420</v>
      </c>
      <c r="K725" s="24" t="s">
        <v>5001</v>
      </c>
    </row>
    <row r="726" spans="1:11" x14ac:dyDescent="0.3">
      <c r="A726" s="27">
        <v>40714</v>
      </c>
      <c r="B726" s="27">
        <v>40705</v>
      </c>
      <c r="C726" s="28">
        <v>6270.0000000000009</v>
      </c>
      <c r="D726" s="24">
        <v>6600</v>
      </c>
      <c r="E726" s="41">
        <v>2000</v>
      </c>
      <c r="F726" s="24">
        <v>2006</v>
      </c>
      <c r="G726" s="24" t="s">
        <v>4725</v>
      </c>
      <c r="H726" s="24" t="s">
        <v>4863</v>
      </c>
      <c r="I726" s="24" t="s">
        <v>4732</v>
      </c>
      <c r="J726" s="24" t="s">
        <v>422</v>
      </c>
      <c r="K726" s="24" t="s">
        <v>5000</v>
      </c>
    </row>
    <row r="727" spans="1:11" x14ac:dyDescent="0.3">
      <c r="A727" s="27">
        <v>40622</v>
      </c>
      <c r="B727" s="27">
        <v>40621</v>
      </c>
      <c r="C727" s="28">
        <v>8077.8879999999999</v>
      </c>
      <c r="D727" s="24">
        <v>8877</v>
      </c>
      <c r="E727" s="41">
        <v>2000</v>
      </c>
      <c r="F727" s="24">
        <v>2010</v>
      </c>
      <c r="G727" s="24" t="s">
        <v>4721</v>
      </c>
      <c r="H727" s="24" t="s">
        <v>4863</v>
      </c>
      <c r="I727" s="24" t="s">
        <v>4732</v>
      </c>
      <c r="J727" s="24" t="s">
        <v>422</v>
      </c>
      <c r="K727" s="24" t="s">
        <v>4999</v>
      </c>
    </row>
    <row r="728" spans="1:11" x14ac:dyDescent="0.3">
      <c r="A728" s="27">
        <v>40755</v>
      </c>
      <c r="B728" s="27">
        <v>40738</v>
      </c>
      <c r="C728" s="28">
        <v>5856.768</v>
      </c>
      <c r="D728" s="24">
        <v>6101</v>
      </c>
      <c r="E728" s="41">
        <v>1200</v>
      </c>
      <c r="F728" s="24">
        <v>2007</v>
      </c>
      <c r="G728" s="24" t="s">
        <v>4721</v>
      </c>
      <c r="H728" s="24" t="s">
        <v>4863</v>
      </c>
      <c r="I728" s="24" t="s">
        <v>4723</v>
      </c>
      <c r="J728" s="24" t="s">
        <v>422</v>
      </c>
      <c r="K728" s="24" t="s">
        <v>4998</v>
      </c>
    </row>
    <row r="729" spans="1:11" x14ac:dyDescent="0.3">
      <c r="A729" s="27">
        <v>40768</v>
      </c>
      <c r="B729" s="27">
        <v>40750</v>
      </c>
      <c r="C729" s="28">
        <v>8174.1312000000007</v>
      </c>
      <c r="D729" s="24">
        <v>10092</v>
      </c>
      <c r="E729" s="41">
        <v>2000</v>
      </c>
      <c r="F729" s="24">
        <v>2010</v>
      </c>
      <c r="G729" s="24" t="s">
        <v>4721</v>
      </c>
      <c r="H729" s="24" t="s">
        <v>4863</v>
      </c>
      <c r="I729" s="24" t="s">
        <v>4732</v>
      </c>
      <c r="J729" s="24" t="s">
        <v>422</v>
      </c>
      <c r="K729" s="24" t="s">
        <v>4997</v>
      </c>
    </row>
    <row r="730" spans="1:11" x14ac:dyDescent="0.3">
      <c r="A730" s="27">
        <v>40741</v>
      </c>
      <c r="B730" s="27">
        <v>40680</v>
      </c>
      <c r="C730" s="28">
        <v>9781.0622000000003</v>
      </c>
      <c r="D730" s="24">
        <v>10748</v>
      </c>
      <c r="E730" s="41">
        <v>2000</v>
      </c>
      <c r="F730" s="24">
        <v>2011</v>
      </c>
      <c r="G730" s="24" t="s">
        <v>4721</v>
      </c>
      <c r="H730" s="24" t="s">
        <v>4863</v>
      </c>
      <c r="I730" s="24" t="s">
        <v>4723</v>
      </c>
      <c r="J730" s="24" t="s">
        <v>422</v>
      </c>
      <c r="K730" s="24" t="s">
        <v>4996</v>
      </c>
    </row>
    <row r="731" spans="1:11" x14ac:dyDescent="0.3">
      <c r="A731" s="27">
        <v>40715</v>
      </c>
      <c r="B731" s="27">
        <v>40714</v>
      </c>
      <c r="C731" s="28">
        <v>3333.96</v>
      </c>
      <c r="D731" s="24">
        <v>4116</v>
      </c>
      <c r="E731" s="41">
        <v>1600</v>
      </c>
      <c r="F731" s="24">
        <v>2002</v>
      </c>
      <c r="G731" s="24" t="s">
        <v>4721</v>
      </c>
      <c r="H731" s="24" t="s">
        <v>4863</v>
      </c>
      <c r="I731" s="24" t="s">
        <v>195</v>
      </c>
      <c r="J731" s="24" t="s">
        <v>422</v>
      </c>
      <c r="K731" s="24" t="s">
        <v>4995</v>
      </c>
    </row>
    <row r="732" spans="1:11" x14ac:dyDescent="0.3">
      <c r="A732" s="27">
        <v>40761</v>
      </c>
      <c r="B732" s="27">
        <v>40758</v>
      </c>
      <c r="C732" s="28">
        <v>7223.58</v>
      </c>
      <c r="D732" s="24">
        <v>7938</v>
      </c>
      <c r="E732" s="41">
        <v>1200</v>
      </c>
      <c r="F732" s="24">
        <v>2009</v>
      </c>
      <c r="G732" s="24" t="s">
        <v>4721</v>
      </c>
      <c r="H732" s="24" t="s">
        <v>4863</v>
      </c>
      <c r="I732" s="24" t="s">
        <v>195</v>
      </c>
      <c r="J732" s="24" t="s">
        <v>422</v>
      </c>
      <c r="K732" s="24" t="s">
        <v>4994</v>
      </c>
    </row>
    <row r="733" spans="1:11" x14ac:dyDescent="0.3">
      <c r="A733" s="27">
        <v>40589</v>
      </c>
      <c r="B733" s="27">
        <v>40588</v>
      </c>
      <c r="C733" s="28">
        <v>5353.4800000000014</v>
      </c>
      <c r="D733" s="24">
        <v>5819</v>
      </c>
      <c r="E733" s="41">
        <v>1600</v>
      </c>
      <c r="F733" s="24">
        <v>2005</v>
      </c>
      <c r="G733" s="24" t="s">
        <v>4721</v>
      </c>
      <c r="H733" s="24" t="s">
        <v>4863</v>
      </c>
      <c r="I733" s="24" t="s">
        <v>4732</v>
      </c>
      <c r="J733" s="24" t="s">
        <v>422</v>
      </c>
      <c r="K733" s="24" t="s">
        <v>4993</v>
      </c>
    </row>
    <row r="734" spans="1:11" x14ac:dyDescent="0.3">
      <c r="A734" s="27">
        <v>40625</v>
      </c>
      <c r="B734" s="27">
        <v>40623</v>
      </c>
      <c r="C734" s="28">
        <v>3870.2999999999997</v>
      </c>
      <c r="D734" s="24">
        <v>4074</v>
      </c>
      <c r="E734" s="41">
        <v>1200</v>
      </c>
      <c r="F734" s="24">
        <v>2002</v>
      </c>
      <c r="G734" s="24" t="s">
        <v>4725</v>
      </c>
      <c r="H734" s="24" t="s">
        <v>4863</v>
      </c>
      <c r="I734" s="24" t="s">
        <v>4732</v>
      </c>
      <c r="J734" s="24" t="s">
        <v>422</v>
      </c>
      <c r="K734" s="24" t="s">
        <v>4992</v>
      </c>
    </row>
    <row r="735" spans="1:11" x14ac:dyDescent="0.3">
      <c r="A735" s="27">
        <v>40554</v>
      </c>
      <c r="B735" s="27">
        <v>40549</v>
      </c>
      <c r="C735" s="28">
        <v>8776.8192000000017</v>
      </c>
      <c r="D735" s="24">
        <v>9437</v>
      </c>
      <c r="E735" s="41">
        <v>2000</v>
      </c>
      <c r="F735" s="24">
        <v>2010</v>
      </c>
      <c r="G735" s="24" t="s">
        <v>4725</v>
      </c>
      <c r="H735" s="24" t="s">
        <v>4863</v>
      </c>
      <c r="I735" s="24" t="s">
        <v>195</v>
      </c>
      <c r="J735" s="24" t="s">
        <v>422</v>
      </c>
      <c r="K735" s="24" t="s">
        <v>4991</v>
      </c>
    </row>
    <row r="736" spans="1:11" x14ac:dyDescent="0.3">
      <c r="A736" s="27">
        <v>40766</v>
      </c>
      <c r="B736" s="27">
        <v>40661</v>
      </c>
      <c r="C736" s="28">
        <v>3387.54</v>
      </c>
      <c r="D736" s="24">
        <v>3939</v>
      </c>
      <c r="E736" s="41">
        <v>1600</v>
      </c>
      <c r="F736" s="24">
        <v>2001</v>
      </c>
      <c r="G736" s="24" t="s">
        <v>4721</v>
      </c>
      <c r="H736" s="24" t="s">
        <v>4863</v>
      </c>
      <c r="I736" s="24" t="s">
        <v>195</v>
      </c>
      <c r="J736" s="24" t="s">
        <v>422</v>
      </c>
      <c r="K736" s="24" t="s">
        <v>4990</v>
      </c>
    </row>
    <row r="737" spans="1:11" x14ac:dyDescent="0.3">
      <c r="A737" s="27">
        <v>40627</v>
      </c>
      <c r="B737" s="27">
        <v>40570</v>
      </c>
      <c r="C737" s="28">
        <v>5538.3824999999997</v>
      </c>
      <c r="D737" s="24">
        <v>6673</v>
      </c>
      <c r="E737" s="41">
        <v>2000</v>
      </c>
      <c r="F737" s="24">
        <v>2007</v>
      </c>
      <c r="G737" s="24" t="s">
        <v>4725</v>
      </c>
      <c r="H737" s="24" t="s">
        <v>4863</v>
      </c>
      <c r="I737" s="24" t="s">
        <v>217</v>
      </c>
      <c r="J737" s="24" t="s">
        <v>422</v>
      </c>
      <c r="K737" s="24" t="s">
        <v>4989</v>
      </c>
    </row>
    <row r="738" spans="1:11" x14ac:dyDescent="0.3">
      <c r="A738" s="27">
        <v>40789</v>
      </c>
      <c r="B738" s="27">
        <v>40683</v>
      </c>
      <c r="C738" s="28">
        <v>5346</v>
      </c>
      <c r="D738" s="24">
        <v>5940</v>
      </c>
      <c r="E738" s="41">
        <v>1200</v>
      </c>
      <c r="F738" s="24">
        <v>2006</v>
      </c>
      <c r="G738" s="24" t="s">
        <v>4725</v>
      </c>
      <c r="H738" s="24" t="s">
        <v>4863</v>
      </c>
      <c r="I738" s="24" t="s">
        <v>4732</v>
      </c>
      <c r="J738" s="24" t="s">
        <v>422</v>
      </c>
      <c r="K738" s="24" t="s">
        <v>4988</v>
      </c>
    </row>
    <row r="739" spans="1:11" x14ac:dyDescent="0.3">
      <c r="A739" s="27">
        <v>40586</v>
      </c>
      <c r="B739" s="27">
        <v>40548</v>
      </c>
      <c r="C739" s="28">
        <v>3931.2000000000003</v>
      </c>
      <c r="D739" s="24">
        <v>4368</v>
      </c>
      <c r="E739" s="41">
        <v>1600</v>
      </c>
      <c r="F739" s="24">
        <v>2002</v>
      </c>
      <c r="G739" s="24" t="s">
        <v>4725</v>
      </c>
      <c r="H739" s="24" t="s">
        <v>4863</v>
      </c>
      <c r="I739" s="24" t="s">
        <v>4732</v>
      </c>
      <c r="J739" s="24" t="s">
        <v>422</v>
      </c>
      <c r="K739" s="24" t="s">
        <v>4987</v>
      </c>
    </row>
    <row r="740" spans="1:11" x14ac:dyDescent="0.3">
      <c r="A740" s="27">
        <v>40704</v>
      </c>
      <c r="B740" s="27">
        <v>40684</v>
      </c>
      <c r="C740" s="28">
        <v>4491.9000000000005</v>
      </c>
      <c r="D740" s="24">
        <v>4830</v>
      </c>
      <c r="E740" s="41">
        <v>1600</v>
      </c>
      <c r="F740" s="24">
        <v>2003</v>
      </c>
      <c r="G740" s="24" t="s">
        <v>4721</v>
      </c>
      <c r="H740" s="24" t="s">
        <v>4863</v>
      </c>
      <c r="I740" s="24" t="s">
        <v>4723</v>
      </c>
      <c r="J740" s="24" t="s">
        <v>422</v>
      </c>
      <c r="K740" s="24" t="s">
        <v>4986</v>
      </c>
    </row>
    <row r="741" spans="1:11" x14ac:dyDescent="0.3">
      <c r="A741" s="27">
        <v>40715</v>
      </c>
      <c r="B741" s="27">
        <v>40714</v>
      </c>
      <c r="C741" s="28">
        <v>4326</v>
      </c>
      <c r="D741" s="24">
        <v>4326</v>
      </c>
      <c r="E741" s="41">
        <v>1600</v>
      </c>
      <c r="F741" s="24">
        <v>2002</v>
      </c>
      <c r="G741" s="24" t="s">
        <v>4725</v>
      </c>
      <c r="H741" s="24" t="s">
        <v>4863</v>
      </c>
      <c r="I741" s="24" t="s">
        <v>195</v>
      </c>
      <c r="J741" s="24" t="s">
        <v>422</v>
      </c>
      <c r="K741" s="24" t="s">
        <v>4985</v>
      </c>
    </row>
    <row r="742" spans="1:11" x14ac:dyDescent="0.3">
      <c r="A742" s="27">
        <v>40764</v>
      </c>
      <c r="B742" s="27">
        <v>40750</v>
      </c>
      <c r="C742" s="28">
        <v>9335.5903999999991</v>
      </c>
      <c r="D742" s="24">
        <v>9624</v>
      </c>
      <c r="E742" s="41">
        <v>2000</v>
      </c>
      <c r="F742" s="24">
        <v>2010</v>
      </c>
      <c r="G742" s="24" t="s">
        <v>4725</v>
      </c>
      <c r="H742" s="24" t="s">
        <v>4863</v>
      </c>
      <c r="I742" s="24" t="s">
        <v>4723</v>
      </c>
      <c r="J742" s="24" t="s">
        <v>422</v>
      </c>
      <c r="K742" s="24" t="s">
        <v>4984</v>
      </c>
    </row>
    <row r="743" spans="1:11" x14ac:dyDescent="0.3">
      <c r="A743" s="27">
        <v>40582</v>
      </c>
      <c r="B743" s="27">
        <v>40577</v>
      </c>
      <c r="C743" s="28">
        <v>6265.3499999999995</v>
      </c>
      <c r="D743" s="24">
        <v>7371</v>
      </c>
      <c r="E743" s="41">
        <v>1600</v>
      </c>
      <c r="F743" s="24">
        <v>2009</v>
      </c>
      <c r="G743" s="24" t="s">
        <v>4721</v>
      </c>
      <c r="H743" s="24" t="s">
        <v>4863</v>
      </c>
      <c r="I743" s="24" t="s">
        <v>4732</v>
      </c>
      <c r="J743" s="24" t="s">
        <v>422</v>
      </c>
      <c r="K743" s="24" t="s">
        <v>4983</v>
      </c>
    </row>
    <row r="744" spans="1:11" x14ac:dyDescent="0.3">
      <c r="A744" s="27">
        <v>40721</v>
      </c>
      <c r="B744" s="27">
        <v>40665</v>
      </c>
      <c r="C744" s="28">
        <v>3334.1099999999997</v>
      </c>
      <c r="D744" s="24">
        <v>4017</v>
      </c>
      <c r="E744" s="41">
        <v>1200</v>
      </c>
      <c r="F744" s="24">
        <v>2001</v>
      </c>
      <c r="G744" s="24" t="s">
        <v>4725</v>
      </c>
      <c r="H744" s="24" t="s">
        <v>4863</v>
      </c>
      <c r="I744" s="24" t="s">
        <v>4723</v>
      </c>
      <c r="J744" s="24" t="s">
        <v>422</v>
      </c>
      <c r="K744" s="24" t="s">
        <v>4982</v>
      </c>
    </row>
    <row r="745" spans="1:11" x14ac:dyDescent="0.3">
      <c r="A745" s="27">
        <v>40695</v>
      </c>
      <c r="B745" s="27">
        <v>40694</v>
      </c>
      <c r="C745" s="28">
        <v>4238.8999999999996</v>
      </c>
      <c r="D745" s="24">
        <v>4462</v>
      </c>
      <c r="E745" s="41">
        <v>1200</v>
      </c>
      <c r="F745" s="24">
        <v>2003</v>
      </c>
      <c r="G745" s="24" t="s">
        <v>4721</v>
      </c>
      <c r="H745" s="24" t="s">
        <v>4863</v>
      </c>
      <c r="I745" s="24" t="s">
        <v>195</v>
      </c>
      <c r="J745" s="24" t="s">
        <v>422</v>
      </c>
      <c r="K745" s="24" t="s">
        <v>4981</v>
      </c>
    </row>
    <row r="746" spans="1:11" x14ac:dyDescent="0.3">
      <c r="A746" s="27">
        <v>40601</v>
      </c>
      <c r="B746" s="27">
        <v>40568</v>
      </c>
      <c r="C746" s="28">
        <v>4250.3999999999996</v>
      </c>
      <c r="D746" s="24">
        <v>5060</v>
      </c>
      <c r="E746" s="41">
        <v>1600</v>
      </c>
      <c r="F746" s="24">
        <v>2003</v>
      </c>
      <c r="G746" s="24" t="s">
        <v>4721</v>
      </c>
      <c r="H746" s="24" t="s">
        <v>4863</v>
      </c>
      <c r="I746" s="24" t="s">
        <v>4732</v>
      </c>
      <c r="J746" s="24" t="s">
        <v>422</v>
      </c>
      <c r="K746" s="24" t="s">
        <v>4980</v>
      </c>
    </row>
    <row r="747" spans="1:11" x14ac:dyDescent="0.3">
      <c r="A747" s="27">
        <v>40751</v>
      </c>
      <c r="B747" s="27">
        <v>40675</v>
      </c>
      <c r="C747" s="28">
        <v>4204.2</v>
      </c>
      <c r="D747" s="24">
        <v>4620</v>
      </c>
      <c r="E747" s="41">
        <v>1600</v>
      </c>
      <c r="F747" s="24">
        <v>2002</v>
      </c>
      <c r="G747" s="24" t="s">
        <v>4725</v>
      </c>
      <c r="H747" s="24" t="s">
        <v>4863</v>
      </c>
      <c r="I747" s="24" t="s">
        <v>4723</v>
      </c>
      <c r="J747" s="24" t="s">
        <v>422</v>
      </c>
      <c r="K747" s="24" t="s">
        <v>4979</v>
      </c>
    </row>
    <row r="748" spans="1:11" x14ac:dyDescent="0.3">
      <c r="A748" s="27">
        <v>40683</v>
      </c>
      <c r="B748" s="27">
        <v>40645</v>
      </c>
      <c r="C748" s="28">
        <v>6232.9500000000007</v>
      </c>
      <c r="D748" s="24">
        <v>7695</v>
      </c>
      <c r="E748" s="41">
        <v>1200</v>
      </c>
      <c r="F748" s="24">
        <v>2009</v>
      </c>
      <c r="G748" s="24" t="s">
        <v>4721</v>
      </c>
      <c r="H748" s="24" t="s">
        <v>4863</v>
      </c>
      <c r="I748" s="24" t="s">
        <v>217</v>
      </c>
      <c r="J748" s="24" t="s">
        <v>422</v>
      </c>
      <c r="K748" s="24" t="s">
        <v>4978</v>
      </c>
    </row>
    <row r="749" spans="1:11" x14ac:dyDescent="0.3">
      <c r="A749" s="27">
        <v>40563</v>
      </c>
      <c r="B749" s="27">
        <v>40559</v>
      </c>
      <c r="C749" s="28">
        <v>7190.2079999999996</v>
      </c>
      <c r="D749" s="24">
        <v>8877</v>
      </c>
      <c r="E749" s="41">
        <v>2000</v>
      </c>
      <c r="F749" s="24">
        <v>2010</v>
      </c>
      <c r="G749" s="24" t="s">
        <v>4721</v>
      </c>
      <c r="H749" s="24" t="s">
        <v>4863</v>
      </c>
      <c r="I749" s="24" t="s">
        <v>217</v>
      </c>
      <c r="J749" s="24" t="s">
        <v>422</v>
      </c>
      <c r="K749" s="24" t="s">
        <v>4977</v>
      </c>
    </row>
    <row r="750" spans="1:11" x14ac:dyDescent="0.3">
      <c r="A750" s="27">
        <v>40721</v>
      </c>
      <c r="B750" s="27">
        <v>40719</v>
      </c>
      <c r="C750" s="28">
        <v>5236.1099999999997</v>
      </c>
      <c r="D750" s="24">
        <v>6089</v>
      </c>
      <c r="E750" s="41">
        <v>2000</v>
      </c>
      <c r="F750" s="24">
        <v>2004</v>
      </c>
      <c r="G750" s="24" t="s">
        <v>4721</v>
      </c>
      <c r="H750" s="24" t="s">
        <v>4863</v>
      </c>
      <c r="I750" s="24" t="s">
        <v>4723</v>
      </c>
      <c r="J750" s="24" t="s">
        <v>422</v>
      </c>
      <c r="K750" s="24" t="s">
        <v>4976</v>
      </c>
    </row>
    <row r="751" spans="1:11" x14ac:dyDescent="0.3">
      <c r="A751" s="27">
        <v>40725</v>
      </c>
      <c r="B751" s="27">
        <v>40652</v>
      </c>
      <c r="C751" s="28">
        <v>7325.6959999999999</v>
      </c>
      <c r="D751" s="24">
        <v>9157</v>
      </c>
      <c r="E751" s="41">
        <v>2000</v>
      </c>
      <c r="F751" s="24">
        <v>2010</v>
      </c>
      <c r="G751" s="24" t="s">
        <v>4721</v>
      </c>
      <c r="H751" s="24" t="s">
        <v>4863</v>
      </c>
      <c r="I751" s="24" t="s">
        <v>4732</v>
      </c>
      <c r="J751" s="24" t="s">
        <v>422</v>
      </c>
      <c r="K751" s="24" t="s">
        <v>4975</v>
      </c>
    </row>
    <row r="752" spans="1:11" x14ac:dyDescent="0.3">
      <c r="A752" s="27">
        <v>40679</v>
      </c>
      <c r="B752" s="27">
        <v>40669</v>
      </c>
      <c r="C752" s="28">
        <v>5245.2000000000007</v>
      </c>
      <c r="D752" s="24">
        <v>5640</v>
      </c>
      <c r="E752" s="41">
        <v>2000</v>
      </c>
      <c r="F752" s="24">
        <v>2006</v>
      </c>
      <c r="G752" s="24" t="s">
        <v>4725</v>
      </c>
      <c r="H752" s="24" t="s">
        <v>4863</v>
      </c>
      <c r="I752" s="24" t="s">
        <v>4723</v>
      </c>
      <c r="J752" s="24" t="s">
        <v>422</v>
      </c>
      <c r="K752" s="24" t="s">
        <v>4974</v>
      </c>
    </row>
    <row r="753" spans="1:11" x14ac:dyDescent="0.3">
      <c r="A753" s="27">
        <v>40691</v>
      </c>
      <c r="B753" s="27">
        <v>40641</v>
      </c>
      <c r="C753" s="28">
        <v>5708.4390000000003</v>
      </c>
      <c r="D753" s="24">
        <v>5766</v>
      </c>
      <c r="E753" s="41">
        <v>2000</v>
      </c>
      <c r="F753" s="24">
        <v>2005</v>
      </c>
      <c r="G753" s="24" t="s">
        <v>4725</v>
      </c>
      <c r="H753" s="24" t="s">
        <v>4863</v>
      </c>
      <c r="I753" s="24" t="s">
        <v>4723</v>
      </c>
      <c r="J753" s="24" t="s">
        <v>422</v>
      </c>
      <c r="K753" s="24" t="s">
        <v>4973</v>
      </c>
    </row>
    <row r="754" spans="1:11" x14ac:dyDescent="0.3">
      <c r="A754" s="27">
        <v>40737</v>
      </c>
      <c r="B754" s="27">
        <v>40731</v>
      </c>
      <c r="C754" s="28">
        <v>5257.6349999999993</v>
      </c>
      <c r="D754" s="24">
        <v>6335</v>
      </c>
      <c r="E754" s="41">
        <v>1600</v>
      </c>
      <c r="F754" s="24">
        <v>2004</v>
      </c>
      <c r="G754" s="24" t="s">
        <v>4721</v>
      </c>
      <c r="H754" s="24" t="s">
        <v>4863</v>
      </c>
      <c r="I754" s="24" t="s">
        <v>4723</v>
      </c>
      <c r="J754" s="24" t="s">
        <v>422</v>
      </c>
      <c r="K754" s="24" t="s">
        <v>4972</v>
      </c>
    </row>
    <row r="755" spans="1:11" x14ac:dyDescent="0.3">
      <c r="A755" s="27">
        <v>40799</v>
      </c>
      <c r="B755" s="27">
        <v>40747</v>
      </c>
      <c r="C755" s="28">
        <v>9687.8592000000008</v>
      </c>
      <c r="D755" s="24">
        <v>10092</v>
      </c>
      <c r="E755" s="41">
        <v>2000</v>
      </c>
      <c r="F755" s="24">
        <v>2010</v>
      </c>
      <c r="G755" s="24" t="s">
        <v>4721</v>
      </c>
      <c r="H755" s="24" t="s">
        <v>4863</v>
      </c>
      <c r="I755" s="24" t="s">
        <v>4723</v>
      </c>
      <c r="J755" s="24" t="s">
        <v>422</v>
      </c>
      <c r="K755" s="24" t="s">
        <v>4971</v>
      </c>
    </row>
    <row r="756" spans="1:11" x14ac:dyDescent="0.3">
      <c r="A756" s="27">
        <v>40647</v>
      </c>
      <c r="B756" s="27">
        <v>40545</v>
      </c>
      <c r="C756" s="28">
        <v>3276.8399999999997</v>
      </c>
      <c r="D756" s="24">
        <v>3948</v>
      </c>
      <c r="E756" s="41">
        <v>2000</v>
      </c>
      <c r="F756" s="24">
        <v>2002</v>
      </c>
      <c r="G756" s="24" t="s">
        <v>4721</v>
      </c>
      <c r="H756" s="24" t="s">
        <v>4863</v>
      </c>
      <c r="I756" s="24" t="s">
        <v>4723</v>
      </c>
      <c r="J756" s="24" t="s">
        <v>422</v>
      </c>
      <c r="K756" s="24" t="s">
        <v>4970</v>
      </c>
    </row>
    <row r="757" spans="1:11" x14ac:dyDescent="0.3">
      <c r="A757" s="27">
        <v>40569</v>
      </c>
      <c r="B757" s="27">
        <v>40557</v>
      </c>
      <c r="C757" s="28">
        <v>7386.4319999999998</v>
      </c>
      <c r="D757" s="24">
        <v>8690</v>
      </c>
      <c r="E757" s="41">
        <v>1200</v>
      </c>
      <c r="F757" s="24">
        <v>2010</v>
      </c>
      <c r="G757" s="24" t="s">
        <v>4721</v>
      </c>
      <c r="H757" s="24" t="s">
        <v>4863</v>
      </c>
      <c r="I757" s="24" t="s">
        <v>4732</v>
      </c>
      <c r="J757" s="24" t="s">
        <v>422</v>
      </c>
      <c r="K757" s="24" t="s">
        <v>4969</v>
      </c>
    </row>
    <row r="758" spans="1:11" x14ac:dyDescent="0.3">
      <c r="A758" s="27">
        <v>40575</v>
      </c>
      <c r="B758" s="27">
        <v>40566</v>
      </c>
      <c r="C758" s="28">
        <v>4032.6</v>
      </c>
      <c r="D758" s="24">
        <v>4290</v>
      </c>
      <c r="E758" s="41">
        <v>2000</v>
      </c>
      <c r="F758" s="24">
        <v>2001</v>
      </c>
      <c r="G758" s="24" t="s">
        <v>4725</v>
      </c>
      <c r="H758" s="24" t="s">
        <v>4863</v>
      </c>
      <c r="I758" s="24" t="s">
        <v>217</v>
      </c>
      <c r="J758" s="24" t="s">
        <v>422</v>
      </c>
      <c r="K758" s="24" t="s">
        <v>4968</v>
      </c>
    </row>
    <row r="759" spans="1:11" x14ac:dyDescent="0.3">
      <c r="A759" s="27">
        <v>40682</v>
      </c>
      <c r="B759" s="27">
        <v>40679</v>
      </c>
      <c r="C759" s="28">
        <v>6083.0223999999998</v>
      </c>
      <c r="D759" s="24">
        <v>7418</v>
      </c>
      <c r="E759" s="41">
        <v>2000</v>
      </c>
      <c r="F759" s="24">
        <v>2008</v>
      </c>
      <c r="G759" s="24" t="s">
        <v>4725</v>
      </c>
      <c r="H759" s="24" t="s">
        <v>4863</v>
      </c>
      <c r="I759" s="24" t="s">
        <v>4723</v>
      </c>
      <c r="J759" s="24" t="s">
        <v>422</v>
      </c>
      <c r="K759" s="24" t="s">
        <v>4967</v>
      </c>
    </row>
    <row r="760" spans="1:11" x14ac:dyDescent="0.3">
      <c r="A760" s="27">
        <v>40672</v>
      </c>
      <c r="B760" s="27">
        <v>40667</v>
      </c>
      <c r="C760" s="28">
        <v>3887.52</v>
      </c>
      <c r="D760" s="24">
        <v>4368</v>
      </c>
      <c r="E760" s="41">
        <v>1200</v>
      </c>
      <c r="F760" s="24">
        <v>2002</v>
      </c>
      <c r="G760" s="24" t="s">
        <v>4725</v>
      </c>
      <c r="H760" s="24" t="s">
        <v>4863</v>
      </c>
      <c r="I760" s="24" t="s">
        <v>195</v>
      </c>
      <c r="J760" s="24" t="s">
        <v>422</v>
      </c>
      <c r="K760" s="24" t="s">
        <v>4966</v>
      </c>
    </row>
    <row r="761" spans="1:11" x14ac:dyDescent="0.3">
      <c r="A761" s="27">
        <v>40587</v>
      </c>
      <c r="B761" s="27">
        <v>40584</v>
      </c>
      <c r="C761" s="28">
        <v>3629.3399999999997</v>
      </c>
      <c r="D761" s="24">
        <v>3861</v>
      </c>
      <c r="E761" s="41">
        <v>1200</v>
      </c>
      <c r="F761" s="24">
        <v>2001</v>
      </c>
      <c r="G761" s="24" t="s">
        <v>4725</v>
      </c>
      <c r="H761" s="24" t="s">
        <v>4863</v>
      </c>
      <c r="I761" s="24" t="s">
        <v>4732</v>
      </c>
      <c r="J761" s="24" t="s">
        <v>422</v>
      </c>
      <c r="K761" s="24" t="s">
        <v>4965</v>
      </c>
    </row>
    <row r="762" spans="1:11" x14ac:dyDescent="0.3">
      <c r="A762" s="27">
        <v>40736</v>
      </c>
      <c r="B762" s="27">
        <v>40669</v>
      </c>
      <c r="C762" s="28">
        <v>4532.22</v>
      </c>
      <c r="D762" s="24">
        <v>4578</v>
      </c>
      <c r="E762" s="41">
        <v>1200</v>
      </c>
      <c r="F762" s="24">
        <v>2002</v>
      </c>
      <c r="G762" s="24" t="s">
        <v>4721</v>
      </c>
      <c r="H762" s="24" t="s">
        <v>4863</v>
      </c>
      <c r="I762" s="24" t="s">
        <v>4723</v>
      </c>
      <c r="J762" s="24" t="s">
        <v>422</v>
      </c>
      <c r="K762" s="24" t="s">
        <v>4964</v>
      </c>
    </row>
    <row r="763" spans="1:11" x14ac:dyDescent="0.3">
      <c r="A763" s="27">
        <v>40609</v>
      </c>
      <c r="B763" s="27">
        <v>40565</v>
      </c>
      <c r="C763" s="28">
        <v>5895.4244999999992</v>
      </c>
      <c r="D763" s="24">
        <v>6776</v>
      </c>
      <c r="E763" s="41">
        <v>1200</v>
      </c>
      <c r="F763" s="24">
        <v>2008</v>
      </c>
      <c r="G763" s="24" t="s">
        <v>4725</v>
      </c>
      <c r="H763" s="24" t="s">
        <v>4863</v>
      </c>
      <c r="I763" s="24" t="s">
        <v>4732</v>
      </c>
      <c r="J763" s="24" t="s">
        <v>422</v>
      </c>
      <c r="K763" s="24" t="s">
        <v>4963</v>
      </c>
    </row>
    <row r="764" spans="1:11" x14ac:dyDescent="0.3">
      <c r="A764" s="27">
        <v>40731</v>
      </c>
      <c r="B764" s="27">
        <v>40667</v>
      </c>
      <c r="C764" s="28">
        <v>6465.3512000000001</v>
      </c>
      <c r="D764" s="24">
        <v>7347</v>
      </c>
      <c r="E764" s="41">
        <v>1600</v>
      </c>
      <c r="F764" s="24">
        <v>2008</v>
      </c>
      <c r="G764" s="24" t="s">
        <v>4725</v>
      </c>
      <c r="H764" s="24" t="s">
        <v>4863</v>
      </c>
      <c r="I764" s="24" t="s">
        <v>4732</v>
      </c>
      <c r="J764" s="24" t="s">
        <v>422</v>
      </c>
      <c r="K764" s="24" t="s">
        <v>4962</v>
      </c>
    </row>
    <row r="765" spans="1:11" x14ac:dyDescent="0.3">
      <c r="A765" s="27">
        <v>40720</v>
      </c>
      <c r="B765" s="27">
        <v>40649</v>
      </c>
      <c r="C765" s="28">
        <v>4169.4399999999996</v>
      </c>
      <c r="D765" s="24">
        <v>4738</v>
      </c>
      <c r="E765" s="41">
        <v>1200</v>
      </c>
      <c r="F765" s="24">
        <v>2003</v>
      </c>
      <c r="G765" s="24" t="s">
        <v>4725</v>
      </c>
      <c r="H765" s="24" t="s">
        <v>4863</v>
      </c>
      <c r="I765" s="24" t="s">
        <v>4732</v>
      </c>
      <c r="J765" s="24" t="s">
        <v>422</v>
      </c>
      <c r="K765" s="24" t="s">
        <v>4961</v>
      </c>
    </row>
    <row r="766" spans="1:11" x14ac:dyDescent="0.3">
      <c r="A766" s="27">
        <v>40735</v>
      </c>
      <c r="B766" s="27">
        <v>40731</v>
      </c>
      <c r="C766" s="28">
        <v>6073.0361999999996</v>
      </c>
      <c r="D766" s="24">
        <v>7062</v>
      </c>
      <c r="E766" s="41">
        <v>1200</v>
      </c>
      <c r="F766" s="24">
        <v>2008</v>
      </c>
      <c r="G766" s="24" t="s">
        <v>4725</v>
      </c>
      <c r="H766" s="24" t="s">
        <v>4863</v>
      </c>
      <c r="I766" s="24" t="s">
        <v>195</v>
      </c>
      <c r="J766" s="24" t="s">
        <v>422</v>
      </c>
      <c r="K766" s="24" t="s">
        <v>4960</v>
      </c>
    </row>
    <row r="767" spans="1:11" x14ac:dyDescent="0.3">
      <c r="A767" s="27">
        <v>40847</v>
      </c>
      <c r="B767" s="27">
        <v>40737</v>
      </c>
      <c r="C767" s="28">
        <v>5527.2</v>
      </c>
      <c r="D767" s="24">
        <v>5880</v>
      </c>
      <c r="E767" s="41">
        <v>1600</v>
      </c>
      <c r="F767" s="24">
        <v>2006</v>
      </c>
      <c r="G767" s="24" t="s">
        <v>4721</v>
      </c>
      <c r="H767" s="24" t="s">
        <v>4863</v>
      </c>
      <c r="I767" s="24" t="s">
        <v>195</v>
      </c>
      <c r="J767" s="24" t="s">
        <v>422</v>
      </c>
      <c r="K767" s="24" t="s">
        <v>4959</v>
      </c>
    </row>
    <row r="768" spans="1:11" x14ac:dyDescent="0.3">
      <c r="A768" s="27">
        <v>40686</v>
      </c>
      <c r="B768" s="27">
        <v>40678</v>
      </c>
      <c r="C768" s="28">
        <v>4624.518</v>
      </c>
      <c r="D768" s="24">
        <v>4973</v>
      </c>
      <c r="E768" s="41">
        <v>1600</v>
      </c>
      <c r="F768" s="24">
        <v>2005</v>
      </c>
      <c r="G768" s="24" t="s">
        <v>4721</v>
      </c>
      <c r="H768" s="24" t="s">
        <v>4863</v>
      </c>
      <c r="I768" s="24" t="s">
        <v>4723</v>
      </c>
      <c r="J768" s="24" t="s">
        <v>422</v>
      </c>
      <c r="K768" s="24" t="s">
        <v>4958</v>
      </c>
    </row>
    <row r="769" spans="1:11" x14ac:dyDescent="0.3">
      <c r="A769" s="27">
        <v>40617</v>
      </c>
      <c r="B769" s="27">
        <v>40615</v>
      </c>
      <c r="C769" s="28">
        <v>5354.4000000000005</v>
      </c>
      <c r="D769" s="24">
        <v>5820</v>
      </c>
      <c r="E769" s="41">
        <v>1200</v>
      </c>
      <c r="F769" s="24">
        <v>2006</v>
      </c>
      <c r="G769" s="24" t="s">
        <v>4721</v>
      </c>
      <c r="H769" s="24" t="s">
        <v>4863</v>
      </c>
      <c r="I769" s="24" t="s">
        <v>4732</v>
      </c>
      <c r="J769" s="24" t="s">
        <v>422</v>
      </c>
      <c r="K769" s="24" t="s">
        <v>4957</v>
      </c>
    </row>
    <row r="770" spans="1:11" x14ac:dyDescent="0.3">
      <c r="A770" s="27">
        <v>40825</v>
      </c>
      <c r="B770" s="27">
        <v>40705</v>
      </c>
      <c r="C770" s="28">
        <v>8412.5010000000002</v>
      </c>
      <c r="D770" s="24">
        <v>9897</v>
      </c>
      <c r="E770" s="41">
        <v>1600</v>
      </c>
      <c r="F770" s="24">
        <v>2011</v>
      </c>
      <c r="G770" s="24" t="s">
        <v>4721</v>
      </c>
      <c r="H770" s="24" t="s">
        <v>4863</v>
      </c>
      <c r="I770" s="24" t="s">
        <v>217</v>
      </c>
      <c r="J770" s="24" t="s">
        <v>422</v>
      </c>
      <c r="K770" s="24" t="s">
        <v>4956</v>
      </c>
    </row>
    <row r="771" spans="1:11" x14ac:dyDescent="0.3">
      <c r="A771" s="27">
        <v>40736</v>
      </c>
      <c r="B771" s="27">
        <v>40698</v>
      </c>
      <c r="C771" s="28">
        <v>3870.2999999999997</v>
      </c>
      <c r="D771" s="24">
        <v>3990</v>
      </c>
      <c r="E771" s="41">
        <v>1200</v>
      </c>
      <c r="F771" s="24">
        <v>2002</v>
      </c>
      <c r="G771" s="24" t="s">
        <v>4725</v>
      </c>
      <c r="H771" s="24" t="s">
        <v>4863</v>
      </c>
      <c r="I771" s="24" t="s">
        <v>195</v>
      </c>
      <c r="J771" s="24" t="s">
        <v>422</v>
      </c>
      <c r="K771" s="24" t="s">
        <v>4955</v>
      </c>
    </row>
    <row r="772" spans="1:11" x14ac:dyDescent="0.3">
      <c r="A772" s="27">
        <v>40766</v>
      </c>
      <c r="B772" s="27">
        <v>40754</v>
      </c>
      <c r="C772" s="28">
        <v>8351.6671999999999</v>
      </c>
      <c r="D772" s="24">
        <v>10185</v>
      </c>
      <c r="E772" s="41">
        <v>1200</v>
      </c>
      <c r="F772" s="24">
        <v>2010</v>
      </c>
      <c r="G772" s="24" t="s">
        <v>4721</v>
      </c>
      <c r="H772" s="24" t="s">
        <v>4863</v>
      </c>
      <c r="I772" s="24" t="s">
        <v>195</v>
      </c>
      <c r="J772" s="24" t="s">
        <v>422</v>
      </c>
      <c r="K772" s="24" t="s">
        <v>4954</v>
      </c>
    </row>
    <row r="773" spans="1:11" x14ac:dyDescent="0.3">
      <c r="A773" s="27">
        <v>40732</v>
      </c>
      <c r="B773" s="27">
        <v>40731</v>
      </c>
      <c r="C773" s="28">
        <v>6084.8099999999995</v>
      </c>
      <c r="D773" s="24">
        <v>6273</v>
      </c>
      <c r="E773" s="41">
        <v>1600</v>
      </c>
      <c r="F773" s="24">
        <v>2004</v>
      </c>
      <c r="G773" s="24" t="s">
        <v>4725</v>
      </c>
      <c r="H773" s="24" t="s">
        <v>4863</v>
      </c>
      <c r="I773" s="24" t="s">
        <v>217</v>
      </c>
      <c r="J773" s="24" t="s">
        <v>422</v>
      </c>
      <c r="K773" s="24" t="s">
        <v>4953</v>
      </c>
    </row>
    <row r="774" spans="1:11" x14ac:dyDescent="0.3">
      <c r="A774" s="27">
        <v>40844</v>
      </c>
      <c r="B774" s="27">
        <v>40741</v>
      </c>
      <c r="C774" s="28">
        <v>3159</v>
      </c>
      <c r="D774" s="24">
        <v>3900</v>
      </c>
      <c r="E774" s="41">
        <v>1200</v>
      </c>
      <c r="F774" s="24">
        <v>2001</v>
      </c>
      <c r="G774" s="24" t="s">
        <v>4725</v>
      </c>
      <c r="H774" s="24" t="s">
        <v>4863</v>
      </c>
      <c r="I774" s="24" t="s">
        <v>217</v>
      </c>
      <c r="J774" s="24" t="s">
        <v>422</v>
      </c>
      <c r="K774" s="24" t="s">
        <v>4952</v>
      </c>
    </row>
    <row r="775" spans="1:11" x14ac:dyDescent="0.3">
      <c r="A775" s="27">
        <v>40636</v>
      </c>
      <c r="B775" s="27">
        <v>40627</v>
      </c>
      <c r="C775" s="28">
        <v>4859.3999999999996</v>
      </c>
      <c r="D775" s="24">
        <v>5460</v>
      </c>
      <c r="E775" s="41">
        <v>1600</v>
      </c>
      <c r="F775" s="24">
        <v>2006</v>
      </c>
      <c r="G775" s="24" t="s">
        <v>4721</v>
      </c>
      <c r="H775" s="24" t="s">
        <v>4863</v>
      </c>
      <c r="I775" s="24" t="s">
        <v>195</v>
      </c>
      <c r="J775" s="24" t="s">
        <v>422</v>
      </c>
      <c r="K775" s="24" t="s">
        <v>4951</v>
      </c>
    </row>
    <row r="776" spans="1:11" x14ac:dyDescent="0.3">
      <c r="A776" s="27">
        <v>40636</v>
      </c>
      <c r="B776" s="27">
        <v>40633</v>
      </c>
      <c r="C776" s="28">
        <v>6332.1219999999994</v>
      </c>
      <c r="D776" s="24">
        <v>6736</v>
      </c>
      <c r="E776" s="41">
        <v>1200</v>
      </c>
      <c r="F776" s="24">
        <v>2007</v>
      </c>
      <c r="G776" s="24" t="s">
        <v>4721</v>
      </c>
      <c r="H776" s="24" t="s">
        <v>4863</v>
      </c>
      <c r="I776" s="24" t="s">
        <v>217</v>
      </c>
      <c r="J776" s="24" t="s">
        <v>422</v>
      </c>
      <c r="K776" s="24" t="s">
        <v>4950</v>
      </c>
    </row>
    <row r="777" spans="1:11" x14ac:dyDescent="0.3">
      <c r="A777" s="27">
        <v>40705</v>
      </c>
      <c r="B777" s="27">
        <v>40702</v>
      </c>
      <c r="C777" s="28">
        <v>5079.5999999999995</v>
      </c>
      <c r="D777" s="24">
        <v>6120</v>
      </c>
      <c r="E777" s="41">
        <v>1600</v>
      </c>
      <c r="F777" s="24">
        <v>2006</v>
      </c>
      <c r="G777" s="24" t="s">
        <v>4721</v>
      </c>
      <c r="H777" s="24" t="s">
        <v>4863</v>
      </c>
      <c r="I777" s="24" t="s">
        <v>195</v>
      </c>
      <c r="J777" s="24" t="s">
        <v>422</v>
      </c>
      <c r="K777" s="24" t="s">
        <v>4949</v>
      </c>
    </row>
    <row r="778" spans="1:11" x14ac:dyDescent="0.3">
      <c r="A778" s="27">
        <v>40639</v>
      </c>
      <c r="B778" s="27">
        <v>40638</v>
      </c>
      <c r="C778" s="28">
        <v>5178.9100000000008</v>
      </c>
      <c r="D778" s="24">
        <v>5819</v>
      </c>
      <c r="E778" s="41">
        <v>1600</v>
      </c>
      <c r="F778" s="24">
        <v>2005</v>
      </c>
      <c r="G778" s="24" t="s">
        <v>4721</v>
      </c>
      <c r="H778" s="24" t="s">
        <v>4863</v>
      </c>
      <c r="I778" s="24" t="s">
        <v>4723</v>
      </c>
      <c r="J778" s="24" t="s">
        <v>422</v>
      </c>
      <c r="K778" s="24" t="s">
        <v>4948</v>
      </c>
    </row>
    <row r="779" spans="1:11" x14ac:dyDescent="0.3">
      <c r="A779" s="27">
        <v>40630</v>
      </c>
      <c r="B779" s="27">
        <v>40623</v>
      </c>
      <c r="C779" s="28">
        <v>4640.4799999999996</v>
      </c>
      <c r="D779" s="24">
        <v>4784</v>
      </c>
      <c r="E779" s="41">
        <v>1200</v>
      </c>
      <c r="F779" s="24">
        <v>2003</v>
      </c>
      <c r="G779" s="24" t="s">
        <v>4721</v>
      </c>
      <c r="H779" s="24" t="s">
        <v>4863</v>
      </c>
      <c r="I779" s="24" t="s">
        <v>217</v>
      </c>
      <c r="J779" s="24" t="s">
        <v>422</v>
      </c>
      <c r="K779" s="24" t="s">
        <v>4947</v>
      </c>
    </row>
    <row r="780" spans="1:11" x14ac:dyDescent="0.3">
      <c r="A780" s="27">
        <v>40804</v>
      </c>
      <c r="B780" s="27">
        <v>40691</v>
      </c>
      <c r="C780" s="28">
        <v>4476.9270000000006</v>
      </c>
      <c r="D780" s="24">
        <v>4814</v>
      </c>
      <c r="E780" s="41">
        <v>1600</v>
      </c>
      <c r="F780" s="24">
        <v>2005</v>
      </c>
      <c r="G780" s="24" t="s">
        <v>4721</v>
      </c>
      <c r="H780" s="24" t="s">
        <v>4863</v>
      </c>
      <c r="I780" s="24" t="s">
        <v>4732</v>
      </c>
      <c r="J780" s="24" t="s">
        <v>422</v>
      </c>
      <c r="K780" s="24" t="s">
        <v>4946</v>
      </c>
    </row>
    <row r="781" spans="1:11" x14ac:dyDescent="0.3">
      <c r="A781" s="27">
        <v>40642</v>
      </c>
      <c r="B781" s="27">
        <v>40635</v>
      </c>
      <c r="C781" s="28">
        <v>8482.4832000000006</v>
      </c>
      <c r="D781" s="24">
        <v>9531</v>
      </c>
      <c r="E781" s="41">
        <v>1600</v>
      </c>
      <c r="F781" s="24">
        <v>2010</v>
      </c>
      <c r="G781" s="24" t="s">
        <v>4721</v>
      </c>
      <c r="H781" s="24" t="s">
        <v>4863</v>
      </c>
      <c r="I781" s="24" t="s">
        <v>4723</v>
      </c>
      <c r="J781" s="24" t="s">
        <v>422</v>
      </c>
      <c r="K781" s="24" t="s">
        <v>4945</v>
      </c>
    </row>
    <row r="782" spans="1:11" x14ac:dyDescent="0.3">
      <c r="A782" s="27">
        <v>40621</v>
      </c>
      <c r="B782" s="27">
        <v>40617</v>
      </c>
      <c r="C782" s="28">
        <v>4089.54</v>
      </c>
      <c r="D782" s="24">
        <v>4173</v>
      </c>
      <c r="E782" s="41">
        <v>2000</v>
      </c>
      <c r="F782" s="24">
        <v>2001</v>
      </c>
      <c r="G782" s="24" t="s">
        <v>4721</v>
      </c>
      <c r="H782" s="24" t="s">
        <v>4863</v>
      </c>
      <c r="I782" s="24" t="s">
        <v>4732</v>
      </c>
      <c r="J782" s="24" t="s">
        <v>422</v>
      </c>
      <c r="K782" s="24" t="s">
        <v>4944</v>
      </c>
    </row>
    <row r="783" spans="1:11" x14ac:dyDescent="0.3">
      <c r="A783" s="27">
        <v>40636</v>
      </c>
      <c r="B783" s="27">
        <v>40629</v>
      </c>
      <c r="C783" s="28">
        <v>4424.5559999999996</v>
      </c>
      <c r="D783" s="24">
        <v>5396</v>
      </c>
      <c r="E783" s="41">
        <v>1200</v>
      </c>
      <c r="F783" s="24">
        <v>2005</v>
      </c>
      <c r="G783" s="24" t="s">
        <v>4721</v>
      </c>
      <c r="H783" s="24" t="s">
        <v>4863</v>
      </c>
      <c r="I783" s="24" t="s">
        <v>217</v>
      </c>
      <c r="J783" s="24" t="s">
        <v>422</v>
      </c>
      <c r="K783" s="24" t="s">
        <v>4943</v>
      </c>
    </row>
    <row r="784" spans="1:11" x14ac:dyDescent="0.3">
      <c r="A784" s="27">
        <v>40657</v>
      </c>
      <c r="B784" s="27">
        <v>40639</v>
      </c>
      <c r="C784" s="28">
        <v>8701.1327999999994</v>
      </c>
      <c r="D784" s="24">
        <v>9064</v>
      </c>
      <c r="E784" s="41">
        <v>2000</v>
      </c>
      <c r="F784" s="24">
        <v>2010</v>
      </c>
      <c r="G784" s="24" t="s">
        <v>4725</v>
      </c>
      <c r="H784" s="24" t="s">
        <v>4863</v>
      </c>
      <c r="I784" s="24" t="s">
        <v>195</v>
      </c>
      <c r="J784" s="24" t="s">
        <v>422</v>
      </c>
      <c r="K784" s="24" t="s">
        <v>4942</v>
      </c>
    </row>
    <row r="785" spans="1:11" x14ac:dyDescent="0.3">
      <c r="A785" s="27">
        <v>40760</v>
      </c>
      <c r="B785" s="27">
        <v>40757</v>
      </c>
      <c r="C785" s="28">
        <v>5090.3999999999996</v>
      </c>
      <c r="D785" s="24">
        <v>6060</v>
      </c>
      <c r="E785" s="41">
        <v>1200</v>
      </c>
      <c r="F785" s="24">
        <v>2006</v>
      </c>
      <c r="G785" s="24" t="s">
        <v>4721</v>
      </c>
      <c r="H785" s="24" t="s">
        <v>4863</v>
      </c>
      <c r="I785" s="24" t="s">
        <v>4732</v>
      </c>
      <c r="J785" s="24" t="s">
        <v>422</v>
      </c>
      <c r="K785" s="24" t="s">
        <v>4941</v>
      </c>
    </row>
    <row r="786" spans="1:11" x14ac:dyDescent="0.3">
      <c r="A786" s="27">
        <v>40652</v>
      </c>
      <c r="B786" s="27">
        <v>40646</v>
      </c>
      <c r="C786" s="28">
        <v>3517.7999999999997</v>
      </c>
      <c r="D786" s="24">
        <v>4290</v>
      </c>
      <c r="E786" s="41">
        <v>2000</v>
      </c>
      <c r="F786" s="24">
        <v>2001</v>
      </c>
      <c r="G786" s="24" t="s">
        <v>4721</v>
      </c>
      <c r="H786" s="24" t="s">
        <v>4863</v>
      </c>
      <c r="I786" s="24" t="s">
        <v>4723</v>
      </c>
      <c r="J786" s="24" t="s">
        <v>422</v>
      </c>
      <c r="K786" s="24" t="s">
        <v>4940</v>
      </c>
    </row>
    <row r="787" spans="1:11" x14ac:dyDescent="0.3">
      <c r="A787" s="27">
        <v>40764</v>
      </c>
      <c r="B787" s="27">
        <v>40757</v>
      </c>
      <c r="C787" s="28">
        <v>3244.8</v>
      </c>
      <c r="D787" s="24">
        <v>4056</v>
      </c>
      <c r="E787" s="41">
        <v>1200</v>
      </c>
      <c r="F787" s="24">
        <v>2001</v>
      </c>
      <c r="G787" s="24" t="s">
        <v>4725</v>
      </c>
      <c r="H787" s="24" t="s">
        <v>4863</v>
      </c>
      <c r="I787" s="24" t="s">
        <v>4723</v>
      </c>
      <c r="J787" s="24" t="s">
        <v>422</v>
      </c>
      <c r="K787" s="24" t="s">
        <v>4939</v>
      </c>
    </row>
    <row r="788" spans="1:11" x14ac:dyDescent="0.3">
      <c r="A788" s="27">
        <v>40799</v>
      </c>
      <c r="B788" s="27">
        <v>40733</v>
      </c>
      <c r="C788" s="28">
        <v>3389.8799999999997</v>
      </c>
      <c r="D788" s="24">
        <v>4134</v>
      </c>
      <c r="E788" s="41">
        <v>2000</v>
      </c>
      <c r="F788" s="24">
        <v>2001</v>
      </c>
      <c r="G788" s="24" t="s">
        <v>4725</v>
      </c>
      <c r="H788" s="24" t="s">
        <v>4863</v>
      </c>
      <c r="I788" s="24" t="s">
        <v>217</v>
      </c>
      <c r="J788" s="24" t="s">
        <v>422</v>
      </c>
      <c r="K788" s="24" t="s">
        <v>4938</v>
      </c>
    </row>
    <row r="789" spans="1:11" x14ac:dyDescent="0.3">
      <c r="A789" s="27">
        <v>40723</v>
      </c>
      <c r="B789" s="27">
        <v>40636</v>
      </c>
      <c r="C789" s="28">
        <v>3243.24</v>
      </c>
      <c r="D789" s="24">
        <v>3861</v>
      </c>
      <c r="E789" s="41">
        <v>1600</v>
      </c>
      <c r="F789" s="24">
        <v>2001</v>
      </c>
      <c r="G789" s="24" t="s">
        <v>4725</v>
      </c>
      <c r="H789" s="24" t="s">
        <v>4863</v>
      </c>
      <c r="I789" s="24" t="s">
        <v>4732</v>
      </c>
      <c r="J789" s="24" t="s">
        <v>422</v>
      </c>
      <c r="K789" s="24" t="s">
        <v>4937</v>
      </c>
    </row>
    <row r="790" spans="1:11" x14ac:dyDescent="0.3">
      <c r="A790" s="27">
        <v>40665</v>
      </c>
      <c r="B790" s="27">
        <v>40659</v>
      </c>
      <c r="C790" s="28">
        <v>6890.478000000001</v>
      </c>
      <c r="D790" s="24">
        <v>7490</v>
      </c>
      <c r="E790" s="41">
        <v>2000</v>
      </c>
      <c r="F790" s="24">
        <v>2008</v>
      </c>
      <c r="G790" s="24" t="s">
        <v>4725</v>
      </c>
      <c r="H790" s="24" t="s">
        <v>4863</v>
      </c>
      <c r="I790" s="24" t="s">
        <v>195</v>
      </c>
      <c r="J790" s="24" t="s">
        <v>422</v>
      </c>
      <c r="K790" s="24" t="s">
        <v>4936</v>
      </c>
    </row>
    <row r="791" spans="1:11" x14ac:dyDescent="0.3">
      <c r="A791" s="27">
        <v>40597</v>
      </c>
      <c r="B791" s="27">
        <v>40566</v>
      </c>
      <c r="C791" s="28">
        <v>4522.4209999999994</v>
      </c>
      <c r="D791" s="24">
        <v>5449</v>
      </c>
      <c r="E791" s="41">
        <v>1600</v>
      </c>
      <c r="F791" s="24">
        <v>2005</v>
      </c>
      <c r="G791" s="24" t="s">
        <v>4721</v>
      </c>
      <c r="H791" s="24" t="s">
        <v>4863</v>
      </c>
      <c r="I791" s="24" t="s">
        <v>4723</v>
      </c>
      <c r="J791" s="24" t="s">
        <v>422</v>
      </c>
      <c r="K791" s="24" t="s">
        <v>4935</v>
      </c>
    </row>
    <row r="792" spans="1:11" x14ac:dyDescent="0.3">
      <c r="A792" s="27">
        <v>40798</v>
      </c>
      <c r="B792" s="27">
        <v>40757</v>
      </c>
      <c r="C792" s="28">
        <v>5840.5004000000008</v>
      </c>
      <c r="D792" s="24">
        <v>6562</v>
      </c>
      <c r="E792" s="41">
        <v>2000</v>
      </c>
      <c r="F792" s="24">
        <v>2008</v>
      </c>
      <c r="G792" s="24" t="s">
        <v>4721</v>
      </c>
      <c r="H792" s="24" t="s">
        <v>4863</v>
      </c>
      <c r="I792" s="24" t="s">
        <v>4732</v>
      </c>
      <c r="J792" s="24" t="s">
        <v>422</v>
      </c>
      <c r="K792" s="24" t="s">
        <v>4934</v>
      </c>
    </row>
    <row r="793" spans="1:11" x14ac:dyDescent="0.3">
      <c r="A793" s="27">
        <v>40612</v>
      </c>
      <c r="B793" s="27">
        <v>40610</v>
      </c>
      <c r="C793" s="28">
        <v>6091.2000000000007</v>
      </c>
      <c r="D793" s="24">
        <v>7614</v>
      </c>
      <c r="E793" s="41">
        <v>2000</v>
      </c>
      <c r="F793" s="24">
        <v>2009</v>
      </c>
      <c r="G793" s="24" t="s">
        <v>4721</v>
      </c>
      <c r="H793" s="24" t="s">
        <v>4863</v>
      </c>
      <c r="I793" s="24" t="s">
        <v>195</v>
      </c>
      <c r="J793" s="24" t="s">
        <v>422</v>
      </c>
      <c r="K793" s="24" t="s">
        <v>4933</v>
      </c>
    </row>
    <row r="794" spans="1:11" x14ac:dyDescent="0.3">
      <c r="A794" s="27">
        <v>40781</v>
      </c>
      <c r="B794" s="27">
        <v>40690</v>
      </c>
      <c r="C794" s="28">
        <v>5735.3874999999998</v>
      </c>
      <c r="D794" s="24">
        <v>6037</v>
      </c>
      <c r="E794" s="41">
        <v>1200</v>
      </c>
      <c r="F794" s="24">
        <v>2007</v>
      </c>
      <c r="G794" s="24" t="s">
        <v>4725</v>
      </c>
      <c r="H794" s="24" t="s">
        <v>4863</v>
      </c>
      <c r="I794" s="24" t="s">
        <v>4723</v>
      </c>
      <c r="J794" s="24" t="s">
        <v>422</v>
      </c>
      <c r="K794" s="24" t="s">
        <v>4932</v>
      </c>
    </row>
    <row r="795" spans="1:11" x14ac:dyDescent="0.3">
      <c r="A795" s="27">
        <v>40750</v>
      </c>
      <c r="B795" s="27">
        <v>40747</v>
      </c>
      <c r="C795" s="28">
        <v>6171.4715999999999</v>
      </c>
      <c r="D795" s="24">
        <v>7347</v>
      </c>
      <c r="E795" s="41">
        <v>2000</v>
      </c>
      <c r="F795" s="24">
        <v>2008</v>
      </c>
      <c r="G795" s="24" t="s">
        <v>4725</v>
      </c>
      <c r="H795" s="24" t="s">
        <v>4863</v>
      </c>
      <c r="I795" s="24" t="s">
        <v>217</v>
      </c>
      <c r="J795" s="24" t="s">
        <v>422</v>
      </c>
      <c r="K795" s="24" t="s">
        <v>4931</v>
      </c>
    </row>
    <row r="796" spans="1:11" x14ac:dyDescent="0.3">
      <c r="A796" s="27">
        <v>40718</v>
      </c>
      <c r="B796" s="27">
        <v>40637</v>
      </c>
      <c r="C796" s="28">
        <v>3284.4</v>
      </c>
      <c r="D796" s="24">
        <v>3864</v>
      </c>
      <c r="E796" s="41">
        <v>1600</v>
      </c>
      <c r="F796" s="24">
        <v>2002</v>
      </c>
      <c r="G796" s="24" t="s">
        <v>4721</v>
      </c>
      <c r="H796" s="24" t="s">
        <v>4863</v>
      </c>
      <c r="I796" s="24" t="s">
        <v>195</v>
      </c>
      <c r="J796" s="24" t="s">
        <v>422</v>
      </c>
      <c r="K796" s="24" t="s">
        <v>4930</v>
      </c>
    </row>
    <row r="797" spans="1:11" x14ac:dyDescent="0.3">
      <c r="A797" s="27">
        <v>40591</v>
      </c>
      <c r="B797" s="27">
        <v>40581</v>
      </c>
      <c r="C797" s="28">
        <v>4599.54</v>
      </c>
      <c r="D797" s="24">
        <v>4646</v>
      </c>
      <c r="E797" s="41">
        <v>2000</v>
      </c>
      <c r="F797" s="24">
        <v>2003</v>
      </c>
      <c r="G797" s="24" t="s">
        <v>4725</v>
      </c>
      <c r="H797" s="24" t="s">
        <v>4863</v>
      </c>
      <c r="I797" s="24" t="s">
        <v>217</v>
      </c>
      <c r="J797" s="24" t="s">
        <v>422</v>
      </c>
      <c r="K797" s="24" t="s">
        <v>4929</v>
      </c>
    </row>
    <row r="798" spans="1:11" x14ac:dyDescent="0.3">
      <c r="A798" s="27">
        <v>40736</v>
      </c>
      <c r="B798" s="27">
        <v>40680</v>
      </c>
      <c r="C798" s="28">
        <v>5659.23</v>
      </c>
      <c r="D798" s="24">
        <v>6581</v>
      </c>
      <c r="E798" s="41">
        <v>2000</v>
      </c>
      <c r="F798" s="24">
        <v>2004</v>
      </c>
      <c r="G798" s="24" t="s">
        <v>4721</v>
      </c>
      <c r="H798" s="24" t="s">
        <v>4863</v>
      </c>
      <c r="I798" s="24" t="s">
        <v>195</v>
      </c>
      <c r="J798" s="24" t="s">
        <v>422</v>
      </c>
      <c r="K798" s="24" t="s">
        <v>4928</v>
      </c>
    </row>
    <row r="799" spans="1:11" x14ac:dyDescent="0.3">
      <c r="A799" s="27">
        <v>40660</v>
      </c>
      <c r="B799" s="27">
        <v>40658</v>
      </c>
      <c r="C799" s="28">
        <v>3896.49</v>
      </c>
      <c r="D799" s="24">
        <v>4017</v>
      </c>
      <c r="E799" s="41">
        <v>2000</v>
      </c>
      <c r="F799" s="24">
        <v>2001</v>
      </c>
      <c r="G799" s="24" t="s">
        <v>4721</v>
      </c>
      <c r="H799" s="24" t="s">
        <v>4863</v>
      </c>
      <c r="I799" s="24" t="s">
        <v>4723</v>
      </c>
      <c r="J799" s="24" t="s">
        <v>422</v>
      </c>
      <c r="K799" s="24" t="s">
        <v>4927</v>
      </c>
    </row>
    <row r="800" spans="1:11" x14ac:dyDescent="0.3">
      <c r="A800" s="27">
        <v>40605</v>
      </c>
      <c r="B800" s="27">
        <v>40577</v>
      </c>
      <c r="C800" s="28">
        <v>3843.84</v>
      </c>
      <c r="D800" s="24">
        <v>4368</v>
      </c>
      <c r="E800" s="41">
        <v>1600</v>
      </c>
      <c r="F800" s="24">
        <v>2002</v>
      </c>
      <c r="G800" s="24" t="s">
        <v>4725</v>
      </c>
      <c r="H800" s="24" t="s">
        <v>4863</v>
      </c>
      <c r="I800" s="24" t="s">
        <v>4723</v>
      </c>
      <c r="J800" s="24" t="s">
        <v>422</v>
      </c>
      <c r="K800" s="24" t="s">
        <v>4926</v>
      </c>
    </row>
    <row r="801" spans="1:11" x14ac:dyDescent="0.3">
      <c r="A801" s="27">
        <v>40779</v>
      </c>
      <c r="B801" s="27">
        <v>40670</v>
      </c>
      <c r="C801" s="28">
        <v>4136.78</v>
      </c>
      <c r="D801" s="24">
        <v>4867</v>
      </c>
      <c r="E801" s="41">
        <v>1600</v>
      </c>
      <c r="F801" s="24">
        <v>2005</v>
      </c>
      <c r="G801" s="24" t="s">
        <v>4721</v>
      </c>
      <c r="H801" s="24" t="s">
        <v>4863</v>
      </c>
      <c r="I801" s="24" t="s">
        <v>217</v>
      </c>
      <c r="J801" s="24" t="s">
        <v>422</v>
      </c>
      <c r="K801" s="24" t="s">
        <v>4925</v>
      </c>
    </row>
    <row r="802" spans="1:11" x14ac:dyDescent="0.3">
      <c r="A802" s="27">
        <v>40600</v>
      </c>
      <c r="B802" s="27">
        <v>40581</v>
      </c>
      <c r="C802" s="28">
        <v>4506.62</v>
      </c>
      <c r="D802" s="24">
        <v>4646</v>
      </c>
      <c r="E802" s="41">
        <v>2000</v>
      </c>
      <c r="F802" s="24">
        <v>2003</v>
      </c>
      <c r="G802" s="24" t="s">
        <v>4725</v>
      </c>
      <c r="H802" s="24" t="s">
        <v>4863</v>
      </c>
      <c r="I802" s="24" t="s">
        <v>4723</v>
      </c>
      <c r="J802" s="24" t="s">
        <v>422</v>
      </c>
      <c r="K802" s="24" t="s">
        <v>4924</v>
      </c>
    </row>
    <row r="803" spans="1:11" x14ac:dyDescent="0.3">
      <c r="A803" s="27">
        <v>40705</v>
      </c>
      <c r="B803" s="27">
        <v>40700</v>
      </c>
      <c r="C803" s="28">
        <v>3301.74</v>
      </c>
      <c r="D803" s="24">
        <v>3978</v>
      </c>
      <c r="E803" s="41">
        <v>1600</v>
      </c>
      <c r="F803" s="24">
        <v>2001</v>
      </c>
      <c r="G803" s="24" t="s">
        <v>4725</v>
      </c>
      <c r="H803" s="24" t="s">
        <v>4863</v>
      </c>
      <c r="I803" s="24" t="s">
        <v>4723</v>
      </c>
      <c r="J803" s="24" t="s">
        <v>422</v>
      </c>
      <c r="K803" s="24" t="s">
        <v>4923</v>
      </c>
    </row>
    <row r="804" spans="1:11" x14ac:dyDescent="0.3">
      <c r="A804" s="27">
        <v>41152</v>
      </c>
      <c r="B804" s="27">
        <v>41047</v>
      </c>
      <c r="C804" s="28">
        <v>4590</v>
      </c>
      <c r="D804" s="24">
        <v>5400</v>
      </c>
      <c r="E804" s="41">
        <v>2000</v>
      </c>
      <c r="F804" s="24">
        <v>2006</v>
      </c>
      <c r="G804" s="24" t="s">
        <v>4725</v>
      </c>
      <c r="H804" s="24" t="s">
        <v>4863</v>
      </c>
      <c r="I804" s="24" t="s">
        <v>4732</v>
      </c>
      <c r="J804" s="24" t="s">
        <v>422</v>
      </c>
      <c r="K804" s="24" t="s">
        <v>4922</v>
      </c>
    </row>
    <row r="805" spans="1:11" x14ac:dyDescent="0.3">
      <c r="A805" s="27">
        <v>41048</v>
      </c>
      <c r="B805" s="27">
        <v>40966</v>
      </c>
      <c r="C805" s="28">
        <v>5281.5360000000001</v>
      </c>
      <c r="D805" s="24">
        <v>5502</v>
      </c>
      <c r="E805" s="41">
        <v>1200</v>
      </c>
      <c r="F805" s="24">
        <v>2005</v>
      </c>
      <c r="G805" s="24" t="s">
        <v>4721</v>
      </c>
      <c r="H805" s="24" t="s">
        <v>4863</v>
      </c>
      <c r="I805" s="24" t="s">
        <v>4723</v>
      </c>
      <c r="J805" s="24" t="s">
        <v>422</v>
      </c>
      <c r="K805" s="24" t="s">
        <v>4921</v>
      </c>
    </row>
    <row r="806" spans="1:11" x14ac:dyDescent="0.3">
      <c r="A806" s="27">
        <v>41068</v>
      </c>
      <c r="B806" s="27">
        <v>40987</v>
      </c>
      <c r="C806" s="28">
        <v>5261.9400000000005</v>
      </c>
      <c r="D806" s="24">
        <v>5720</v>
      </c>
      <c r="E806" s="41">
        <v>2000</v>
      </c>
      <c r="F806" s="24">
        <v>2007</v>
      </c>
      <c r="G806" s="24" t="s">
        <v>4721</v>
      </c>
      <c r="H806" s="24" t="s">
        <v>4863</v>
      </c>
      <c r="I806" s="24" t="s">
        <v>4732</v>
      </c>
      <c r="J806" s="24" t="s">
        <v>422</v>
      </c>
      <c r="K806" s="24" t="s">
        <v>4920</v>
      </c>
    </row>
    <row r="807" spans="1:11" x14ac:dyDescent="0.3">
      <c r="A807" s="27">
        <v>40971</v>
      </c>
      <c r="B807" s="27">
        <v>40920</v>
      </c>
      <c r="C807" s="28">
        <v>4401.2800000000007</v>
      </c>
      <c r="D807" s="24">
        <v>5502</v>
      </c>
      <c r="E807" s="41">
        <v>2000</v>
      </c>
      <c r="F807" s="24">
        <v>2005</v>
      </c>
      <c r="G807" s="24" t="s">
        <v>4721</v>
      </c>
      <c r="H807" s="24" t="s">
        <v>4863</v>
      </c>
      <c r="I807" s="24" t="s">
        <v>4723</v>
      </c>
      <c r="J807" s="24" t="s">
        <v>422</v>
      </c>
      <c r="K807" s="24" t="s">
        <v>4919</v>
      </c>
    </row>
    <row r="808" spans="1:11" x14ac:dyDescent="0.3">
      <c r="A808" s="27">
        <v>41109</v>
      </c>
      <c r="B808" s="27">
        <v>40994</v>
      </c>
      <c r="C808" s="28">
        <v>4257.76</v>
      </c>
      <c r="D808" s="24">
        <v>4784</v>
      </c>
      <c r="E808" s="41">
        <v>1600</v>
      </c>
      <c r="F808" s="24">
        <v>2003</v>
      </c>
      <c r="G808" s="24" t="s">
        <v>4721</v>
      </c>
      <c r="H808" s="24" t="s">
        <v>4863</v>
      </c>
      <c r="I808" s="24" t="s">
        <v>4723</v>
      </c>
      <c r="J808" s="24" t="s">
        <v>422</v>
      </c>
      <c r="K808" s="24" t="s">
        <v>4918</v>
      </c>
    </row>
    <row r="809" spans="1:11" x14ac:dyDescent="0.3">
      <c r="A809" s="27">
        <v>40999</v>
      </c>
      <c r="B809" s="27">
        <v>40996</v>
      </c>
      <c r="C809" s="28">
        <v>6824.8544000000011</v>
      </c>
      <c r="D809" s="24">
        <v>7418</v>
      </c>
      <c r="E809" s="41">
        <v>1600</v>
      </c>
      <c r="F809" s="24">
        <v>2008</v>
      </c>
      <c r="G809" s="24" t="s">
        <v>4721</v>
      </c>
      <c r="H809" s="24" t="s">
        <v>4863</v>
      </c>
      <c r="I809" s="24" t="s">
        <v>4723</v>
      </c>
      <c r="J809" s="24" t="s">
        <v>422</v>
      </c>
      <c r="K809" s="24" t="s">
        <v>4917</v>
      </c>
    </row>
    <row r="810" spans="1:11" x14ac:dyDescent="0.3">
      <c r="A810" s="27">
        <v>41062</v>
      </c>
      <c r="B810" s="27">
        <v>41056</v>
      </c>
      <c r="C810" s="28">
        <v>5701.05</v>
      </c>
      <c r="D810" s="24">
        <v>6335</v>
      </c>
      <c r="E810" s="41">
        <v>1600</v>
      </c>
      <c r="F810" s="24">
        <v>2004</v>
      </c>
      <c r="G810" s="24" t="s">
        <v>4721</v>
      </c>
      <c r="H810" s="24" t="s">
        <v>4863</v>
      </c>
      <c r="I810" s="24" t="s">
        <v>195</v>
      </c>
      <c r="J810" s="24" t="s">
        <v>422</v>
      </c>
      <c r="K810" s="24" t="s">
        <v>4916</v>
      </c>
    </row>
    <row r="811" spans="1:11" x14ac:dyDescent="0.3">
      <c r="A811" s="27">
        <v>41062</v>
      </c>
      <c r="B811" s="27">
        <v>41056</v>
      </c>
      <c r="C811" s="28">
        <v>8683.8720000000012</v>
      </c>
      <c r="D811" s="24">
        <v>10855</v>
      </c>
      <c r="E811" s="41">
        <v>2000</v>
      </c>
      <c r="F811" s="24">
        <v>2011</v>
      </c>
      <c r="G811" s="24" t="s">
        <v>4725</v>
      </c>
      <c r="H811" s="24" t="s">
        <v>4863</v>
      </c>
      <c r="I811" s="24" t="s">
        <v>217</v>
      </c>
      <c r="J811" s="24" t="s">
        <v>422</v>
      </c>
      <c r="K811" s="24" t="s">
        <v>4915</v>
      </c>
    </row>
    <row r="812" spans="1:11" x14ac:dyDescent="0.3">
      <c r="A812" s="27">
        <v>41049</v>
      </c>
      <c r="B812" s="27">
        <v>41044</v>
      </c>
      <c r="C812" s="28">
        <v>5607</v>
      </c>
      <c r="D812" s="24">
        <v>6300</v>
      </c>
      <c r="E812" s="41">
        <v>1200</v>
      </c>
      <c r="F812" s="24">
        <v>2006</v>
      </c>
      <c r="G812" s="24" t="s">
        <v>4725</v>
      </c>
      <c r="H812" s="24" t="s">
        <v>4863</v>
      </c>
      <c r="I812" s="24" t="s">
        <v>195</v>
      </c>
      <c r="J812" s="24" t="s">
        <v>422</v>
      </c>
      <c r="K812" s="24" t="s">
        <v>4914</v>
      </c>
    </row>
    <row r="813" spans="1:11" x14ac:dyDescent="0.3">
      <c r="A813" s="27">
        <v>40927</v>
      </c>
      <c r="B813" s="27">
        <v>40921</v>
      </c>
      <c r="C813" s="28">
        <v>4368</v>
      </c>
      <c r="D813" s="24">
        <v>4368</v>
      </c>
      <c r="E813" s="41">
        <v>2000</v>
      </c>
      <c r="F813" s="24">
        <v>2002</v>
      </c>
      <c r="G813" s="24" t="s">
        <v>4721</v>
      </c>
      <c r="H813" s="24" t="s">
        <v>4863</v>
      </c>
      <c r="I813" s="24" t="s">
        <v>217</v>
      </c>
      <c r="J813" s="24" t="s">
        <v>422</v>
      </c>
      <c r="K813" s="24" t="s">
        <v>4913</v>
      </c>
    </row>
    <row r="814" spans="1:11" x14ac:dyDescent="0.3">
      <c r="A814" s="27">
        <v>40952</v>
      </c>
      <c r="B814" s="27">
        <v>40940</v>
      </c>
      <c r="C814" s="28">
        <v>5304</v>
      </c>
      <c r="D814" s="24">
        <v>6240</v>
      </c>
      <c r="E814" s="41">
        <v>2000</v>
      </c>
      <c r="F814" s="24">
        <v>2006</v>
      </c>
      <c r="G814" s="24" t="s">
        <v>4725</v>
      </c>
      <c r="H814" s="24" t="s">
        <v>4863</v>
      </c>
      <c r="I814" s="24" t="s">
        <v>195</v>
      </c>
      <c r="J814" s="24" t="s">
        <v>422</v>
      </c>
      <c r="K814" s="24" t="s">
        <v>4912</v>
      </c>
    </row>
    <row r="815" spans="1:11" x14ac:dyDescent="0.3">
      <c r="A815" s="27">
        <v>40995</v>
      </c>
      <c r="B815" s="27">
        <v>40990</v>
      </c>
      <c r="C815" s="28">
        <v>5749.3685000000005</v>
      </c>
      <c r="D815" s="24">
        <v>6927</v>
      </c>
      <c r="E815" s="41">
        <v>1200</v>
      </c>
      <c r="F815" s="24">
        <v>2007</v>
      </c>
      <c r="G815" s="24" t="s">
        <v>4721</v>
      </c>
      <c r="H815" s="24" t="s">
        <v>4863</v>
      </c>
      <c r="I815" s="24" t="s">
        <v>195</v>
      </c>
      <c r="J815" s="24" t="s">
        <v>422</v>
      </c>
      <c r="K815" s="24" t="s">
        <v>4911</v>
      </c>
    </row>
    <row r="816" spans="1:11" x14ac:dyDescent="0.3">
      <c r="A816" s="27">
        <v>40848</v>
      </c>
      <c r="B816" s="27">
        <v>40846</v>
      </c>
      <c r="C816" s="28">
        <v>4624.8</v>
      </c>
      <c r="D816" s="24">
        <v>5781</v>
      </c>
      <c r="E816" s="41">
        <v>1200</v>
      </c>
      <c r="F816" s="24">
        <v>2004</v>
      </c>
      <c r="G816" s="24" t="s">
        <v>4721</v>
      </c>
      <c r="H816" s="24" t="s">
        <v>4863</v>
      </c>
      <c r="I816" s="24" t="s">
        <v>4732</v>
      </c>
      <c r="J816" s="24" t="s">
        <v>422</v>
      </c>
      <c r="K816" s="24" t="s">
        <v>4910</v>
      </c>
    </row>
    <row r="817" spans="1:11" x14ac:dyDescent="0.3">
      <c r="A817" s="27">
        <v>40995</v>
      </c>
      <c r="B817" s="27">
        <v>40992</v>
      </c>
      <c r="C817" s="28">
        <v>8073.2160000000003</v>
      </c>
      <c r="D817" s="24">
        <v>8970</v>
      </c>
      <c r="E817" s="41">
        <v>1200</v>
      </c>
      <c r="F817" s="24">
        <v>2010</v>
      </c>
      <c r="G817" s="24" t="s">
        <v>4725</v>
      </c>
      <c r="H817" s="24" t="s">
        <v>4863</v>
      </c>
      <c r="I817" s="24" t="s">
        <v>4723</v>
      </c>
      <c r="J817" s="24" t="s">
        <v>422</v>
      </c>
      <c r="K817" s="24" t="s">
        <v>4909</v>
      </c>
    </row>
    <row r="818" spans="1:11" x14ac:dyDescent="0.3">
      <c r="A818" s="27">
        <v>41126</v>
      </c>
      <c r="B818" s="27">
        <v>41033</v>
      </c>
      <c r="C818" s="28">
        <v>4640.4799999999996</v>
      </c>
      <c r="D818" s="24">
        <v>4784</v>
      </c>
      <c r="E818" s="41">
        <v>2000</v>
      </c>
      <c r="F818" s="24">
        <v>2003</v>
      </c>
      <c r="G818" s="24" t="s">
        <v>4721</v>
      </c>
      <c r="H818" s="24" t="s">
        <v>4863</v>
      </c>
      <c r="I818" s="24" t="s">
        <v>195</v>
      </c>
      <c r="J818" s="24" t="s">
        <v>422</v>
      </c>
      <c r="K818" s="24" t="s">
        <v>4908</v>
      </c>
    </row>
    <row r="819" spans="1:11" x14ac:dyDescent="0.3">
      <c r="A819" s="27">
        <v>40891</v>
      </c>
      <c r="B819" s="27">
        <v>40849</v>
      </c>
      <c r="C819" s="28">
        <v>7848.9600000000009</v>
      </c>
      <c r="D819" s="24">
        <v>9811</v>
      </c>
      <c r="E819" s="41">
        <v>1200</v>
      </c>
      <c r="F819" s="24">
        <v>2010</v>
      </c>
      <c r="G819" s="24" t="s">
        <v>4721</v>
      </c>
      <c r="H819" s="24" t="s">
        <v>4863</v>
      </c>
      <c r="I819" s="24" t="s">
        <v>4732</v>
      </c>
      <c r="J819" s="24" t="s">
        <v>422</v>
      </c>
      <c r="K819" s="24" t="s">
        <v>4907</v>
      </c>
    </row>
    <row r="820" spans="1:11" x14ac:dyDescent="0.3">
      <c r="A820" s="27">
        <v>41094</v>
      </c>
      <c r="B820" s="27">
        <v>41011</v>
      </c>
      <c r="C820" s="28">
        <v>8019</v>
      </c>
      <c r="D820" s="24">
        <v>8910</v>
      </c>
      <c r="E820" s="41">
        <v>1600</v>
      </c>
      <c r="F820" s="24">
        <v>2009</v>
      </c>
      <c r="G820" s="24" t="s">
        <v>4725</v>
      </c>
      <c r="H820" s="24" t="s">
        <v>4863</v>
      </c>
      <c r="I820" s="24" t="s">
        <v>195</v>
      </c>
      <c r="J820" s="24" t="s">
        <v>422</v>
      </c>
      <c r="K820" s="24" t="s">
        <v>4906</v>
      </c>
    </row>
    <row r="821" spans="1:11" x14ac:dyDescent="0.3">
      <c r="A821" s="27">
        <v>40977</v>
      </c>
      <c r="B821" s="27">
        <v>40973</v>
      </c>
      <c r="C821" s="28">
        <v>4171.165</v>
      </c>
      <c r="D821" s="24">
        <v>5026</v>
      </c>
      <c r="E821" s="41">
        <v>1200</v>
      </c>
      <c r="F821" s="24">
        <v>2005</v>
      </c>
      <c r="G821" s="24" t="s">
        <v>4721</v>
      </c>
      <c r="H821" s="24" t="s">
        <v>4863</v>
      </c>
      <c r="I821" s="24" t="s">
        <v>217</v>
      </c>
      <c r="J821" s="24" t="s">
        <v>422</v>
      </c>
      <c r="K821" s="24" t="s">
        <v>4905</v>
      </c>
    </row>
    <row r="822" spans="1:11" x14ac:dyDescent="0.3">
      <c r="A822" s="27">
        <v>40906</v>
      </c>
      <c r="B822" s="27">
        <v>40878</v>
      </c>
      <c r="C822" s="28">
        <v>6916.1567999999997</v>
      </c>
      <c r="D822" s="24">
        <v>7204</v>
      </c>
      <c r="E822" s="41">
        <v>2000</v>
      </c>
      <c r="F822" s="24">
        <v>2008</v>
      </c>
      <c r="G822" s="24" t="s">
        <v>4721</v>
      </c>
      <c r="H822" s="24" t="s">
        <v>4863</v>
      </c>
      <c r="I822" s="24" t="s">
        <v>4732</v>
      </c>
      <c r="J822" s="24" t="s">
        <v>422</v>
      </c>
      <c r="K822" s="24" t="s">
        <v>4904</v>
      </c>
    </row>
    <row r="823" spans="1:11" x14ac:dyDescent="0.3">
      <c r="A823" s="27">
        <v>40998</v>
      </c>
      <c r="B823" s="27">
        <v>40898</v>
      </c>
      <c r="C823" s="28">
        <v>8070.8399999999992</v>
      </c>
      <c r="D823" s="24">
        <v>8586</v>
      </c>
      <c r="E823" s="41">
        <v>1200</v>
      </c>
      <c r="F823" s="24">
        <v>2009</v>
      </c>
      <c r="G823" s="24" t="s">
        <v>4721</v>
      </c>
      <c r="H823" s="24" t="s">
        <v>4863</v>
      </c>
      <c r="I823" s="24" t="s">
        <v>4723</v>
      </c>
      <c r="J823" s="24" t="s">
        <v>422</v>
      </c>
      <c r="K823" s="24" t="s">
        <v>4903</v>
      </c>
    </row>
    <row r="824" spans="1:11" x14ac:dyDescent="0.3">
      <c r="A824" s="27">
        <v>41038</v>
      </c>
      <c r="B824" s="27">
        <v>41032</v>
      </c>
      <c r="C824" s="28">
        <v>4756.3999999999996</v>
      </c>
      <c r="D824" s="24">
        <v>5060</v>
      </c>
      <c r="E824" s="41">
        <v>2000</v>
      </c>
      <c r="F824" s="24">
        <v>2003</v>
      </c>
      <c r="G824" s="24" t="s">
        <v>4725</v>
      </c>
      <c r="H824" s="24" t="s">
        <v>4863</v>
      </c>
      <c r="I824" s="24" t="s">
        <v>217</v>
      </c>
      <c r="J824" s="24" t="s">
        <v>422</v>
      </c>
      <c r="K824" s="24" t="s">
        <v>4902</v>
      </c>
    </row>
    <row r="825" spans="1:11" x14ac:dyDescent="0.3">
      <c r="A825" s="27">
        <v>41009</v>
      </c>
      <c r="B825" s="27">
        <v>41002</v>
      </c>
      <c r="C825" s="28">
        <v>8695.5263999999988</v>
      </c>
      <c r="D825" s="24">
        <v>9251</v>
      </c>
      <c r="E825" s="41">
        <v>1200</v>
      </c>
      <c r="F825" s="24">
        <v>2010</v>
      </c>
      <c r="G825" s="24" t="s">
        <v>4721</v>
      </c>
      <c r="H825" s="24" t="s">
        <v>4863</v>
      </c>
      <c r="I825" s="24" t="s">
        <v>217</v>
      </c>
      <c r="J825" s="24" t="s">
        <v>422</v>
      </c>
      <c r="K825" s="24" t="s">
        <v>4901</v>
      </c>
    </row>
    <row r="826" spans="1:11" x14ac:dyDescent="0.3">
      <c r="A826" s="27">
        <v>40866</v>
      </c>
      <c r="B826" s="27">
        <v>40856</v>
      </c>
      <c r="C826" s="28">
        <v>4654.1419999999998</v>
      </c>
      <c r="D826" s="24">
        <v>5607</v>
      </c>
      <c r="E826" s="41">
        <v>1600</v>
      </c>
      <c r="F826" s="24">
        <v>2005</v>
      </c>
      <c r="G826" s="24" t="s">
        <v>4721</v>
      </c>
      <c r="H826" s="24" t="s">
        <v>4863</v>
      </c>
      <c r="I826" s="24" t="s">
        <v>4732</v>
      </c>
      <c r="J826" s="24" t="s">
        <v>422</v>
      </c>
      <c r="K826" s="24" t="s">
        <v>4900</v>
      </c>
    </row>
    <row r="827" spans="1:11" x14ac:dyDescent="0.3">
      <c r="A827" s="27">
        <v>41052</v>
      </c>
      <c r="B827" s="27">
        <v>41050</v>
      </c>
      <c r="C827" s="28">
        <v>6972.4928</v>
      </c>
      <c r="D827" s="24">
        <v>8503</v>
      </c>
      <c r="E827" s="41">
        <v>1600</v>
      </c>
      <c r="F827" s="24">
        <v>2010</v>
      </c>
      <c r="G827" s="24" t="s">
        <v>4721</v>
      </c>
      <c r="H827" s="24" t="s">
        <v>4863</v>
      </c>
      <c r="I827" s="24" t="s">
        <v>4723</v>
      </c>
      <c r="J827" s="24" t="s">
        <v>422</v>
      </c>
      <c r="K827" s="24" t="s">
        <v>4899</v>
      </c>
    </row>
    <row r="828" spans="1:11" x14ac:dyDescent="0.3">
      <c r="A828" s="27">
        <v>41034</v>
      </c>
      <c r="B828" s="27">
        <v>41024</v>
      </c>
      <c r="C828" s="28">
        <v>4536</v>
      </c>
      <c r="D828" s="24">
        <v>4536</v>
      </c>
      <c r="E828" s="41">
        <v>1200</v>
      </c>
      <c r="F828" s="24">
        <v>2002</v>
      </c>
      <c r="G828" s="24" t="s">
        <v>4721</v>
      </c>
      <c r="H828" s="24" t="s">
        <v>4863</v>
      </c>
      <c r="I828" s="24" t="s">
        <v>4723</v>
      </c>
      <c r="J828" s="24" t="s">
        <v>422</v>
      </c>
      <c r="K828" s="24" t="s">
        <v>4898</v>
      </c>
    </row>
    <row r="829" spans="1:11" x14ac:dyDescent="0.3">
      <c r="A829" s="27">
        <v>40984</v>
      </c>
      <c r="B829" s="27">
        <v>40975</v>
      </c>
      <c r="C829" s="28">
        <v>6140.16</v>
      </c>
      <c r="D829" s="24">
        <v>6396</v>
      </c>
      <c r="E829" s="41">
        <v>2000</v>
      </c>
      <c r="F829" s="24">
        <v>2004</v>
      </c>
      <c r="G829" s="24" t="s">
        <v>4725</v>
      </c>
      <c r="H829" s="24" t="s">
        <v>4863</v>
      </c>
      <c r="I829" s="24" t="s">
        <v>195</v>
      </c>
      <c r="J829" s="24" t="s">
        <v>422</v>
      </c>
      <c r="K829" s="24" t="s">
        <v>4897</v>
      </c>
    </row>
    <row r="830" spans="1:11" x14ac:dyDescent="0.3">
      <c r="A830" s="27">
        <v>41075</v>
      </c>
      <c r="B830" s="27">
        <v>40986</v>
      </c>
      <c r="C830" s="28">
        <v>5414.4</v>
      </c>
      <c r="D830" s="24">
        <v>5640</v>
      </c>
      <c r="E830" s="41">
        <v>1200</v>
      </c>
      <c r="F830" s="24">
        <v>2006</v>
      </c>
      <c r="G830" s="24" t="s">
        <v>4721</v>
      </c>
      <c r="H830" s="24" t="s">
        <v>4863</v>
      </c>
      <c r="I830" s="24" t="s">
        <v>217</v>
      </c>
      <c r="J830" s="24" t="s">
        <v>422</v>
      </c>
      <c r="K830" s="24" t="s">
        <v>4896</v>
      </c>
    </row>
    <row r="831" spans="1:11" x14ac:dyDescent="0.3">
      <c r="A831" s="27">
        <v>41059</v>
      </c>
      <c r="B831" s="27">
        <v>41033</v>
      </c>
      <c r="C831" s="28">
        <v>3827.2000000000003</v>
      </c>
      <c r="D831" s="24">
        <v>4784</v>
      </c>
      <c r="E831" s="41">
        <v>1600</v>
      </c>
      <c r="F831" s="24">
        <v>2003</v>
      </c>
      <c r="G831" s="24" t="s">
        <v>4721</v>
      </c>
      <c r="H831" s="24" t="s">
        <v>4863</v>
      </c>
      <c r="I831" s="24" t="s">
        <v>4723</v>
      </c>
      <c r="J831" s="24" t="s">
        <v>422</v>
      </c>
      <c r="K831" s="24" t="s">
        <v>4895</v>
      </c>
    </row>
    <row r="832" spans="1:11" x14ac:dyDescent="0.3">
      <c r="A832" s="27">
        <v>40999</v>
      </c>
      <c r="B832" s="27">
        <v>40991</v>
      </c>
      <c r="C832" s="28">
        <v>6105.8480000000009</v>
      </c>
      <c r="D832" s="24">
        <v>7632</v>
      </c>
      <c r="E832" s="41">
        <v>1200</v>
      </c>
      <c r="F832" s="24">
        <v>2008</v>
      </c>
      <c r="G832" s="24" t="s">
        <v>4721</v>
      </c>
      <c r="H832" s="24" t="s">
        <v>4863</v>
      </c>
      <c r="I832" s="24" t="s">
        <v>4732</v>
      </c>
      <c r="J832" s="24" t="s">
        <v>422</v>
      </c>
      <c r="K832" s="24" t="s">
        <v>4894</v>
      </c>
    </row>
    <row r="833" spans="1:11" x14ac:dyDescent="0.3">
      <c r="A833" s="27">
        <v>40944</v>
      </c>
      <c r="B833" s="27">
        <v>40939</v>
      </c>
      <c r="C833" s="28">
        <v>4975.2449999999999</v>
      </c>
      <c r="D833" s="24">
        <v>5237</v>
      </c>
      <c r="E833" s="41">
        <v>1600</v>
      </c>
      <c r="F833" s="24">
        <v>2005</v>
      </c>
      <c r="G833" s="24" t="s">
        <v>4725</v>
      </c>
      <c r="H833" s="24" t="s">
        <v>4863</v>
      </c>
      <c r="I833" s="24" t="s">
        <v>195</v>
      </c>
      <c r="J833" s="24" t="s">
        <v>422</v>
      </c>
      <c r="K833" s="24" t="s">
        <v>4893</v>
      </c>
    </row>
    <row r="834" spans="1:11" x14ac:dyDescent="0.3">
      <c r="A834" s="27">
        <v>41013</v>
      </c>
      <c r="B834" s="27">
        <v>40987</v>
      </c>
      <c r="C834" s="28">
        <v>4725.12</v>
      </c>
      <c r="D834" s="24">
        <v>4922</v>
      </c>
      <c r="E834" s="41">
        <v>1600</v>
      </c>
      <c r="F834" s="24">
        <v>2003</v>
      </c>
      <c r="G834" s="24" t="s">
        <v>4725</v>
      </c>
      <c r="H834" s="24" t="s">
        <v>4863</v>
      </c>
      <c r="I834" s="24" t="s">
        <v>195</v>
      </c>
      <c r="J834" s="24" t="s">
        <v>422</v>
      </c>
      <c r="K834" s="24" t="s">
        <v>4892</v>
      </c>
    </row>
    <row r="835" spans="1:11" x14ac:dyDescent="0.3">
      <c r="A835" s="27">
        <v>40973</v>
      </c>
      <c r="B835" s="27">
        <v>40902</v>
      </c>
      <c r="C835" s="28">
        <v>6573.0595000000003</v>
      </c>
      <c r="D835" s="24">
        <v>6919</v>
      </c>
      <c r="E835" s="41">
        <v>1600</v>
      </c>
      <c r="F835" s="24">
        <v>2008</v>
      </c>
      <c r="G835" s="24" t="s">
        <v>4721</v>
      </c>
      <c r="H835" s="24" t="s">
        <v>4863</v>
      </c>
      <c r="I835" s="24" t="s">
        <v>4732</v>
      </c>
      <c r="J835" s="24" t="s">
        <v>422</v>
      </c>
      <c r="K835" s="24" t="s">
        <v>4891</v>
      </c>
    </row>
    <row r="836" spans="1:11" x14ac:dyDescent="0.3">
      <c r="A836" s="27">
        <v>40920</v>
      </c>
      <c r="B836" s="27">
        <v>40872</v>
      </c>
      <c r="C836" s="28">
        <v>4189.68</v>
      </c>
      <c r="D836" s="24">
        <v>4554</v>
      </c>
      <c r="E836" s="41">
        <v>1600</v>
      </c>
      <c r="F836" s="24">
        <v>2003</v>
      </c>
      <c r="G836" s="24" t="s">
        <v>4721</v>
      </c>
      <c r="H836" s="24" t="s">
        <v>4863</v>
      </c>
      <c r="I836" s="24" t="s">
        <v>4732</v>
      </c>
      <c r="J836" s="24" t="s">
        <v>422</v>
      </c>
      <c r="K836" s="24" t="s">
        <v>4890</v>
      </c>
    </row>
    <row r="837" spans="1:11" x14ac:dyDescent="0.3">
      <c r="A837" s="27">
        <v>41016</v>
      </c>
      <c r="B837" s="27">
        <v>41012</v>
      </c>
      <c r="C837" s="28">
        <v>4140</v>
      </c>
      <c r="D837" s="24">
        <v>4600</v>
      </c>
      <c r="E837" s="41">
        <v>1600</v>
      </c>
      <c r="F837" s="24">
        <v>2003</v>
      </c>
      <c r="G837" s="24" t="s">
        <v>4721</v>
      </c>
      <c r="H837" s="24" t="s">
        <v>4863</v>
      </c>
      <c r="I837" s="24" t="s">
        <v>4732</v>
      </c>
      <c r="J837" s="24" t="s">
        <v>422</v>
      </c>
      <c r="K837" s="24" t="s">
        <v>4889</v>
      </c>
    </row>
    <row r="838" spans="1:11" x14ac:dyDescent="0.3">
      <c r="A838" s="27">
        <v>40928</v>
      </c>
      <c r="B838" s="27">
        <v>40908</v>
      </c>
      <c r="C838" s="28">
        <v>8577.7919999999995</v>
      </c>
      <c r="D838" s="24">
        <v>10092</v>
      </c>
      <c r="E838" s="41">
        <v>1200</v>
      </c>
      <c r="F838" s="24">
        <v>2010</v>
      </c>
      <c r="G838" s="24" t="s">
        <v>4725</v>
      </c>
      <c r="H838" s="24" t="s">
        <v>4863</v>
      </c>
      <c r="I838" s="24" t="s">
        <v>4732</v>
      </c>
      <c r="J838" s="24" t="s">
        <v>422</v>
      </c>
      <c r="K838" s="24" t="s">
        <v>4888</v>
      </c>
    </row>
    <row r="839" spans="1:11" x14ac:dyDescent="0.3">
      <c r="A839" s="27">
        <v>41021</v>
      </c>
      <c r="B839" s="27">
        <v>40934</v>
      </c>
      <c r="C839" s="28">
        <v>4710.2160000000003</v>
      </c>
      <c r="D839" s="24">
        <v>5607</v>
      </c>
      <c r="E839" s="41">
        <v>2000</v>
      </c>
      <c r="F839" s="24">
        <v>2005</v>
      </c>
      <c r="G839" s="24" t="s">
        <v>4721</v>
      </c>
      <c r="H839" s="24" t="s">
        <v>4863</v>
      </c>
      <c r="I839" s="24" t="s">
        <v>4723</v>
      </c>
      <c r="J839" s="24" t="s">
        <v>422</v>
      </c>
      <c r="K839" s="24" t="s">
        <v>4887</v>
      </c>
    </row>
    <row r="840" spans="1:11" x14ac:dyDescent="0.3">
      <c r="A840" s="27">
        <v>40961</v>
      </c>
      <c r="B840" s="27">
        <v>40959</v>
      </c>
      <c r="C840" s="28">
        <v>3519.3599999999997</v>
      </c>
      <c r="D840" s="24">
        <v>3744</v>
      </c>
      <c r="E840" s="41">
        <v>1600</v>
      </c>
      <c r="F840" s="24">
        <v>2001</v>
      </c>
      <c r="G840" s="24" t="s">
        <v>4721</v>
      </c>
      <c r="H840" s="24" t="s">
        <v>4863</v>
      </c>
      <c r="I840" s="24" t="s">
        <v>217</v>
      </c>
      <c r="J840" s="24" t="s">
        <v>422</v>
      </c>
      <c r="K840" s="24" t="s">
        <v>4886</v>
      </c>
    </row>
    <row r="841" spans="1:11" x14ac:dyDescent="0.3">
      <c r="A841" s="27">
        <v>41053</v>
      </c>
      <c r="B841" s="27">
        <v>40949</v>
      </c>
      <c r="C841" s="28">
        <v>5612.7360000000008</v>
      </c>
      <c r="D841" s="24">
        <v>6101</v>
      </c>
      <c r="E841" s="41">
        <v>1600</v>
      </c>
      <c r="F841" s="24">
        <v>2007</v>
      </c>
      <c r="G841" s="24" t="s">
        <v>4725</v>
      </c>
      <c r="H841" s="24" t="s">
        <v>4863</v>
      </c>
      <c r="I841" s="24" t="s">
        <v>4732</v>
      </c>
      <c r="J841" s="24" t="s">
        <v>422</v>
      </c>
      <c r="K841" s="24" t="s">
        <v>4885</v>
      </c>
    </row>
    <row r="842" spans="1:11" x14ac:dyDescent="0.3">
      <c r="A842" s="27">
        <v>40880</v>
      </c>
      <c r="B842" s="27">
        <v>40877</v>
      </c>
      <c r="C842" s="28">
        <v>3556.02</v>
      </c>
      <c r="D842" s="24">
        <v>3783</v>
      </c>
      <c r="E842" s="41">
        <v>2000</v>
      </c>
      <c r="F842" s="24">
        <v>2001</v>
      </c>
      <c r="G842" s="24" t="s">
        <v>4721</v>
      </c>
      <c r="H842" s="24" t="s">
        <v>4863</v>
      </c>
      <c r="I842" s="24" t="s">
        <v>217</v>
      </c>
      <c r="J842" s="24" t="s">
        <v>422</v>
      </c>
      <c r="K842" s="24" t="s">
        <v>4884</v>
      </c>
    </row>
    <row r="843" spans="1:11" x14ac:dyDescent="0.3">
      <c r="A843" s="27">
        <v>40979</v>
      </c>
      <c r="B843" s="27">
        <v>40967</v>
      </c>
      <c r="C843" s="28">
        <v>5133.6000000000004</v>
      </c>
      <c r="D843" s="24">
        <v>5520</v>
      </c>
      <c r="E843" s="41">
        <v>2000</v>
      </c>
      <c r="F843" s="24">
        <v>2006</v>
      </c>
      <c r="G843" s="24" t="s">
        <v>4725</v>
      </c>
      <c r="H843" s="24" t="s">
        <v>4863</v>
      </c>
      <c r="I843" s="24" t="s">
        <v>4723</v>
      </c>
      <c r="J843" s="24" t="s">
        <v>422</v>
      </c>
      <c r="K843" s="24" t="s">
        <v>4883</v>
      </c>
    </row>
    <row r="844" spans="1:11" x14ac:dyDescent="0.3">
      <c r="A844" s="27">
        <v>41047</v>
      </c>
      <c r="B844" s="27">
        <v>41039</v>
      </c>
      <c r="C844" s="28">
        <v>7098.0483000000004</v>
      </c>
      <c r="D844" s="24">
        <v>7632</v>
      </c>
      <c r="E844" s="41">
        <v>2000</v>
      </c>
      <c r="F844" s="24">
        <v>2008</v>
      </c>
      <c r="G844" s="24" t="s">
        <v>4721</v>
      </c>
      <c r="H844" s="24" t="s">
        <v>4863</v>
      </c>
      <c r="I844" s="24" t="s">
        <v>195</v>
      </c>
      <c r="J844" s="24" t="s">
        <v>422</v>
      </c>
      <c r="K844" s="24" t="s">
        <v>4882</v>
      </c>
    </row>
    <row r="845" spans="1:11" x14ac:dyDescent="0.3">
      <c r="A845" s="27">
        <v>41031</v>
      </c>
      <c r="B845" s="27">
        <v>40969</v>
      </c>
      <c r="C845" s="28">
        <v>9990.604800000001</v>
      </c>
      <c r="D845" s="24">
        <v>10092</v>
      </c>
      <c r="E845" s="41">
        <v>1200</v>
      </c>
      <c r="F845" s="24">
        <v>2010</v>
      </c>
      <c r="G845" s="24" t="s">
        <v>4721</v>
      </c>
      <c r="H845" s="24" t="s">
        <v>4863</v>
      </c>
      <c r="I845" s="24" t="s">
        <v>217</v>
      </c>
      <c r="J845" s="24" t="s">
        <v>422</v>
      </c>
      <c r="K845" s="24" t="s">
        <v>4881</v>
      </c>
    </row>
    <row r="846" spans="1:11" x14ac:dyDescent="0.3">
      <c r="A846" s="27">
        <v>41142</v>
      </c>
      <c r="B846" s="27">
        <v>41052</v>
      </c>
      <c r="C846" s="28">
        <v>3286.92</v>
      </c>
      <c r="D846" s="24">
        <v>3822</v>
      </c>
      <c r="E846" s="41">
        <v>1600</v>
      </c>
      <c r="F846" s="24">
        <v>2001</v>
      </c>
      <c r="G846" s="24" t="s">
        <v>4725</v>
      </c>
      <c r="H846" s="24" t="s">
        <v>4863</v>
      </c>
      <c r="I846" s="24" t="s">
        <v>195</v>
      </c>
      <c r="J846" s="24" t="s">
        <v>422</v>
      </c>
      <c r="K846" s="24" t="s">
        <v>4880</v>
      </c>
    </row>
    <row r="847" spans="1:11" x14ac:dyDescent="0.3">
      <c r="A847" s="27">
        <v>40887</v>
      </c>
      <c r="B847" s="27">
        <v>40882</v>
      </c>
      <c r="C847" s="28">
        <v>5151</v>
      </c>
      <c r="D847" s="24">
        <v>6060</v>
      </c>
      <c r="E847" s="41">
        <v>1600</v>
      </c>
      <c r="F847" s="24">
        <v>2006</v>
      </c>
      <c r="G847" s="24" t="s">
        <v>4721</v>
      </c>
      <c r="H847" s="24" t="s">
        <v>4863</v>
      </c>
      <c r="I847" s="24" t="s">
        <v>217</v>
      </c>
      <c r="J847" s="24" t="s">
        <v>422</v>
      </c>
      <c r="K847" s="24" t="s">
        <v>4879</v>
      </c>
    </row>
    <row r="848" spans="1:11" x14ac:dyDescent="0.3">
      <c r="A848" s="27">
        <v>41075</v>
      </c>
      <c r="B848" s="27">
        <v>40983</v>
      </c>
      <c r="C848" s="28">
        <v>9884.2896000000001</v>
      </c>
      <c r="D848" s="24">
        <v>11493</v>
      </c>
      <c r="E848" s="41">
        <v>1200</v>
      </c>
      <c r="F848" s="24">
        <v>2011</v>
      </c>
      <c r="G848" s="24" t="s">
        <v>4721</v>
      </c>
      <c r="H848" s="24" t="s">
        <v>4863</v>
      </c>
      <c r="I848" s="24" t="s">
        <v>4732</v>
      </c>
      <c r="J848" s="24" t="s">
        <v>422</v>
      </c>
      <c r="K848" s="24" t="s">
        <v>4878</v>
      </c>
    </row>
    <row r="849" spans="1:11" x14ac:dyDescent="0.3">
      <c r="A849" s="27">
        <v>40870</v>
      </c>
      <c r="B849" s="27">
        <v>40862</v>
      </c>
      <c r="C849" s="28">
        <v>7778.43</v>
      </c>
      <c r="D849" s="24">
        <v>7857</v>
      </c>
      <c r="E849" s="41">
        <v>2000</v>
      </c>
      <c r="F849" s="24">
        <v>2009</v>
      </c>
      <c r="G849" s="24" t="s">
        <v>4721</v>
      </c>
      <c r="H849" s="24" t="s">
        <v>4863</v>
      </c>
      <c r="I849" s="24" t="s">
        <v>4723</v>
      </c>
      <c r="J849" s="24" t="s">
        <v>422</v>
      </c>
      <c r="K849" s="24" t="s">
        <v>4877</v>
      </c>
    </row>
    <row r="850" spans="1:11" x14ac:dyDescent="0.3">
      <c r="A850" s="27">
        <v>41033</v>
      </c>
      <c r="B850" s="27">
        <v>40920</v>
      </c>
      <c r="C850" s="28">
        <v>4720.7960000000003</v>
      </c>
      <c r="D850" s="24">
        <v>4867</v>
      </c>
      <c r="E850" s="41">
        <v>2000</v>
      </c>
      <c r="F850" s="24">
        <v>2005</v>
      </c>
      <c r="G850" s="24" t="s">
        <v>4721</v>
      </c>
      <c r="H850" s="24" t="s">
        <v>4863</v>
      </c>
      <c r="I850" s="24" t="s">
        <v>195</v>
      </c>
      <c r="J850" s="24" t="s">
        <v>422</v>
      </c>
      <c r="K850" s="24" t="s">
        <v>4876</v>
      </c>
    </row>
    <row r="851" spans="1:11" x14ac:dyDescent="0.3">
      <c r="A851" s="27">
        <v>40918</v>
      </c>
      <c r="B851" s="27">
        <v>40910</v>
      </c>
      <c r="C851" s="28">
        <v>3477.6</v>
      </c>
      <c r="D851" s="24">
        <v>4140</v>
      </c>
      <c r="E851" s="41">
        <v>1600</v>
      </c>
      <c r="F851" s="24">
        <v>2003</v>
      </c>
      <c r="G851" s="24" t="s">
        <v>4721</v>
      </c>
      <c r="H851" s="24" t="s">
        <v>4863</v>
      </c>
      <c r="I851" s="24" t="s">
        <v>4723</v>
      </c>
      <c r="J851" s="24" t="s">
        <v>422</v>
      </c>
      <c r="K851" s="24" t="s">
        <v>4875</v>
      </c>
    </row>
    <row r="852" spans="1:11" x14ac:dyDescent="0.3">
      <c r="A852" s="27">
        <v>40941</v>
      </c>
      <c r="B852" s="27">
        <v>40863</v>
      </c>
      <c r="C852" s="28">
        <v>3237</v>
      </c>
      <c r="D852" s="24">
        <v>3900</v>
      </c>
      <c r="E852" s="41">
        <v>1200</v>
      </c>
      <c r="F852" s="24">
        <v>2001</v>
      </c>
      <c r="G852" s="24" t="s">
        <v>4721</v>
      </c>
      <c r="H852" s="24" t="s">
        <v>4863</v>
      </c>
      <c r="I852" s="24" t="s">
        <v>195</v>
      </c>
      <c r="J852" s="24" t="s">
        <v>422</v>
      </c>
      <c r="K852" s="24" t="s">
        <v>4874</v>
      </c>
    </row>
    <row r="853" spans="1:11" x14ac:dyDescent="0.3">
      <c r="A853" s="27">
        <v>41045</v>
      </c>
      <c r="B853" s="27">
        <v>40931</v>
      </c>
      <c r="C853" s="28">
        <v>3742.2000000000003</v>
      </c>
      <c r="D853" s="24">
        <v>4620</v>
      </c>
      <c r="E853" s="41">
        <v>1600</v>
      </c>
      <c r="F853" s="24">
        <v>2002</v>
      </c>
      <c r="G853" s="24" t="s">
        <v>4721</v>
      </c>
      <c r="H853" s="24" t="s">
        <v>4863</v>
      </c>
      <c r="I853" s="24" t="s">
        <v>4723</v>
      </c>
      <c r="J853" s="24" t="s">
        <v>422</v>
      </c>
      <c r="K853" s="24" t="s">
        <v>4873</v>
      </c>
    </row>
    <row r="854" spans="1:11" x14ac:dyDescent="0.3">
      <c r="A854" s="27">
        <v>40951</v>
      </c>
      <c r="B854" s="27">
        <v>40890</v>
      </c>
      <c r="C854" s="28">
        <v>7250.6944999999996</v>
      </c>
      <c r="D854" s="24">
        <v>7632</v>
      </c>
      <c r="E854" s="41">
        <v>2000</v>
      </c>
      <c r="F854" s="24">
        <v>2008</v>
      </c>
      <c r="G854" s="24" t="s">
        <v>4721</v>
      </c>
      <c r="H854" s="24" t="s">
        <v>4863</v>
      </c>
      <c r="I854" s="24" t="s">
        <v>4732</v>
      </c>
      <c r="J854" s="24" t="s">
        <v>422</v>
      </c>
      <c r="K854" s="24" t="s">
        <v>4872</v>
      </c>
    </row>
    <row r="855" spans="1:11" x14ac:dyDescent="0.3">
      <c r="A855" s="27">
        <v>41080</v>
      </c>
      <c r="B855" s="27">
        <v>41064</v>
      </c>
      <c r="C855" s="28">
        <v>4401.2800000000007</v>
      </c>
      <c r="D855" s="24">
        <v>5502</v>
      </c>
      <c r="E855" s="41">
        <v>2000</v>
      </c>
      <c r="F855" s="24">
        <v>2005</v>
      </c>
      <c r="G855" s="24" t="s">
        <v>4725</v>
      </c>
      <c r="H855" s="24" t="s">
        <v>4863</v>
      </c>
      <c r="I855" s="24" t="s">
        <v>217</v>
      </c>
      <c r="J855" s="24" t="s">
        <v>422</v>
      </c>
      <c r="K855" s="24" t="s">
        <v>4871</v>
      </c>
    </row>
    <row r="856" spans="1:11" x14ac:dyDescent="0.3">
      <c r="A856" s="27">
        <v>41160</v>
      </c>
      <c r="B856" s="27">
        <v>41058</v>
      </c>
      <c r="C856" s="28">
        <v>5285.2389999999996</v>
      </c>
      <c r="D856" s="24">
        <v>5449</v>
      </c>
      <c r="E856" s="41">
        <v>1200</v>
      </c>
      <c r="F856" s="24">
        <v>2005</v>
      </c>
      <c r="G856" s="24" t="s">
        <v>4721</v>
      </c>
      <c r="H856" s="24" t="s">
        <v>4863</v>
      </c>
      <c r="I856" s="24" t="s">
        <v>217</v>
      </c>
      <c r="J856" s="24" t="s">
        <v>422</v>
      </c>
      <c r="K856" s="24" t="s">
        <v>4870</v>
      </c>
    </row>
    <row r="857" spans="1:11" x14ac:dyDescent="0.3">
      <c r="A857" s="27">
        <v>40990</v>
      </c>
      <c r="B857" s="27">
        <v>40916</v>
      </c>
      <c r="C857" s="28">
        <v>5261.9400000000005</v>
      </c>
      <c r="D857" s="24">
        <v>5847</v>
      </c>
      <c r="E857" s="41">
        <v>1200</v>
      </c>
      <c r="F857" s="24">
        <v>2007</v>
      </c>
      <c r="G857" s="24" t="s">
        <v>4725</v>
      </c>
      <c r="H857" s="24" t="s">
        <v>4863</v>
      </c>
      <c r="I857" s="24" t="s">
        <v>4723</v>
      </c>
      <c r="J857" s="24" t="s">
        <v>422</v>
      </c>
      <c r="K857" s="24" t="s">
        <v>4869</v>
      </c>
    </row>
    <row r="858" spans="1:11" x14ac:dyDescent="0.3">
      <c r="A858" s="27">
        <v>41103</v>
      </c>
      <c r="B858" s="27">
        <v>41048</v>
      </c>
      <c r="C858" s="28">
        <v>6299.8656000000001</v>
      </c>
      <c r="D858" s="24">
        <v>6848</v>
      </c>
      <c r="E858" s="41">
        <v>1600</v>
      </c>
      <c r="F858" s="24">
        <v>2008</v>
      </c>
      <c r="G858" s="24" t="s">
        <v>4725</v>
      </c>
      <c r="H858" s="24" t="s">
        <v>4863</v>
      </c>
      <c r="I858" s="24" t="s">
        <v>4723</v>
      </c>
      <c r="J858" s="24" t="s">
        <v>422</v>
      </c>
      <c r="K858" s="24" t="s">
        <v>4868</v>
      </c>
    </row>
    <row r="859" spans="1:11" x14ac:dyDescent="0.3">
      <c r="A859" s="27">
        <v>41050</v>
      </c>
      <c r="B859" s="27">
        <v>41044</v>
      </c>
      <c r="C859" s="28">
        <v>5967.4677999999994</v>
      </c>
      <c r="D859" s="24">
        <v>6705</v>
      </c>
      <c r="E859" s="41">
        <v>2000</v>
      </c>
      <c r="F859" s="24">
        <v>2008</v>
      </c>
      <c r="G859" s="24" t="s">
        <v>4725</v>
      </c>
      <c r="H859" s="24" t="s">
        <v>4863</v>
      </c>
      <c r="I859" s="24" t="s">
        <v>217</v>
      </c>
      <c r="J859" s="24" t="s">
        <v>422</v>
      </c>
      <c r="K859" s="24" t="s">
        <v>4867</v>
      </c>
    </row>
    <row r="860" spans="1:11" x14ac:dyDescent="0.3">
      <c r="A860" s="27">
        <v>40918</v>
      </c>
      <c r="B860" s="27">
        <v>40912</v>
      </c>
      <c r="C860" s="28">
        <v>6832.7007000000003</v>
      </c>
      <c r="D860" s="24">
        <v>7347</v>
      </c>
      <c r="E860" s="41">
        <v>1600</v>
      </c>
      <c r="F860" s="24">
        <v>2008</v>
      </c>
      <c r="G860" s="24" t="s">
        <v>4721</v>
      </c>
      <c r="H860" s="24" t="s">
        <v>4863</v>
      </c>
      <c r="I860" s="24" t="s">
        <v>4732</v>
      </c>
      <c r="J860" s="24" t="s">
        <v>422</v>
      </c>
      <c r="K860" s="24" t="s">
        <v>4866</v>
      </c>
    </row>
    <row r="861" spans="1:11" x14ac:dyDescent="0.3">
      <c r="A861" s="27">
        <v>41025</v>
      </c>
      <c r="B861" s="27">
        <v>41020</v>
      </c>
      <c r="C861" s="28">
        <v>3474.9</v>
      </c>
      <c r="D861" s="24">
        <v>3510</v>
      </c>
      <c r="E861" s="41">
        <v>1200</v>
      </c>
      <c r="F861" s="24">
        <v>2001</v>
      </c>
      <c r="G861" s="24" t="s">
        <v>4721</v>
      </c>
      <c r="H861" s="24" t="s">
        <v>4863</v>
      </c>
      <c r="I861" s="24" t="s">
        <v>4732</v>
      </c>
      <c r="J861" s="24" t="s">
        <v>422</v>
      </c>
      <c r="K861" s="24" t="s">
        <v>4865</v>
      </c>
    </row>
    <row r="862" spans="1:11" x14ac:dyDescent="0.3">
      <c r="A862" s="27">
        <v>40948</v>
      </c>
      <c r="B862" s="27">
        <v>40938</v>
      </c>
      <c r="C862" s="28">
        <v>5412</v>
      </c>
      <c r="D862" s="24">
        <v>6600</v>
      </c>
      <c r="E862" s="41">
        <v>1200</v>
      </c>
      <c r="F862" s="24">
        <v>2006</v>
      </c>
      <c r="G862" s="24" t="s">
        <v>4725</v>
      </c>
      <c r="H862" s="24" t="s">
        <v>4863</v>
      </c>
      <c r="I862" s="24" t="s">
        <v>195</v>
      </c>
      <c r="J862" s="24" t="s">
        <v>422</v>
      </c>
      <c r="K862" s="24" t="s">
        <v>4864</v>
      </c>
    </row>
    <row r="863" spans="1:11" x14ac:dyDescent="0.3">
      <c r="A863" s="27">
        <v>40963</v>
      </c>
      <c r="B863" s="27">
        <v>40902</v>
      </c>
      <c r="C863" s="28">
        <v>9609.7260000000006</v>
      </c>
      <c r="D863" s="24">
        <v>11174</v>
      </c>
      <c r="E863" s="41">
        <v>1200</v>
      </c>
      <c r="F863" s="24">
        <v>2011</v>
      </c>
      <c r="G863" s="24" t="s">
        <v>4725</v>
      </c>
      <c r="H863" s="24" t="s">
        <v>4863</v>
      </c>
      <c r="I863" s="24" t="s">
        <v>195</v>
      </c>
      <c r="J863" s="24" t="s">
        <v>422</v>
      </c>
      <c r="K863" s="24" t="s">
        <v>4862</v>
      </c>
    </row>
    <row r="864" spans="1:11" x14ac:dyDescent="0.3">
      <c r="A864" s="27">
        <v>40665</v>
      </c>
      <c r="B864" s="27">
        <v>40580</v>
      </c>
      <c r="C864" s="28">
        <v>10231.946999999998</v>
      </c>
      <c r="D864" s="24">
        <v>10335</v>
      </c>
      <c r="E864" s="41">
        <v>1600</v>
      </c>
      <c r="F864" s="24">
        <v>2009</v>
      </c>
      <c r="G864" s="24" t="s">
        <v>4725</v>
      </c>
      <c r="H864" s="24" t="s">
        <v>4720</v>
      </c>
      <c r="I864" s="24" t="s">
        <v>217</v>
      </c>
      <c r="J864" s="24" t="s">
        <v>423</v>
      </c>
      <c r="K864" s="24" t="s">
        <v>4861</v>
      </c>
    </row>
    <row r="865" spans="1:11" x14ac:dyDescent="0.3">
      <c r="A865" s="27">
        <v>40620</v>
      </c>
      <c r="B865" s="27">
        <v>40555</v>
      </c>
      <c r="C865" s="28">
        <v>16314.9</v>
      </c>
      <c r="D865" s="24">
        <v>16315</v>
      </c>
      <c r="E865" s="41">
        <v>2000</v>
      </c>
      <c r="F865" s="24">
        <v>2011</v>
      </c>
      <c r="G865" s="24" t="s">
        <v>4721</v>
      </c>
      <c r="H865" s="24" t="s">
        <v>4720</v>
      </c>
      <c r="I865" s="24" t="s">
        <v>4723</v>
      </c>
      <c r="J865" s="24" t="s">
        <v>423</v>
      </c>
      <c r="K865" s="24" t="s">
        <v>4860</v>
      </c>
    </row>
    <row r="866" spans="1:11" x14ac:dyDescent="0.3">
      <c r="A866" s="27">
        <v>40658</v>
      </c>
      <c r="B866" s="27">
        <v>40634</v>
      </c>
      <c r="C866" s="28">
        <v>8304.5234999999993</v>
      </c>
      <c r="D866" s="24">
        <v>10005</v>
      </c>
      <c r="E866" s="41">
        <v>1600</v>
      </c>
      <c r="F866" s="24">
        <v>2009</v>
      </c>
      <c r="G866" s="24" t="s">
        <v>4721</v>
      </c>
      <c r="H866" s="24" t="s">
        <v>4720</v>
      </c>
      <c r="I866" s="24" t="s">
        <v>4723</v>
      </c>
      <c r="J866" s="24" t="s">
        <v>423</v>
      </c>
      <c r="K866" s="24" t="s">
        <v>4859</v>
      </c>
    </row>
    <row r="867" spans="1:11" x14ac:dyDescent="0.3">
      <c r="A867" s="27">
        <v>40732</v>
      </c>
      <c r="B867" s="27">
        <v>40620</v>
      </c>
      <c r="C867" s="28">
        <v>3171.4936000000002</v>
      </c>
      <c r="D867" s="24">
        <v>3604</v>
      </c>
      <c r="E867" s="41">
        <v>2000</v>
      </c>
      <c r="F867" s="24">
        <v>2003</v>
      </c>
      <c r="G867" s="24" t="s">
        <v>4725</v>
      </c>
      <c r="H867" s="24" t="s">
        <v>4720</v>
      </c>
      <c r="I867" s="24" t="s">
        <v>195</v>
      </c>
      <c r="J867" s="24" t="s">
        <v>423</v>
      </c>
      <c r="K867" s="24" t="s">
        <v>4858</v>
      </c>
    </row>
    <row r="868" spans="1:11" x14ac:dyDescent="0.3">
      <c r="A868" s="27">
        <v>40692</v>
      </c>
      <c r="B868" s="27">
        <v>40687</v>
      </c>
      <c r="C868" s="28">
        <v>2321.16</v>
      </c>
      <c r="D868" s="24">
        <v>2668</v>
      </c>
      <c r="E868" s="41">
        <v>1200</v>
      </c>
      <c r="F868" s="24">
        <v>2001</v>
      </c>
      <c r="G868" s="24" t="s">
        <v>4725</v>
      </c>
      <c r="H868" s="24" t="s">
        <v>4720</v>
      </c>
      <c r="I868" s="24" t="s">
        <v>217</v>
      </c>
      <c r="J868" s="24" t="s">
        <v>423</v>
      </c>
      <c r="K868" s="24" t="s">
        <v>4857</v>
      </c>
    </row>
    <row r="869" spans="1:11" x14ac:dyDescent="0.3">
      <c r="A869" s="27">
        <v>40712</v>
      </c>
      <c r="B869" s="27">
        <v>40702</v>
      </c>
      <c r="C869" s="28">
        <v>3121.2287999999999</v>
      </c>
      <c r="D869" s="24">
        <v>3356</v>
      </c>
      <c r="E869" s="41">
        <v>2000</v>
      </c>
      <c r="F869" s="24">
        <v>2002</v>
      </c>
      <c r="G869" s="24" t="s">
        <v>4721</v>
      </c>
      <c r="H869" s="24" t="s">
        <v>4720</v>
      </c>
      <c r="I869" s="24" t="s">
        <v>217</v>
      </c>
      <c r="J869" s="24" t="s">
        <v>423</v>
      </c>
      <c r="K869" s="24" t="s">
        <v>4856</v>
      </c>
    </row>
    <row r="870" spans="1:11" x14ac:dyDescent="0.3">
      <c r="A870" s="27">
        <v>40762</v>
      </c>
      <c r="B870" s="27">
        <v>40752</v>
      </c>
      <c r="C870" s="28">
        <v>15670.3015</v>
      </c>
      <c r="D870" s="24">
        <v>16155</v>
      </c>
      <c r="E870" s="41">
        <v>1600</v>
      </c>
      <c r="F870" s="24">
        <v>2011</v>
      </c>
      <c r="G870" s="24" t="s">
        <v>4725</v>
      </c>
      <c r="H870" s="24" t="s">
        <v>4720</v>
      </c>
      <c r="I870" s="24" t="s">
        <v>4723</v>
      </c>
      <c r="J870" s="24" t="s">
        <v>423</v>
      </c>
      <c r="K870" s="24" t="s">
        <v>4855</v>
      </c>
    </row>
    <row r="871" spans="1:11" x14ac:dyDescent="0.3">
      <c r="A871" s="27">
        <v>40759</v>
      </c>
      <c r="B871" s="27">
        <v>40743</v>
      </c>
      <c r="C871" s="28">
        <v>6305.971199999999</v>
      </c>
      <c r="D871" s="24">
        <v>6708</v>
      </c>
      <c r="E871" s="41">
        <v>2000</v>
      </c>
      <c r="F871" s="24">
        <v>2007</v>
      </c>
      <c r="G871" s="24" t="s">
        <v>4725</v>
      </c>
      <c r="H871" s="24" t="s">
        <v>4720</v>
      </c>
      <c r="I871" s="24" t="s">
        <v>195</v>
      </c>
      <c r="J871" s="24" t="s">
        <v>423</v>
      </c>
      <c r="K871" s="24" t="s">
        <v>4854</v>
      </c>
    </row>
    <row r="872" spans="1:11" x14ac:dyDescent="0.3">
      <c r="A872" s="27">
        <v>40729</v>
      </c>
      <c r="B872" s="27">
        <v>40721</v>
      </c>
      <c r="C872" s="28">
        <v>2358.8599999999997</v>
      </c>
      <c r="D872" s="24">
        <v>2842</v>
      </c>
      <c r="E872" s="41">
        <v>1200</v>
      </c>
      <c r="F872" s="24">
        <v>2001</v>
      </c>
      <c r="G872" s="24" t="s">
        <v>4725</v>
      </c>
      <c r="H872" s="24" t="s">
        <v>4720</v>
      </c>
      <c r="I872" s="24" t="s">
        <v>4732</v>
      </c>
      <c r="J872" s="24" t="s">
        <v>423</v>
      </c>
      <c r="K872" s="24" t="s">
        <v>4853</v>
      </c>
    </row>
    <row r="873" spans="1:11" x14ac:dyDescent="0.3">
      <c r="A873" s="27">
        <v>40798</v>
      </c>
      <c r="B873" s="27">
        <v>40735</v>
      </c>
      <c r="C873" s="28">
        <v>12796</v>
      </c>
      <c r="D873" s="24">
        <v>15995</v>
      </c>
      <c r="E873" s="41">
        <v>2000</v>
      </c>
      <c r="F873" s="24">
        <v>2011</v>
      </c>
      <c r="G873" s="24" t="s">
        <v>4721</v>
      </c>
      <c r="H873" s="24" t="s">
        <v>4720</v>
      </c>
      <c r="I873" s="24" t="s">
        <v>217</v>
      </c>
      <c r="J873" s="24" t="s">
        <v>423</v>
      </c>
      <c r="K873" s="24" t="s">
        <v>4852</v>
      </c>
    </row>
    <row r="874" spans="1:11" x14ac:dyDescent="0.3">
      <c r="A874" s="27">
        <v>40872</v>
      </c>
      <c r="B874" s="27">
        <v>40762</v>
      </c>
      <c r="C874" s="28">
        <v>15361.598</v>
      </c>
      <c r="D874" s="24">
        <v>15675</v>
      </c>
      <c r="E874" s="41">
        <v>1200</v>
      </c>
      <c r="F874" s="24">
        <v>2011</v>
      </c>
      <c r="G874" s="24" t="s">
        <v>4721</v>
      </c>
      <c r="H874" s="24" t="s">
        <v>4720</v>
      </c>
      <c r="I874" s="24" t="s">
        <v>4732</v>
      </c>
      <c r="J874" s="24" t="s">
        <v>423</v>
      </c>
      <c r="K874" s="24" t="s">
        <v>4851</v>
      </c>
    </row>
    <row r="875" spans="1:11" x14ac:dyDescent="0.3">
      <c r="A875" s="27">
        <v>40646</v>
      </c>
      <c r="B875" s="27">
        <v>40638</v>
      </c>
      <c r="C875" s="28">
        <v>8589.2939999999999</v>
      </c>
      <c r="D875" s="24">
        <v>10225</v>
      </c>
      <c r="E875" s="41">
        <v>2000</v>
      </c>
      <c r="F875" s="24">
        <v>2009</v>
      </c>
      <c r="G875" s="24" t="s">
        <v>4721</v>
      </c>
      <c r="H875" s="24" t="s">
        <v>4720</v>
      </c>
      <c r="I875" s="24" t="s">
        <v>4732</v>
      </c>
      <c r="J875" s="24" t="s">
        <v>423</v>
      </c>
      <c r="K875" s="24" t="s">
        <v>4850</v>
      </c>
    </row>
    <row r="876" spans="1:11" x14ac:dyDescent="0.3">
      <c r="A876" s="27">
        <v>40745</v>
      </c>
      <c r="B876" s="27">
        <v>40744</v>
      </c>
      <c r="C876" s="28">
        <v>7225.5919999999996</v>
      </c>
      <c r="D876" s="24">
        <v>7687</v>
      </c>
      <c r="E876" s="41">
        <v>2000</v>
      </c>
      <c r="F876" s="24">
        <v>2007</v>
      </c>
      <c r="G876" s="24" t="s">
        <v>4725</v>
      </c>
      <c r="H876" s="24" t="s">
        <v>4720</v>
      </c>
      <c r="I876" s="24" t="s">
        <v>195</v>
      </c>
      <c r="J876" s="24" t="s">
        <v>423</v>
      </c>
      <c r="K876" s="24" t="s">
        <v>4849</v>
      </c>
    </row>
    <row r="877" spans="1:11" x14ac:dyDescent="0.3">
      <c r="A877" s="27">
        <v>40686</v>
      </c>
      <c r="B877" s="27">
        <v>40685</v>
      </c>
      <c r="C877" s="28">
        <v>11188.512000000001</v>
      </c>
      <c r="D877" s="24">
        <v>11655</v>
      </c>
      <c r="E877" s="41">
        <v>2000</v>
      </c>
      <c r="F877" s="24">
        <v>2009</v>
      </c>
      <c r="G877" s="24" t="s">
        <v>4725</v>
      </c>
      <c r="H877" s="24" t="s">
        <v>4720</v>
      </c>
      <c r="I877" s="24" t="s">
        <v>217</v>
      </c>
      <c r="J877" s="24" t="s">
        <v>423</v>
      </c>
      <c r="K877" s="24" t="s">
        <v>4848</v>
      </c>
    </row>
    <row r="878" spans="1:11" x14ac:dyDescent="0.3">
      <c r="A878" s="27">
        <v>40573</v>
      </c>
      <c r="B878" s="27">
        <v>40548</v>
      </c>
      <c r="C878" s="28">
        <v>4810.8725000000004</v>
      </c>
      <c r="D878" s="24">
        <v>5660</v>
      </c>
      <c r="E878" s="41">
        <v>2000</v>
      </c>
      <c r="F878" s="24">
        <v>2005</v>
      </c>
      <c r="G878" s="24" t="s">
        <v>4725</v>
      </c>
      <c r="H878" s="24" t="s">
        <v>4720</v>
      </c>
      <c r="I878" s="24" t="s">
        <v>4723</v>
      </c>
      <c r="J878" s="24" t="s">
        <v>423</v>
      </c>
      <c r="K878" s="24" t="s">
        <v>4847</v>
      </c>
    </row>
    <row r="879" spans="1:11" x14ac:dyDescent="0.3">
      <c r="A879" s="27">
        <v>40705</v>
      </c>
      <c r="B879" s="27">
        <v>40618</v>
      </c>
      <c r="C879" s="28">
        <v>6802.5995999999996</v>
      </c>
      <c r="D879" s="24">
        <v>7819</v>
      </c>
      <c r="E879" s="41">
        <v>1200</v>
      </c>
      <c r="F879" s="24">
        <v>2008</v>
      </c>
      <c r="G879" s="24" t="s">
        <v>4725</v>
      </c>
      <c r="H879" s="24" t="s">
        <v>4720</v>
      </c>
      <c r="I879" s="24" t="s">
        <v>4732</v>
      </c>
      <c r="J879" s="24" t="s">
        <v>423</v>
      </c>
      <c r="K879" s="24" t="s">
        <v>4846</v>
      </c>
    </row>
    <row r="880" spans="1:11" x14ac:dyDescent="0.3">
      <c r="A880" s="27">
        <v>40597</v>
      </c>
      <c r="B880" s="27">
        <v>40589</v>
      </c>
      <c r="C880" s="28">
        <v>3360.3552000000004</v>
      </c>
      <c r="D880" s="24">
        <v>3776</v>
      </c>
      <c r="E880" s="41">
        <v>1200</v>
      </c>
      <c r="F880" s="24">
        <v>2002</v>
      </c>
      <c r="G880" s="24" t="s">
        <v>4725</v>
      </c>
      <c r="H880" s="24" t="s">
        <v>4720</v>
      </c>
      <c r="I880" s="24" t="s">
        <v>195</v>
      </c>
      <c r="J880" s="24" t="s">
        <v>423</v>
      </c>
      <c r="K880" s="24" t="s">
        <v>4845</v>
      </c>
    </row>
    <row r="881" spans="1:11" x14ac:dyDescent="0.3">
      <c r="A881" s="27">
        <v>40699</v>
      </c>
      <c r="B881" s="27">
        <v>40697</v>
      </c>
      <c r="C881" s="28">
        <v>8154.7904999999992</v>
      </c>
      <c r="D881" s="24">
        <v>8584</v>
      </c>
      <c r="E881" s="41">
        <v>2000</v>
      </c>
      <c r="F881" s="24">
        <v>2008</v>
      </c>
      <c r="G881" s="24" t="s">
        <v>4721</v>
      </c>
      <c r="H881" s="24" t="s">
        <v>4720</v>
      </c>
      <c r="I881" s="24" t="s">
        <v>195</v>
      </c>
      <c r="J881" s="24" t="s">
        <v>423</v>
      </c>
      <c r="K881" s="24" t="s">
        <v>4844</v>
      </c>
    </row>
    <row r="882" spans="1:11" x14ac:dyDescent="0.3">
      <c r="A882" s="27">
        <v>40628</v>
      </c>
      <c r="B882" s="27">
        <v>40549</v>
      </c>
      <c r="C882" s="28">
        <v>4049.5840000000003</v>
      </c>
      <c r="D882" s="24">
        <v>4602</v>
      </c>
      <c r="E882" s="41">
        <v>2000</v>
      </c>
      <c r="F882" s="24">
        <v>2004</v>
      </c>
      <c r="G882" s="24" t="s">
        <v>4725</v>
      </c>
      <c r="H882" s="24" t="s">
        <v>4720</v>
      </c>
      <c r="I882" s="24" t="s">
        <v>217</v>
      </c>
      <c r="J882" s="24" t="s">
        <v>423</v>
      </c>
      <c r="K882" s="24" t="s">
        <v>4843</v>
      </c>
    </row>
    <row r="883" spans="1:11" x14ac:dyDescent="0.3">
      <c r="A883" s="27">
        <v>40555</v>
      </c>
      <c r="B883" s="27">
        <v>40554</v>
      </c>
      <c r="C883" s="28">
        <v>2562.44</v>
      </c>
      <c r="D883" s="24">
        <v>2726</v>
      </c>
      <c r="E883" s="41">
        <v>1200</v>
      </c>
      <c r="F883" s="24">
        <v>2001</v>
      </c>
      <c r="G883" s="24" t="s">
        <v>4725</v>
      </c>
      <c r="H883" s="24" t="s">
        <v>4720</v>
      </c>
      <c r="I883" s="24" t="s">
        <v>217</v>
      </c>
      <c r="J883" s="24" t="s">
        <v>423</v>
      </c>
      <c r="K883" s="24" t="s">
        <v>4842</v>
      </c>
    </row>
    <row r="884" spans="1:11" x14ac:dyDescent="0.3">
      <c r="A884" s="27">
        <v>40660</v>
      </c>
      <c r="B884" s="27">
        <v>40606</v>
      </c>
      <c r="C884" s="28">
        <v>5165.2999999999993</v>
      </c>
      <c r="D884" s="24">
        <v>5495</v>
      </c>
      <c r="E884" s="41">
        <v>2000</v>
      </c>
      <c r="F884" s="24">
        <v>2005</v>
      </c>
      <c r="G884" s="24" t="s">
        <v>4721</v>
      </c>
      <c r="H884" s="24" t="s">
        <v>4720</v>
      </c>
      <c r="I884" s="24" t="s">
        <v>4723</v>
      </c>
      <c r="J884" s="24" t="s">
        <v>423</v>
      </c>
      <c r="K884" s="24" t="s">
        <v>4841</v>
      </c>
    </row>
    <row r="885" spans="1:11" x14ac:dyDescent="0.3">
      <c r="A885" s="27">
        <v>40713</v>
      </c>
      <c r="B885" s="27">
        <v>40707</v>
      </c>
      <c r="C885" s="28">
        <v>12467.364000000001</v>
      </c>
      <c r="D885" s="24">
        <v>12722</v>
      </c>
      <c r="E885" s="41">
        <v>2000</v>
      </c>
      <c r="F885" s="24">
        <v>2010</v>
      </c>
      <c r="G885" s="24" t="s">
        <v>4721</v>
      </c>
      <c r="H885" s="24" t="s">
        <v>4720</v>
      </c>
      <c r="I885" s="24" t="s">
        <v>217</v>
      </c>
      <c r="J885" s="24" t="s">
        <v>423</v>
      </c>
      <c r="K885" s="24" t="s">
        <v>4840</v>
      </c>
    </row>
    <row r="886" spans="1:11" x14ac:dyDescent="0.3">
      <c r="A886" s="27">
        <v>40549</v>
      </c>
      <c r="B886" s="27">
        <v>40544</v>
      </c>
      <c r="C886" s="28">
        <v>3438.8172</v>
      </c>
      <c r="D886" s="24">
        <v>3779</v>
      </c>
      <c r="E886" s="41">
        <v>1200</v>
      </c>
      <c r="F886" s="24">
        <v>2003</v>
      </c>
      <c r="G886" s="24" t="s">
        <v>4721</v>
      </c>
      <c r="H886" s="24" t="s">
        <v>4720</v>
      </c>
      <c r="I886" s="24" t="s">
        <v>195</v>
      </c>
      <c r="J886" s="24" t="s">
        <v>423</v>
      </c>
      <c r="K886" s="24" t="s">
        <v>4839</v>
      </c>
    </row>
    <row r="887" spans="1:11" x14ac:dyDescent="0.3">
      <c r="A887" s="27">
        <v>40706</v>
      </c>
      <c r="B887" s="27">
        <v>40643</v>
      </c>
      <c r="C887" s="28">
        <v>5999.1980000000003</v>
      </c>
      <c r="D887" s="24">
        <v>7058</v>
      </c>
      <c r="E887" s="41">
        <v>1200</v>
      </c>
      <c r="F887" s="24">
        <v>2007</v>
      </c>
      <c r="G887" s="24" t="s">
        <v>4721</v>
      </c>
      <c r="H887" s="24" t="s">
        <v>4720</v>
      </c>
      <c r="I887" s="24" t="s">
        <v>195</v>
      </c>
      <c r="J887" s="24" t="s">
        <v>423</v>
      </c>
      <c r="K887" s="24" t="s">
        <v>4838</v>
      </c>
    </row>
    <row r="888" spans="1:11" x14ac:dyDescent="0.3">
      <c r="A888" s="27">
        <v>40665</v>
      </c>
      <c r="B888" s="27">
        <v>40579</v>
      </c>
      <c r="C888" s="28">
        <v>2586.2200000000003</v>
      </c>
      <c r="D888" s="24">
        <v>2842</v>
      </c>
      <c r="E888" s="41">
        <v>1200</v>
      </c>
      <c r="F888" s="24">
        <v>2001</v>
      </c>
      <c r="G888" s="24" t="s">
        <v>4721</v>
      </c>
      <c r="H888" s="24" t="s">
        <v>4720</v>
      </c>
      <c r="I888" s="24" t="s">
        <v>195</v>
      </c>
      <c r="J888" s="24" t="s">
        <v>423</v>
      </c>
      <c r="K888" s="24" t="s">
        <v>4837</v>
      </c>
    </row>
    <row r="889" spans="1:11" x14ac:dyDescent="0.3">
      <c r="A889" s="27">
        <v>40832</v>
      </c>
      <c r="B889" s="27">
        <v>40725</v>
      </c>
      <c r="C889" s="28">
        <v>12744.815999999999</v>
      </c>
      <c r="D889" s="24">
        <v>15355</v>
      </c>
      <c r="E889" s="41">
        <v>2000</v>
      </c>
      <c r="F889" s="24">
        <v>2011</v>
      </c>
      <c r="G889" s="24" t="s">
        <v>4721</v>
      </c>
      <c r="H889" s="24" t="s">
        <v>4720</v>
      </c>
      <c r="I889" s="24" t="s">
        <v>195</v>
      </c>
      <c r="J889" s="24" t="s">
        <v>423</v>
      </c>
      <c r="K889" s="24" t="s">
        <v>4836</v>
      </c>
    </row>
    <row r="890" spans="1:11" x14ac:dyDescent="0.3">
      <c r="A890" s="27">
        <v>40589</v>
      </c>
      <c r="B890" s="27">
        <v>40584</v>
      </c>
      <c r="C890" s="28">
        <v>10520.016000000001</v>
      </c>
      <c r="D890" s="24">
        <v>11435</v>
      </c>
      <c r="E890" s="41">
        <v>1600</v>
      </c>
      <c r="F890" s="24">
        <v>2009</v>
      </c>
      <c r="G890" s="24" t="s">
        <v>4725</v>
      </c>
      <c r="H890" s="24" t="s">
        <v>4720</v>
      </c>
      <c r="I890" s="24" t="s">
        <v>217</v>
      </c>
      <c r="J890" s="24" t="s">
        <v>423</v>
      </c>
      <c r="K890" s="24" t="s">
        <v>4835</v>
      </c>
    </row>
    <row r="891" spans="1:11" x14ac:dyDescent="0.3">
      <c r="A891" s="27">
        <v>40564</v>
      </c>
      <c r="B891" s="27">
        <v>40554</v>
      </c>
      <c r="C891" s="28">
        <v>10813.53</v>
      </c>
      <c r="D891" s="24">
        <v>12722</v>
      </c>
      <c r="E891" s="41">
        <v>1200</v>
      </c>
      <c r="F891" s="24">
        <v>2010</v>
      </c>
      <c r="G891" s="24" t="s">
        <v>4721</v>
      </c>
      <c r="H891" s="24" t="s">
        <v>4720</v>
      </c>
      <c r="I891" s="24" t="s">
        <v>217</v>
      </c>
      <c r="J891" s="24" t="s">
        <v>423</v>
      </c>
      <c r="K891" s="24" t="s">
        <v>4834</v>
      </c>
    </row>
    <row r="892" spans="1:11" x14ac:dyDescent="0.3">
      <c r="A892" s="27">
        <v>40698</v>
      </c>
      <c r="B892" s="27">
        <v>40626</v>
      </c>
      <c r="C892" s="28">
        <v>3145.2511000000004</v>
      </c>
      <c r="D892" s="24">
        <v>3534</v>
      </c>
      <c r="E892" s="41">
        <v>2000</v>
      </c>
      <c r="F892" s="24">
        <v>2003</v>
      </c>
      <c r="G892" s="24" t="s">
        <v>4725</v>
      </c>
      <c r="H892" s="24" t="s">
        <v>4720</v>
      </c>
      <c r="I892" s="24" t="s">
        <v>4732</v>
      </c>
      <c r="J892" s="24" t="s">
        <v>423</v>
      </c>
      <c r="K892" s="24" t="s">
        <v>4833</v>
      </c>
    </row>
    <row r="893" spans="1:11" x14ac:dyDescent="0.3">
      <c r="A893" s="27">
        <v>40741</v>
      </c>
      <c r="B893" s="27">
        <v>40737</v>
      </c>
      <c r="C893" s="28">
        <v>12741.372000000001</v>
      </c>
      <c r="D893" s="24">
        <v>13001</v>
      </c>
      <c r="E893" s="41">
        <v>2000</v>
      </c>
      <c r="F893" s="24">
        <v>2010</v>
      </c>
      <c r="G893" s="24" t="s">
        <v>4725</v>
      </c>
      <c r="H893" s="24" t="s">
        <v>4720</v>
      </c>
      <c r="I893" s="24" t="s">
        <v>4723</v>
      </c>
      <c r="J893" s="24" t="s">
        <v>423</v>
      </c>
      <c r="K893" s="24" t="s">
        <v>4832</v>
      </c>
    </row>
    <row r="894" spans="1:11" x14ac:dyDescent="0.3">
      <c r="A894" s="27">
        <v>40676</v>
      </c>
      <c r="B894" s="27">
        <v>40671</v>
      </c>
      <c r="C894" s="28">
        <v>2265.48</v>
      </c>
      <c r="D894" s="24">
        <v>2697</v>
      </c>
      <c r="E894" s="41">
        <v>1600</v>
      </c>
      <c r="F894" s="24">
        <v>2001</v>
      </c>
      <c r="G894" s="24" t="s">
        <v>4721</v>
      </c>
      <c r="H894" s="24" t="s">
        <v>4720</v>
      </c>
      <c r="I894" s="24" t="s">
        <v>4732</v>
      </c>
      <c r="J894" s="24" t="s">
        <v>423</v>
      </c>
      <c r="K894" s="24" t="s">
        <v>4831</v>
      </c>
    </row>
    <row r="895" spans="1:11" x14ac:dyDescent="0.3">
      <c r="A895" s="27">
        <v>40749</v>
      </c>
      <c r="B895" s="27">
        <v>40638</v>
      </c>
      <c r="C895" s="28">
        <v>2991.645</v>
      </c>
      <c r="D895" s="24">
        <v>3324</v>
      </c>
      <c r="E895" s="41">
        <v>1600</v>
      </c>
      <c r="F895" s="24">
        <v>2003</v>
      </c>
      <c r="G895" s="24" t="s">
        <v>4725</v>
      </c>
      <c r="H895" s="24" t="s">
        <v>4720</v>
      </c>
      <c r="I895" s="24" t="s">
        <v>4732</v>
      </c>
      <c r="J895" s="24" t="s">
        <v>423</v>
      </c>
      <c r="K895" s="24" t="s">
        <v>4830</v>
      </c>
    </row>
    <row r="896" spans="1:11" x14ac:dyDescent="0.3">
      <c r="A896" s="27">
        <v>40744</v>
      </c>
      <c r="B896" s="27">
        <v>40740</v>
      </c>
      <c r="C896" s="28">
        <v>12475.752</v>
      </c>
      <c r="D896" s="24">
        <v>13561</v>
      </c>
      <c r="E896" s="41">
        <v>1600</v>
      </c>
      <c r="F896" s="24">
        <v>2010</v>
      </c>
      <c r="G896" s="24" t="s">
        <v>4725</v>
      </c>
      <c r="H896" s="24" t="s">
        <v>4720</v>
      </c>
      <c r="I896" s="24" t="s">
        <v>217</v>
      </c>
      <c r="J896" s="24" t="s">
        <v>423</v>
      </c>
      <c r="K896" s="24" t="s">
        <v>4829</v>
      </c>
    </row>
    <row r="897" spans="1:11" x14ac:dyDescent="0.3">
      <c r="A897" s="27">
        <v>40569</v>
      </c>
      <c r="B897" s="27">
        <v>40564</v>
      </c>
      <c r="C897" s="28">
        <v>5974.0411999999997</v>
      </c>
      <c r="D897" s="24">
        <v>7198</v>
      </c>
      <c r="E897" s="41">
        <v>2000</v>
      </c>
      <c r="F897" s="24">
        <v>2007</v>
      </c>
      <c r="G897" s="24" t="s">
        <v>4725</v>
      </c>
      <c r="H897" s="24" t="s">
        <v>4720</v>
      </c>
      <c r="I897" s="24" t="s">
        <v>195</v>
      </c>
      <c r="J897" s="24" t="s">
        <v>423</v>
      </c>
      <c r="K897" s="24" t="s">
        <v>4828</v>
      </c>
    </row>
    <row r="898" spans="1:11" x14ac:dyDescent="0.3">
      <c r="A898" s="27">
        <v>40622</v>
      </c>
      <c r="B898" s="27">
        <v>40617</v>
      </c>
      <c r="C898" s="28">
        <v>4415.7903999999999</v>
      </c>
      <c r="D898" s="24">
        <v>5135</v>
      </c>
      <c r="E898" s="41">
        <v>2000</v>
      </c>
      <c r="F898" s="24">
        <v>2004</v>
      </c>
      <c r="G898" s="24" t="s">
        <v>4725</v>
      </c>
      <c r="H898" s="24" t="s">
        <v>4720</v>
      </c>
      <c r="I898" s="24" t="s">
        <v>217</v>
      </c>
      <c r="J898" s="24" t="s">
        <v>423</v>
      </c>
      <c r="K898" s="24" t="s">
        <v>4827</v>
      </c>
    </row>
    <row r="899" spans="1:11" x14ac:dyDescent="0.3">
      <c r="A899" s="27">
        <v>40680</v>
      </c>
      <c r="B899" s="27">
        <v>40674</v>
      </c>
      <c r="C899" s="28">
        <v>3071.9351999999999</v>
      </c>
      <c r="D899" s="24">
        <v>3531</v>
      </c>
      <c r="E899" s="41">
        <v>2000</v>
      </c>
      <c r="F899" s="24">
        <v>2002</v>
      </c>
      <c r="G899" s="24" t="s">
        <v>4725</v>
      </c>
      <c r="H899" s="24" t="s">
        <v>4720</v>
      </c>
      <c r="I899" s="24" t="s">
        <v>4732</v>
      </c>
      <c r="J899" s="24" t="s">
        <v>423</v>
      </c>
      <c r="K899" s="24" t="s">
        <v>4826</v>
      </c>
    </row>
    <row r="900" spans="1:11" x14ac:dyDescent="0.3">
      <c r="A900" s="27">
        <v>40765</v>
      </c>
      <c r="B900" s="27">
        <v>40761</v>
      </c>
      <c r="C900" s="28">
        <v>2378</v>
      </c>
      <c r="D900" s="24">
        <v>2900</v>
      </c>
      <c r="E900" s="41">
        <v>1600</v>
      </c>
      <c r="F900" s="24">
        <v>2001</v>
      </c>
      <c r="G900" s="24" t="s">
        <v>4725</v>
      </c>
      <c r="H900" s="24" t="s">
        <v>4720</v>
      </c>
      <c r="I900" s="24" t="s">
        <v>195</v>
      </c>
      <c r="J900" s="24" t="s">
        <v>423</v>
      </c>
      <c r="K900" s="24" t="s">
        <v>4825</v>
      </c>
    </row>
    <row r="901" spans="1:11" x14ac:dyDescent="0.3">
      <c r="A901" s="27">
        <v>40606</v>
      </c>
      <c r="B901" s="27">
        <v>40569</v>
      </c>
      <c r="C901" s="28">
        <v>3391.12</v>
      </c>
      <c r="D901" s="24">
        <v>3496</v>
      </c>
      <c r="E901" s="41">
        <v>1200</v>
      </c>
      <c r="F901" s="24">
        <v>2002</v>
      </c>
      <c r="G901" s="24" t="s">
        <v>4725</v>
      </c>
      <c r="H901" s="24" t="s">
        <v>4720</v>
      </c>
      <c r="I901" s="24" t="s">
        <v>4732</v>
      </c>
      <c r="J901" s="24" t="s">
        <v>423</v>
      </c>
      <c r="K901" s="24" t="s">
        <v>4824</v>
      </c>
    </row>
    <row r="902" spans="1:11" x14ac:dyDescent="0.3">
      <c r="A902" s="27">
        <v>40722</v>
      </c>
      <c r="B902" s="27">
        <v>40612</v>
      </c>
      <c r="C902" s="28">
        <v>13219.8675</v>
      </c>
      <c r="D902" s="24">
        <v>15195</v>
      </c>
      <c r="E902" s="41">
        <v>1200</v>
      </c>
      <c r="F902" s="24">
        <v>2011</v>
      </c>
      <c r="G902" s="24" t="s">
        <v>4725</v>
      </c>
      <c r="H902" s="24" t="s">
        <v>4720</v>
      </c>
      <c r="I902" s="24" t="s">
        <v>4732</v>
      </c>
      <c r="J902" s="24" t="s">
        <v>423</v>
      </c>
      <c r="K902" s="24" t="s">
        <v>4823</v>
      </c>
    </row>
    <row r="903" spans="1:11" x14ac:dyDescent="0.3">
      <c r="A903" s="27">
        <v>40655</v>
      </c>
      <c r="B903" s="27">
        <v>40649</v>
      </c>
      <c r="C903" s="28">
        <v>2114.1000000000004</v>
      </c>
      <c r="D903" s="24">
        <v>2610</v>
      </c>
      <c r="E903" s="41">
        <v>1200</v>
      </c>
      <c r="F903" s="24">
        <v>2001</v>
      </c>
      <c r="G903" s="24" t="s">
        <v>4721</v>
      </c>
      <c r="H903" s="24" t="s">
        <v>4720</v>
      </c>
      <c r="I903" s="24" t="s">
        <v>217</v>
      </c>
      <c r="J903" s="24" t="s">
        <v>423</v>
      </c>
      <c r="K903" s="24" t="s">
        <v>4822</v>
      </c>
    </row>
    <row r="904" spans="1:11" x14ac:dyDescent="0.3">
      <c r="A904" s="27">
        <v>40662</v>
      </c>
      <c r="B904" s="27">
        <v>40631</v>
      </c>
      <c r="C904" s="28">
        <v>9103.86</v>
      </c>
      <c r="D904" s="24">
        <v>10115</v>
      </c>
      <c r="E904" s="41">
        <v>2000</v>
      </c>
      <c r="F904" s="24">
        <v>2009</v>
      </c>
      <c r="G904" s="24" t="s">
        <v>4721</v>
      </c>
      <c r="H904" s="24" t="s">
        <v>4720</v>
      </c>
      <c r="I904" s="24" t="s">
        <v>4732</v>
      </c>
      <c r="J904" s="24" t="s">
        <v>423</v>
      </c>
      <c r="K904" s="24" t="s">
        <v>4821</v>
      </c>
    </row>
    <row r="905" spans="1:11" x14ac:dyDescent="0.3">
      <c r="A905" s="27">
        <v>40625</v>
      </c>
      <c r="B905" s="27">
        <v>40563</v>
      </c>
      <c r="C905" s="28">
        <v>3322.5983999999999</v>
      </c>
      <c r="D905" s="24">
        <v>3356</v>
      </c>
      <c r="E905" s="41">
        <v>1600</v>
      </c>
      <c r="F905" s="24">
        <v>2002</v>
      </c>
      <c r="G905" s="24" t="s">
        <v>4725</v>
      </c>
      <c r="H905" s="24" t="s">
        <v>4720</v>
      </c>
      <c r="I905" s="24" t="s">
        <v>217</v>
      </c>
      <c r="J905" s="24" t="s">
        <v>423</v>
      </c>
      <c r="K905" s="24" t="s">
        <v>4820</v>
      </c>
    </row>
    <row r="906" spans="1:11" x14ac:dyDescent="0.3">
      <c r="A906" s="27">
        <v>40690</v>
      </c>
      <c r="B906" s="27">
        <v>40628</v>
      </c>
      <c r="C906" s="28">
        <v>2966.0063999999998</v>
      </c>
      <c r="D906" s="24">
        <v>3531</v>
      </c>
      <c r="E906" s="41">
        <v>1600</v>
      </c>
      <c r="F906" s="24">
        <v>2002</v>
      </c>
      <c r="G906" s="24" t="s">
        <v>4725</v>
      </c>
      <c r="H906" s="24" t="s">
        <v>4720</v>
      </c>
      <c r="I906" s="24" t="s">
        <v>4732</v>
      </c>
      <c r="J906" s="24" t="s">
        <v>423</v>
      </c>
      <c r="K906" s="24" t="s">
        <v>4819</v>
      </c>
    </row>
    <row r="907" spans="1:11" x14ac:dyDescent="0.3">
      <c r="A907" s="27">
        <v>40605</v>
      </c>
      <c r="B907" s="27">
        <v>40596</v>
      </c>
      <c r="C907" s="28">
        <v>2888.3952000000004</v>
      </c>
      <c r="D907" s="24">
        <v>3566</v>
      </c>
      <c r="E907" s="41">
        <v>2000</v>
      </c>
      <c r="F907" s="24">
        <v>2002</v>
      </c>
      <c r="G907" s="24" t="s">
        <v>4721</v>
      </c>
      <c r="H907" s="24" t="s">
        <v>4720</v>
      </c>
      <c r="I907" s="24" t="s">
        <v>4723</v>
      </c>
      <c r="J907" s="24" t="s">
        <v>423</v>
      </c>
      <c r="K907" s="24" t="s">
        <v>4818</v>
      </c>
    </row>
    <row r="908" spans="1:11" x14ac:dyDescent="0.3">
      <c r="A908" s="27">
        <v>40592</v>
      </c>
      <c r="B908" s="27">
        <v>40589</v>
      </c>
      <c r="C908" s="28">
        <v>2898.84</v>
      </c>
      <c r="D908" s="24">
        <v>2958</v>
      </c>
      <c r="E908" s="41">
        <v>1200</v>
      </c>
      <c r="F908" s="24">
        <v>2001</v>
      </c>
      <c r="G908" s="24" t="s">
        <v>4725</v>
      </c>
      <c r="H908" s="24" t="s">
        <v>4720</v>
      </c>
      <c r="I908" s="24" t="s">
        <v>195</v>
      </c>
      <c r="J908" s="24" t="s">
        <v>423</v>
      </c>
      <c r="K908" s="24" t="s">
        <v>4817</v>
      </c>
    </row>
    <row r="909" spans="1:11" x14ac:dyDescent="0.3">
      <c r="A909" s="27">
        <v>40583</v>
      </c>
      <c r="B909" s="27">
        <v>40574</v>
      </c>
      <c r="C909" s="28">
        <v>2292.4499999999998</v>
      </c>
      <c r="D909" s="24">
        <v>2697</v>
      </c>
      <c r="E909" s="41">
        <v>1600</v>
      </c>
      <c r="F909" s="24">
        <v>2001</v>
      </c>
      <c r="G909" s="24" t="s">
        <v>4721</v>
      </c>
      <c r="H909" s="24" t="s">
        <v>4720</v>
      </c>
      <c r="I909" s="24" t="s">
        <v>4732</v>
      </c>
      <c r="J909" s="24" t="s">
        <v>423</v>
      </c>
      <c r="K909" s="24" t="s">
        <v>4816</v>
      </c>
    </row>
    <row r="910" spans="1:11" x14ac:dyDescent="0.3">
      <c r="A910" s="27">
        <v>40754</v>
      </c>
      <c r="B910" s="27">
        <v>40732</v>
      </c>
      <c r="C910" s="28">
        <v>3188.9886000000001</v>
      </c>
      <c r="D910" s="24">
        <v>3429</v>
      </c>
      <c r="E910" s="41">
        <v>1200</v>
      </c>
      <c r="F910" s="24">
        <v>2003</v>
      </c>
      <c r="G910" s="24" t="s">
        <v>4721</v>
      </c>
      <c r="H910" s="24" t="s">
        <v>4720</v>
      </c>
      <c r="I910" s="24" t="s">
        <v>4723</v>
      </c>
      <c r="J910" s="24" t="s">
        <v>423</v>
      </c>
      <c r="K910" s="24" t="s">
        <v>4815</v>
      </c>
    </row>
    <row r="911" spans="1:11" x14ac:dyDescent="0.3">
      <c r="A911" s="27">
        <v>40722</v>
      </c>
      <c r="B911" s="27">
        <v>40640</v>
      </c>
      <c r="C911" s="28">
        <v>8760.8159999999989</v>
      </c>
      <c r="D911" s="24">
        <v>10555</v>
      </c>
      <c r="E911" s="41">
        <v>1600</v>
      </c>
      <c r="F911" s="24">
        <v>2009</v>
      </c>
      <c r="G911" s="24" t="s">
        <v>4721</v>
      </c>
      <c r="H911" s="24" t="s">
        <v>4720</v>
      </c>
      <c r="I911" s="24" t="s">
        <v>195</v>
      </c>
      <c r="J911" s="24" t="s">
        <v>423</v>
      </c>
      <c r="K911" s="24" t="s">
        <v>4814</v>
      </c>
    </row>
    <row r="912" spans="1:11" x14ac:dyDescent="0.3">
      <c r="A912" s="27">
        <v>40662</v>
      </c>
      <c r="B912" s="27">
        <v>40631</v>
      </c>
      <c r="C912" s="28">
        <v>3566.1808000000001</v>
      </c>
      <c r="D912" s="24">
        <v>3639</v>
      </c>
      <c r="E912" s="41">
        <v>2000</v>
      </c>
      <c r="F912" s="24">
        <v>2003</v>
      </c>
      <c r="G912" s="24" t="s">
        <v>4721</v>
      </c>
      <c r="H912" s="24" t="s">
        <v>4720</v>
      </c>
      <c r="I912" s="24" t="s">
        <v>4723</v>
      </c>
      <c r="J912" s="24" t="s">
        <v>423</v>
      </c>
      <c r="K912" s="24" t="s">
        <v>4813</v>
      </c>
    </row>
    <row r="913" spans="1:11" x14ac:dyDescent="0.3">
      <c r="A913" s="27">
        <v>40574</v>
      </c>
      <c r="B913" s="27">
        <v>40568</v>
      </c>
      <c r="C913" s="28">
        <v>2784.87</v>
      </c>
      <c r="D913" s="24">
        <v>2871</v>
      </c>
      <c r="E913" s="41">
        <v>1200</v>
      </c>
      <c r="F913" s="24">
        <v>2001</v>
      </c>
      <c r="G913" s="24" t="s">
        <v>4721</v>
      </c>
      <c r="H913" s="24" t="s">
        <v>4720</v>
      </c>
      <c r="I913" s="24" t="s">
        <v>217</v>
      </c>
      <c r="J913" s="24" t="s">
        <v>423</v>
      </c>
      <c r="K913" s="24" t="s">
        <v>4812</v>
      </c>
    </row>
    <row r="914" spans="1:11" x14ac:dyDescent="0.3">
      <c r="A914" s="27">
        <v>40595</v>
      </c>
      <c r="B914" s="27">
        <v>40588</v>
      </c>
      <c r="C914" s="28">
        <v>3114.9360000000006</v>
      </c>
      <c r="D914" s="24">
        <v>3846</v>
      </c>
      <c r="E914" s="41">
        <v>1600</v>
      </c>
      <c r="F914" s="24">
        <v>2002</v>
      </c>
      <c r="G914" s="24" t="s">
        <v>4721</v>
      </c>
      <c r="H914" s="24" t="s">
        <v>4720</v>
      </c>
      <c r="I914" s="24" t="s">
        <v>4723</v>
      </c>
      <c r="J914" s="24" t="s">
        <v>423</v>
      </c>
      <c r="K914" s="24" t="s">
        <v>4811</v>
      </c>
    </row>
    <row r="915" spans="1:11" x14ac:dyDescent="0.3">
      <c r="A915" s="27">
        <v>40608</v>
      </c>
      <c r="B915" s="27">
        <v>40599</v>
      </c>
      <c r="C915" s="28">
        <v>8408.9105999999992</v>
      </c>
      <c r="D915" s="24">
        <v>8669</v>
      </c>
      <c r="E915" s="41">
        <v>2000</v>
      </c>
      <c r="F915" s="24">
        <v>2008</v>
      </c>
      <c r="G915" s="24" t="s">
        <v>4721</v>
      </c>
      <c r="H915" s="24" t="s">
        <v>4720</v>
      </c>
      <c r="I915" s="24" t="s">
        <v>217</v>
      </c>
      <c r="J915" s="24" t="s">
        <v>423</v>
      </c>
      <c r="K915" s="24" t="s">
        <v>4810</v>
      </c>
    </row>
    <row r="916" spans="1:11" x14ac:dyDescent="0.3">
      <c r="A916" s="27">
        <v>40654</v>
      </c>
      <c r="B916" s="27">
        <v>40640</v>
      </c>
      <c r="C916" s="28">
        <v>12741.372000000001</v>
      </c>
      <c r="D916" s="24">
        <v>13700</v>
      </c>
      <c r="E916" s="41">
        <v>1200</v>
      </c>
      <c r="F916" s="24">
        <v>2010</v>
      </c>
      <c r="G916" s="24" t="s">
        <v>4725</v>
      </c>
      <c r="H916" s="24" t="s">
        <v>4720</v>
      </c>
      <c r="I916" s="24" t="s">
        <v>195</v>
      </c>
      <c r="J916" s="24" t="s">
        <v>423</v>
      </c>
      <c r="K916" s="24" t="s">
        <v>4809</v>
      </c>
    </row>
    <row r="917" spans="1:11" x14ac:dyDescent="0.3">
      <c r="A917" s="27">
        <v>40740</v>
      </c>
      <c r="B917" s="27">
        <v>40731</v>
      </c>
      <c r="C917" s="28">
        <v>6169.7052000000012</v>
      </c>
      <c r="D917" s="24">
        <v>7617</v>
      </c>
      <c r="E917" s="41">
        <v>1600</v>
      </c>
      <c r="F917" s="24">
        <v>2007</v>
      </c>
      <c r="G917" s="24" t="s">
        <v>4725</v>
      </c>
      <c r="H917" s="24" t="s">
        <v>4720</v>
      </c>
      <c r="I917" s="24" t="s">
        <v>217</v>
      </c>
      <c r="J917" s="24" t="s">
        <v>423</v>
      </c>
      <c r="K917" s="24" t="s">
        <v>4808</v>
      </c>
    </row>
    <row r="918" spans="1:11" x14ac:dyDescent="0.3">
      <c r="A918" s="27">
        <v>40818</v>
      </c>
      <c r="B918" s="27">
        <v>40717</v>
      </c>
      <c r="C918" s="28">
        <v>6884.1900000000005</v>
      </c>
      <c r="D918" s="24">
        <v>8499</v>
      </c>
      <c r="E918" s="41">
        <v>1600</v>
      </c>
      <c r="F918" s="24">
        <v>2008</v>
      </c>
      <c r="G918" s="24" t="s">
        <v>4725</v>
      </c>
      <c r="H918" s="24" t="s">
        <v>4720</v>
      </c>
      <c r="I918" s="24" t="s">
        <v>4723</v>
      </c>
      <c r="J918" s="24" t="s">
        <v>423</v>
      </c>
      <c r="K918" s="24" t="s">
        <v>4807</v>
      </c>
    </row>
    <row r="919" spans="1:11" x14ac:dyDescent="0.3">
      <c r="A919" s="27">
        <v>40743</v>
      </c>
      <c r="B919" s="27">
        <v>40717</v>
      </c>
      <c r="C919" s="28">
        <v>13504.68</v>
      </c>
      <c r="D919" s="24">
        <v>14679</v>
      </c>
      <c r="E919" s="41">
        <v>1600</v>
      </c>
      <c r="F919" s="24">
        <v>2010</v>
      </c>
      <c r="G919" s="24" t="s">
        <v>4721</v>
      </c>
      <c r="H919" s="24" t="s">
        <v>4720</v>
      </c>
      <c r="I919" s="24" t="s">
        <v>4723</v>
      </c>
      <c r="J919" s="24" t="s">
        <v>423</v>
      </c>
      <c r="K919" s="24" t="s">
        <v>4806</v>
      </c>
    </row>
    <row r="920" spans="1:11" x14ac:dyDescent="0.3">
      <c r="A920" s="27">
        <v>40690</v>
      </c>
      <c r="B920" s="27">
        <v>40608</v>
      </c>
      <c r="C920" s="28">
        <v>4557.2352000000001</v>
      </c>
      <c r="D920" s="24">
        <v>4747</v>
      </c>
      <c r="E920" s="41">
        <v>1200</v>
      </c>
      <c r="F920" s="24">
        <v>2004</v>
      </c>
      <c r="G920" s="24" t="s">
        <v>4725</v>
      </c>
      <c r="H920" s="24" t="s">
        <v>4720</v>
      </c>
      <c r="I920" s="24" t="s">
        <v>217</v>
      </c>
      <c r="J920" s="24" t="s">
        <v>423</v>
      </c>
      <c r="K920" s="24" t="s">
        <v>4805</v>
      </c>
    </row>
    <row r="921" spans="1:11" x14ac:dyDescent="0.3">
      <c r="A921" s="27">
        <v>40730</v>
      </c>
      <c r="B921" s="27">
        <v>40729</v>
      </c>
      <c r="C921" s="28">
        <v>2798.5001999999999</v>
      </c>
      <c r="D921" s="24">
        <v>3254</v>
      </c>
      <c r="E921" s="41">
        <v>1200</v>
      </c>
      <c r="F921" s="24">
        <v>2003</v>
      </c>
      <c r="G921" s="24" t="s">
        <v>4725</v>
      </c>
      <c r="H921" s="24" t="s">
        <v>4720</v>
      </c>
      <c r="I921" s="24" t="s">
        <v>217</v>
      </c>
      <c r="J921" s="24" t="s">
        <v>423</v>
      </c>
      <c r="K921" s="24" t="s">
        <v>4804</v>
      </c>
    </row>
    <row r="922" spans="1:11" x14ac:dyDescent="0.3">
      <c r="A922" s="27">
        <v>40567</v>
      </c>
      <c r="B922" s="27">
        <v>40557</v>
      </c>
      <c r="C922" s="28">
        <v>4493.8109999999997</v>
      </c>
      <c r="D922" s="24">
        <v>5165</v>
      </c>
      <c r="E922" s="41">
        <v>1600</v>
      </c>
      <c r="F922" s="24">
        <v>2005</v>
      </c>
      <c r="G922" s="24" t="s">
        <v>4725</v>
      </c>
      <c r="H922" s="24" t="s">
        <v>4720</v>
      </c>
      <c r="I922" s="24" t="s">
        <v>4723</v>
      </c>
      <c r="J922" s="24" t="s">
        <v>423</v>
      </c>
      <c r="K922" s="24" t="s">
        <v>4803</v>
      </c>
    </row>
    <row r="923" spans="1:11" x14ac:dyDescent="0.3">
      <c r="A923" s="27">
        <v>40567</v>
      </c>
      <c r="B923" s="27">
        <v>40560</v>
      </c>
      <c r="C923" s="28">
        <v>3566.1808000000001</v>
      </c>
      <c r="D923" s="24">
        <v>3639</v>
      </c>
      <c r="E923" s="41">
        <v>1200</v>
      </c>
      <c r="F923" s="24">
        <v>2003</v>
      </c>
      <c r="G923" s="24" t="s">
        <v>4721</v>
      </c>
      <c r="H923" s="24" t="s">
        <v>4720</v>
      </c>
      <c r="I923" s="24" t="s">
        <v>217</v>
      </c>
      <c r="J923" s="24" t="s">
        <v>423</v>
      </c>
      <c r="K923" s="24" t="s">
        <v>4802</v>
      </c>
    </row>
    <row r="924" spans="1:11" x14ac:dyDescent="0.3">
      <c r="A924" s="27">
        <v>40637</v>
      </c>
      <c r="B924" s="27">
        <v>40606</v>
      </c>
      <c r="C924" s="28">
        <v>2211.54</v>
      </c>
      <c r="D924" s="24">
        <v>2697</v>
      </c>
      <c r="E924" s="41">
        <v>1600</v>
      </c>
      <c r="F924" s="24">
        <v>2001</v>
      </c>
      <c r="G924" s="24" t="s">
        <v>4721</v>
      </c>
      <c r="H924" s="24" t="s">
        <v>4720</v>
      </c>
      <c r="I924" s="24" t="s">
        <v>217</v>
      </c>
      <c r="J924" s="24" t="s">
        <v>423</v>
      </c>
      <c r="K924" s="24" t="s">
        <v>4801</v>
      </c>
    </row>
    <row r="925" spans="1:11" x14ac:dyDescent="0.3">
      <c r="A925" s="27">
        <v>40775</v>
      </c>
      <c r="B925" s="27">
        <v>40766</v>
      </c>
      <c r="C925" s="28">
        <v>7387.3307999999997</v>
      </c>
      <c r="D925" s="24">
        <v>9009</v>
      </c>
      <c r="E925" s="41">
        <v>2000</v>
      </c>
      <c r="F925" s="24">
        <v>2008</v>
      </c>
      <c r="G925" s="24" t="s">
        <v>4721</v>
      </c>
      <c r="H925" s="24" t="s">
        <v>4720</v>
      </c>
      <c r="I925" s="24" t="s">
        <v>217</v>
      </c>
      <c r="J925" s="24" t="s">
        <v>423</v>
      </c>
      <c r="K925" s="24" t="s">
        <v>4800</v>
      </c>
    </row>
    <row r="926" spans="1:11" x14ac:dyDescent="0.3">
      <c r="A926" s="27">
        <v>40721</v>
      </c>
      <c r="B926" s="27">
        <v>40640</v>
      </c>
      <c r="C926" s="28">
        <v>4571.84</v>
      </c>
      <c r="D926" s="24">
        <v>5715</v>
      </c>
      <c r="E926" s="41">
        <v>2000</v>
      </c>
      <c r="F926" s="24">
        <v>2005</v>
      </c>
      <c r="G926" s="24" t="s">
        <v>4725</v>
      </c>
      <c r="H926" s="24" t="s">
        <v>4720</v>
      </c>
      <c r="I926" s="24" t="s">
        <v>4732</v>
      </c>
      <c r="J926" s="24" t="s">
        <v>423</v>
      </c>
      <c r="K926" s="24" t="s">
        <v>4799</v>
      </c>
    </row>
    <row r="927" spans="1:11" x14ac:dyDescent="0.3">
      <c r="A927" s="27">
        <v>40691</v>
      </c>
      <c r="B927" s="27">
        <v>40597</v>
      </c>
      <c r="C927" s="28">
        <v>13009.788</v>
      </c>
      <c r="D927" s="24">
        <v>13840</v>
      </c>
      <c r="E927" s="41">
        <v>1200</v>
      </c>
      <c r="F927" s="24">
        <v>2010</v>
      </c>
      <c r="G927" s="24" t="s">
        <v>4725</v>
      </c>
      <c r="H927" s="24" t="s">
        <v>4720</v>
      </c>
      <c r="I927" s="24" t="s">
        <v>217</v>
      </c>
      <c r="J927" s="24" t="s">
        <v>423</v>
      </c>
      <c r="K927" s="24" t="s">
        <v>4798</v>
      </c>
    </row>
    <row r="928" spans="1:11" x14ac:dyDescent="0.3">
      <c r="A928" s="27">
        <v>40707</v>
      </c>
      <c r="B928" s="27">
        <v>40624</v>
      </c>
      <c r="C928" s="28">
        <v>2547.2720000000004</v>
      </c>
      <c r="D928" s="24">
        <v>3184</v>
      </c>
      <c r="E928" s="41">
        <v>2000</v>
      </c>
      <c r="F928" s="24">
        <v>2003</v>
      </c>
      <c r="G928" s="24" t="s">
        <v>4725</v>
      </c>
      <c r="H928" s="24" t="s">
        <v>4720</v>
      </c>
      <c r="I928" s="24" t="s">
        <v>217</v>
      </c>
      <c r="J928" s="24" t="s">
        <v>423</v>
      </c>
      <c r="K928" s="24" t="s">
        <v>4797</v>
      </c>
    </row>
    <row r="929" spans="1:11" x14ac:dyDescent="0.3">
      <c r="A929" s="27">
        <v>40745</v>
      </c>
      <c r="B929" s="27">
        <v>40739</v>
      </c>
      <c r="C929" s="28">
        <v>6708.48</v>
      </c>
      <c r="D929" s="24">
        <v>6988</v>
      </c>
      <c r="E929" s="41">
        <v>1600</v>
      </c>
      <c r="F929" s="24">
        <v>2007</v>
      </c>
      <c r="G929" s="24" t="s">
        <v>4721</v>
      </c>
      <c r="H929" s="24" t="s">
        <v>4720</v>
      </c>
      <c r="I929" s="24" t="s">
        <v>195</v>
      </c>
      <c r="J929" s="24" t="s">
        <v>423</v>
      </c>
      <c r="K929" s="24" t="s">
        <v>4796</v>
      </c>
    </row>
    <row r="930" spans="1:11" x14ac:dyDescent="0.3">
      <c r="A930" s="27">
        <v>40728</v>
      </c>
      <c r="B930" s="27">
        <v>40693</v>
      </c>
      <c r="C930" s="28">
        <v>3243.5730000000003</v>
      </c>
      <c r="D930" s="24">
        <v>3604</v>
      </c>
      <c r="E930" s="41">
        <v>2000</v>
      </c>
      <c r="F930" s="24">
        <v>2003</v>
      </c>
      <c r="G930" s="24" t="s">
        <v>4721</v>
      </c>
      <c r="H930" s="24" t="s">
        <v>4720</v>
      </c>
      <c r="I930" s="24" t="s">
        <v>4723</v>
      </c>
      <c r="J930" s="24" t="s">
        <v>423</v>
      </c>
      <c r="K930" s="24" t="s">
        <v>4795</v>
      </c>
    </row>
    <row r="931" spans="1:11" x14ac:dyDescent="0.3">
      <c r="A931" s="27">
        <v>40748</v>
      </c>
      <c r="B931" s="27">
        <v>40707</v>
      </c>
      <c r="C931" s="28">
        <v>8245.729800000001</v>
      </c>
      <c r="D931" s="24">
        <v>8329</v>
      </c>
      <c r="E931" s="41">
        <v>2000</v>
      </c>
      <c r="F931" s="24">
        <v>2008</v>
      </c>
      <c r="G931" s="24" t="s">
        <v>4721</v>
      </c>
      <c r="H931" s="24" t="s">
        <v>4720</v>
      </c>
      <c r="I931" s="24" t="s">
        <v>217</v>
      </c>
      <c r="J931" s="24" t="s">
        <v>423</v>
      </c>
      <c r="K931" s="24" t="s">
        <v>4794</v>
      </c>
    </row>
    <row r="932" spans="1:11" x14ac:dyDescent="0.3">
      <c r="A932" s="27">
        <v>40809</v>
      </c>
      <c r="B932" s="27">
        <v>40725</v>
      </c>
      <c r="C932" s="28">
        <v>9994.4550000000017</v>
      </c>
      <c r="D932" s="24">
        <v>11105</v>
      </c>
      <c r="E932" s="41">
        <v>1600</v>
      </c>
      <c r="F932" s="24">
        <v>2009</v>
      </c>
      <c r="G932" s="24" t="s">
        <v>4721</v>
      </c>
      <c r="H932" s="24" t="s">
        <v>4720</v>
      </c>
      <c r="I932" s="24" t="s">
        <v>195</v>
      </c>
      <c r="J932" s="24" t="s">
        <v>423</v>
      </c>
      <c r="K932" s="24" t="s">
        <v>4793</v>
      </c>
    </row>
    <row r="933" spans="1:11" x14ac:dyDescent="0.3">
      <c r="A933" s="27">
        <v>40602</v>
      </c>
      <c r="B933" s="27">
        <v>40592</v>
      </c>
      <c r="C933" s="28">
        <v>6368.8631999999998</v>
      </c>
      <c r="D933" s="24">
        <v>6499</v>
      </c>
      <c r="E933" s="41">
        <v>1200</v>
      </c>
      <c r="F933" s="24">
        <v>2007</v>
      </c>
      <c r="G933" s="24" t="s">
        <v>4725</v>
      </c>
      <c r="H933" s="24" t="s">
        <v>4720</v>
      </c>
      <c r="I933" s="24" t="s">
        <v>195</v>
      </c>
      <c r="J933" s="24" t="s">
        <v>423</v>
      </c>
      <c r="K933" s="24" t="s">
        <v>4792</v>
      </c>
    </row>
    <row r="934" spans="1:11" x14ac:dyDescent="0.3">
      <c r="A934" s="27">
        <v>40553</v>
      </c>
      <c r="B934" s="27">
        <v>40551</v>
      </c>
      <c r="C934" s="28">
        <v>13934.843999999999</v>
      </c>
      <c r="D934" s="24">
        <v>15835</v>
      </c>
      <c r="E934" s="41">
        <v>1200</v>
      </c>
      <c r="F934" s="24">
        <v>2011</v>
      </c>
      <c r="G934" s="24" t="s">
        <v>4721</v>
      </c>
      <c r="H934" s="24" t="s">
        <v>4720</v>
      </c>
      <c r="I934" s="24" t="s">
        <v>217</v>
      </c>
      <c r="J934" s="24" t="s">
        <v>423</v>
      </c>
      <c r="K934" s="24" t="s">
        <v>4791</v>
      </c>
    </row>
    <row r="935" spans="1:11" x14ac:dyDescent="0.3">
      <c r="A935" s="27">
        <v>40957</v>
      </c>
      <c r="B935" s="27">
        <v>40870</v>
      </c>
      <c r="C935" s="28">
        <v>11449.62</v>
      </c>
      <c r="D935" s="24">
        <v>12582</v>
      </c>
      <c r="E935" s="41">
        <v>2000</v>
      </c>
      <c r="F935" s="24">
        <v>2010</v>
      </c>
      <c r="G935" s="24" t="s">
        <v>4725</v>
      </c>
      <c r="H935" s="24" t="s">
        <v>4720</v>
      </c>
      <c r="I935" s="24" t="s">
        <v>4732</v>
      </c>
      <c r="J935" s="24" t="s">
        <v>423</v>
      </c>
      <c r="K935" s="24" t="s">
        <v>4790</v>
      </c>
    </row>
    <row r="936" spans="1:11" x14ac:dyDescent="0.3">
      <c r="A936" s="27">
        <v>41006</v>
      </c>
      <c r="B936" s="27">
        <v>40915</v>
      </c>
      <c r="C936" s="28">
        <v>4917.6288000000004</v>
      </c>
      <c r="D936" s="24">
        <v>5232</v>
      </c>
      <c r="E936" s="41">
        <v>1200</v>
      </c>
      <c r="F936" s="24">
        <v>2004</v>
      </c>
      <c r="G936" s="24" t="s">
        <v>4725</v>
      </c>
      <c r="H936" s="24" t="s">
        <v>4720</v>
      </c>
      <c r="I936" s="24" t="s">
        <v>4732</v>
      </c>
      <c r="J936" s="24" t="s">
        <v>423</v>
      </c>
      <c r="K936" s="24" t="s">
        <v>4789</v>
      </c>
    </row>
    <row r="937" spans="1:11" x14ac:dyDescent="0.3">
      <c r="A937" s="27">
        <v>41031</v>
      </c>
      <c r="B937" s="27">
        <v>41026</v>
      </c>
      <c r="C937" s="28">
        <v>3453.5129999999999</v>
      </c>
      <c r="D937" s="24">
        <v>3674</v>
      </c>
      <c r="E937" s="41">
        <v>1600</v>
      </c>
      <c r="F937" s="24">
        <v>2003</v>
      </c>
      <c r="G937" s="24" t="s">
        <v>4725</v>
      </c>
      <c r="H937" s="24" t="s">
        <v>4720</v>
      </c>
      <c r="I937" s="24" t="s">
        <v>4732</v>
      </c>
      <c r="J937" s="24" t="s">
        <v>423</v>
      </c>
      <c r="K937" s="24" t="s">
        <v>4788</v>
      </c>
    </row>
    <row r="938" spans="1:11" x14ac:dyDescent="0.3">
      <c r="A938" s="27">
        <v>40963</v>
      </c>
      <c r="B938" s="27">
        <v>40961</v>
      </c>
      <c r="C938" s="28">
        <v>4497.1080000000002</v>
      </c>
      <c r="D938" s="24">
        <v>5110</v>
      </c>
      <c r="E938" s="41">
        <v>1600</v>
      </c>
      <c r="F938" s="24">
        <v>2005</v>
      </c>
      <c r="G938" s="24" t="s">
        <v>4721</v>
      </c>
      <c r="H938" s="24" t="s">
        <v>4720</v>
      </c>
      <c r="I938" s="24" t="s">
        <v>4732</v>
      </c>
      <c r="J938" s="24" t="s">
        <v>423</v>
      </c>
      <c r="K938" s="24" t="s">
        <v>4787</v>
      </c>
    </row>
    <row r="939" spans="1:11" x14ac:dyDescent="0.3">
      <c r="A939" s="27">
        <v>40958</v>
      </c>
      <c r="B939" s="27">
        <v>40940</v>
      </c>
      <c r="C939" s="28">
        <v>6848.24</v>
      </c>
      <c r="D939" s="24">
        <v>6848</v>
      </c>
      <c r="E939" s="41">
        <v>1200</v>
      </c>
      <c r="F939" s="24">
        <v>2007</v>
      </c>
      <c r="G939" s="24" t="s">
        <v>4725</v>
      </c>
      <c r="H939" s="24" t="s">
        <v>4720</v>
      </c>
      <c r="I939" s="24" t="s">
        <v>4732</v>
      </c>
      <c r="J939" s="24" t="s">
        <v>423</v>
      </c>
      <c r="K939" s="24" t="s">
        <v>4786</v>
      </c>
    </row>
    <row r="940" spans="1:11" x14ac:dyDescent="0.3">
      <c r="A940" s="27">
        <v>41062</v>
      </c>
      <c r="B940" s="27">
        <v>41053</v>
      </c>
      <c r="C940" s="28">
        <v>13651.470000000001</v>
      </c>
      <c r="D940" s="24">
        <v>14679</v>
      </c>
      <c r="E940" s="41">
        <v>1200</v>
      </c>
      <c r="F940" s="24">
        <v>2010</v>
      </c>
      <c r="G940" s="24" t="s">
        <v>4725</v>
      </c>
      <c r="H940" s="24" t="s">
        <v>4720</v>
      </c>
      <c r="I940" s="24" t="s">
        <v>4723</v>
      </c>
      <c r="J940" s="24" t="s">
        <v>423</v>
      </c>
      <c r="K940" s="24" t="s">
        <v>4785</v>
      </c>
    </row>
    <row r="941" spans="1:11" x14ac:dyDescent="0.3">
      <c r="A941" s="27">
        <v>41047</v>
      </c>
      <c r="B941" s="27">
        <v>41042</v>
      </c>
      <c r="C941" s="28">
        <v>12883.967999999999</v>
      </c>
      <c r="D941" s="24">
        <v>13421</v>
      </c>
      <c r="E941" s="41">
        <v>1600</v>
      </c>
      <c r="F941" s="24">
        <v>2010</v>
      </c>
      <c r="G941" s="24" t="s">
        <v>4721</v>
      </c>
      <c r="H941" s="24" t="s">
        <v>4720</v>
      </c>
      <c r="I941" s="24" t="s">
        <v>217</v>
      </c>
      <c r="J941" s="24" t="s">
        <v>423</v>
      </c>
      <c r="K941" s="24" t="s">
        <v>4784</v>
      </c>
    </row>
    <row r="942" spans="1:11" x14ac:dyDescent="0.3">
      <c r="A942" s="27">
        <v>41049</v>
      </c>
      <c r="B942" s="27">
        <v>41042</v>
      </c>
      <c r="C942" s="28">
        <v>2568.8200000000002</v>
      </c>
      <c r="D942" s="24">
        <v>2987</v>
      </c>
      <c r="E942" s="41">
        <v>1600</v>
      </c>
      <c r="F942" s="24">
        <v>2001</v>
      </c>
      <c r="G942" s="24" t="s">
        <v>4725</v>
      </c>
      <c r="H942" s="24" t="s">
        <v>4720</v>
      </c>
      <c r="I942" s="24" t="s">
        <v>217</v>
      </c>
      <c r="J942" s="24" t="s">
        <v>423</v>
      </c>
      <c r="K942" s="24" t="s">
        <v>4783</v>
      </c>
    </row>
    <row r="943" spans="1:11" x14ac:dyDescent="0.3">
      <c r="A943" s="27">
        <v>40910</v>
      </c>
      <c r="B943" s="27">
        <v>40900</v>
      </c>
      <c r="C943" s="28">
        <v>2412.8000000000002</v>
      </c>
      <c r="D943" s="24">
        <v>3016</v>
      </c>
      <c r="E943" s="41">
        <v>1200</v>
      </c>
      <c r="F943" s="24">
        <v>2001</v>
      </c>
      <c r="G943" s="24" t="s">
        <v>4721</v>
      </c>
      <c r="H943" s="24" t="s">
        <v>4720</v>
      </c>
      <c r="I943" s="24" t="s">
        <v>4723</v>
      </c>
      <c r="J943" s="24" t="s">
        <v>423</v>
      </c>
      <c r="K943" s="24" t="s">
        <v>4782</v>
      </c>
    </row>
    <row r="944" spans="1:11" x14ac:dyDescent="0.3">
      <c r="A944" s="27">
        <v>41046</v>
      </c>
      <c r="B944" s="27">
        <v>40956</v>
      </c>
      <c r="C944" s="28">
        <v>9626.1224999999995</v>
      </c>
      <c r="D944" s="24">
        <v>11325</v>
      </c>
      <c r="E944" s="41">
        <v>2000</v>
      </c>
      <c r="F944" s="24">
        <v>2009</v>
      </c>
      <c r="G944" s="24" t="s">
        <v>4725</v>
      </c>
      <c r="H944" s="24" t="s">
        <v>4720</v>
      </c>
      <c r="I944" s="24" t="s">
        <v>195</v>
      </c>
      <c r="J944" s="24" t="s">
        <v>423</v>
      </c>
      <c r="K944" s="24" t="s">
        <v>4781</v>
      </c>
    </row>
    <row r="945" spans="1:11" x14ac:dyDescent="0.3">
      <c r="A945" s="27">
        <v>40849</v>
      </c>
      <c r="B945" s="27">
        <v>40846</v>
      </c>
      <c r="C945" s="28">
        <v>2655.2400000000002</v>
      </c>
      <c r="D945" s="24">
        <v>3161</v>
      </c>
      <c r="E945" s="41">
        <v>2000</v>
      </c>
      <c r="F945" s="24">
        <v>2001</v>
      </c>
      <c r="G945" s="24" t="s">
        <v>4721</v>
      </c>
      <c r="H945" s="24" t="s">
        <v>4720</v>
      </c>
      <c r="I945" s="24" t="s">
        <v>217</v>
      </c>
      <c r="J945" s="24" t="s">
        <v>423</v>
      </c>
      <c r="K945" s="24" t="s">
        <v>4780</v>
      </c>
    </row>
    <row r="946" spans="1:11" x14ac:dyDescent="0.3">
      <c r="A946" s="27">
        <v>41062</v>
      </c>
      <c r="B946" s="27">
        <v>41057</v>
      </c>
      <c r="C946" s="28">
        <v>2902.9000000000005</v>
      </c>
      <c r="D946" s="24">
        <v>3190</v>
      </c>
      <c r="E946" s="41">
        <v>2000</v>
      </c>
      <c r="F946" s="24">
        <v>2001</v>
      </c>
      <c r="G946" s="24" t="s">
        <v>4721</v>
      </c>
      <c r="H946" s="24" t="s">
        <v>4720</v>
      </c>
      <c r="I946" s="24" t="s">
        <v>4732</v>
      </c>
      <c r="J946" s="24" t="s">
        <v>423</v>
      </c>
      <c r="K946" s="24" t="s">
        <v>4779</v>
      </c>
    </row>
    <row r="947" spans="1:11" x14ac:dyDescent="0.3">
      <c r="A947" s="27">
        <v>40926</v>
      </c>
      <c r="B947" s="27">
        <v>40916</v>
      </c>
      <c r="C947" s="28">
        <v>2255.04</v>
      </c>
      <c r="D947" s="24">
        <v>2784</v>
      </c>
      <c r="E947" s="41">
        <v>2000</v>
      </c>
      <c r="F947" s="24">
        <v>2001</v>
      </c>
      <c r="G947" s="24" t="s">
        <v>4725</v>
      </c>
      <c r="H947" s="24" t="s">
        <v>4720</v>
      </c>
      <c r="I947" s="24" t="s">
        <v>217</v>
      </c>
      <c r="J947" s="24" t="s">
        <v>423</v>
      </c>
      <c r="K947" s="24" t="s">
        <v>4778</v>
      </c>
    </row>
    <row r="948" spans="1:11" x14ac:dyDescent="0.3">
      <c r="A948" s="27">
        <v>40986</v>
      </c>
      <c r="B948" s="27">
        <v>40985</v>
      </c>
      <c r="C948" s="28">
        <v>7236.0486000000001</v>
      </c>
      <c r="D948" s="24">
        <v>8414</v>
      </c>
      <c r="E948" s="41">
        <v>1600</v>
      </c>
      <c r="F948" s="24">
        <v>2008</v>
      </c>
      <c r="G948" s="24" t="s">
        <v>4725</v>
      </c>
      <c r="H948" s="24" t="s">
        <v>4720</v>
      </c>
      <c r="I948" s="24" t="s">
        <v>4723</v>
      </c>
      <c r="J948" s="24" t="s">
        <v>423</v>
      </c>
      <c r="K948" s="24" t="s">
        <v>4777</v>
      </c>
    </row>
    <row r="949" spans="1:11" x14ac:dyDescent="0.3">
      <c r="A949" s="27">
        <v>40989</v>
      </c>
      <c r="B949" s="27">
        <v>40985</v>
      </c>
      <c r="C949" s="28">
        <v>2973.3480000000004</v>
      </c>
      <c r="D949" s="24">
        <v>3671</v>
      </c>
      <c r="E949" s="41">
        <v>2000</v>
      </c>
      <c r="F949" s="24">
        <v>2002</v>
      </c>
      <c r="G949" s="24" t="s">
        <v>4721</v>
      </c>
      <c r="H949" s="24" t="s">
        <v>4720</v>
      </c>
      <c r="I949" s="24" t="s">
        <v>217</v>
      </c>
      <c r="J949" s="24" t="s">
        <v>423</v>
      </c>
      <c r="K949" s="24" t="s">
        <v>4776</v>
      </c>
    </row>
    <row r="950" spans="1:11" x14ac:dyDescent="0.3">
      <c r="A950" s="27">
        <v>41053</v>
      </c>
      <c r="B950" s="27">
        <v>41051</v>
      </c>
      <c r="C950" s="28">
        <v>6919.4304000000011</v>
      </c>
      <c r="D950" s="24">
        <v>7521</v>
      </c>
      <c r="E950" s="41">
        <v>2000</v>
      </c>
      <c r="F950" s="24">
        <v>2006</v>
      </c>
      <c r="G950" s="24" t="s">
        <v>4721</v>
      </c>
      <c r="H950" s="24" t="s">
        <v>4720</v>
      </c>
      <c r="I950" s="24" t="s">
        <v>217</v>
      </c>
      <c r="J950" s="24" t="s">
        <v>423</v>
      </c>
      <c r="K950" s="24" t="s">
        <v>4775</v>
      </c>
    </row>
    <row r="951" spans="1:11" x14ac:dyDescent="0.3">
      <c r="A951" s="27">
        <v>40988</v>
      </c>
      <c r="B951" s="27">
        <v>40875</v>
      </c>
      <c r="C951" s="28">
        <v>5850.3536000000004</v>
      </c>
      <c r="D951" s="24">
        <v>6429</v>
      </c>
      <c r="E951" s="41">
        <v>2000</v>
      </c>
      <c r="F951" s="24">
        <v>2007</v>
      </c>
      <c r="G951" s="24" t="s">
        <v>4721</v>
      </c>
      <c r="H951" s="24" t="s">
        <v>4720</v>
      </c>
      <c r="I951" s="24" t="s">
        <v>195</v>
      </c>
      <c r="J951" s="24" t="s">
        <v>423</v>
      </c>
      <c r="K951" s="24" t="s">
        <v>4774</v>
      </c>
    </row>
    <row r="952" spans="1:11" x14ac:dyDescent="0.3">
      <c r="A952" s="27">
        <v>41027</v>
      </c>
      <c r="B952" s="27">
        <v>41026</v>
      </c>
      <c r="C952" s="28">
        <v>4343.7975000000006</v>
      </c>
      <c r="D952" s="24">
        <v>5110</v>
      </c>
      <c r="E952" s="41">
        <v>1200</v>
      </c>
      <c r="F952" s="24">
        <v>2005</v>
      </c>
      <c r="G952" s="24" t="s">
        <v>4721</v>
      </c>
      <c r="H952" s="24" t="s">
        <v>4720</v>
      </c>
      <c r="I952" s="24" t="s">
        <v>195</v>
      </c>
      <c r="J952" s="24" t="s">
        <v>423</v>
      </c>
      <c r="K952" s="24" t="s">
        <v>4773</v>
      </c>
    </row>
    <row r="953" spans="1:11" x14ac:dyDescent="0.3">
      <c r="A953" s="27">
        <v>40934</v>
      </c>
      <c r="B953" s="27">
        <v>40878</v>
      </c>
      <c r="C953" s="28">
        <v>3063.3745000000004</v>
      </c>
      <c r="D953" s="24">
        <v>3604</v>
      </c>
      <c r="E953" s="41">
        <v>1600</v>
      </c>
      <c r="F953" s="24">
        <v>2003</v>
      </c>
      <c r="G953" s="24" t="s">
        <v>4725</v>
      </c>
      <c r="H953" s="24" t="s">
        <v>4720</v>
      </c>
      <c r="I953" s="24" t="s">
        <v>195</v>
      </c>
      <c r="J953" s="24" t="s">
        <v>423</v>
      </c>
      <c r="K953" s="24" t="s">
        <v>4772</v>
      </c>
    </row>
    <row r="954" spans="1:11" x14ac:dyDescent="0.3">
      <c r="A954" s="27">
        <v>40921</v>
      </c>
      <c r="B954" s="27">
        <v>40920</v>
      </c>
      <c r="C954" s="28">
        <v>2618.6999999999998</v>
      </c>
      <c r="D954" s="24">
        <v>3045</v>
      </c>
      <c r="E954" s="41">
        <v>2000</v>
      </c>
      <c r="F954" s="24">
        <v>2001</v>
      </c>
      <c r="G954" s="24" t="s">
        <v>4725</v>
      </c>
      <c r="H954" s="24" t="s">
        <v>4720</v>
      </c>
      <c r="I954" s="24" t="s">
        <v>4732</v>
      </c>
      <c r="J954" s="24" t="s">
        <v>423</v>
      </c>
      <c r="K954" s="24" t="s">
        <v>4771</v>
      </c>
    </row>
    <row r="955" spans="1:11" x14ac:dyDescent="0.3">
      <c r="A955" s="27">
        <v>41032</v>
      </c>
      <c r="B955" s="27">
        <v>40995</v>
      </c>
      <c r="C955" s="28">
        <v>5858.0403999999999</v>
      </c>
      <c r="D955" s="24">
        <v>7058</v>
      </c>
      <c r="E955" s="41">
        <v>2000</v>
      </c>
      <c r="F955" s="24">
        <v>2007</v>
      </c>
      <c r="G955" s="24" t="s">
        <v>4725</v>
      </c>
      <c r="H955" s="24" t="s">
        <v>4720</v>
      </c>
      <c r="I955" s="24" t="s">
        <v>195</v>
      </c>
      <c r="J955" s="24" t="s">
        <v>423</v>
      </c>
      <c r="K955" s="24" t="s">
        <v>4770</v>
      </c>
    </row>
    <row r="956" spans="1:11" x14ac:dyDescent="0.3">
      <c r="A956" s="27">
        <v>41003</v>
      </c>
      <c r="B956" s="27">
        <v>40997</v>
      </c>
      <c r="C956" s="28">
        <v>7376.9652000000006</v>
      </c>
      <c r="D956" s="24">
        <v>7451</v>
      </c>
      <c r="E956" s="41">
        <v>1600</v>
      </c>
      <c r="F956" s="24">
        <v>2006</v>
      </c>
      <c r="G956" s="24" t="s">
        <v>4721</v>
      </c>
      <c r="H956" s="24" t="s">
        <v>4720</v>
      </c>
      <c r="I956" s="24" t="s">
        <v>217</v>
      </c>
      <c r="J956" s="24" t="s">
        <v>423</v>
      </c>
      <c r="K956" s="24" t="s">
        <v>4769</v>
      </c>
    </row>
    <row r="957" spans="1:11" x14ac:dyDescent="0.3">
      <c r="A957" s="27">
        <v>41144</v>
      </c>
      <c r="B957" s="27">
        <v>41042</v>
      </c>
      <c r="C957" s="28">
        <v>3456.8447999999999</v>
      </c>
      <c r="D957" s="24">
        <v>3601</v>
      </c>
      <c r="E957" s="41">
        <v>1200</v>
      </c>
      <c r="F957" s="24">
        <v>2002</v>
      </c>
      <c r="G957" s="24" t="s">
        <v>4725</v>
      </c>
      <c r="H957" s="24" t="s">
        <v>4720</v>
      </c>
      <c r="I957" s="24" t="s">
        <v>4732</v>
      </c>
      <c r="J957" s="24" t="s">
        <v>423</v>
      </c>
      <c r="K957" s="24" t="s">
        <v>4768</v>
      </c>
    </row>
    <row r="958" spans="1:11" x14ac:dyDescent="0.3">
      <c r="A958" s="27">
        <v>41005</v>
      </c>
      <c r="B958" s="27">
        <v>40896</v>
      </c>
      <c r="C958" s="28">
        <v>5981.728000000001</v>
      </c>
      <c r="D958" s="24">
        <v>7477</v>
      </c>
      <c r="E958" s="41">
        <v>2000</v>
      </c>
      <c r="F958" s="24">
        <v>2007</v>
      </c>
      <c r="G958" s="24" t="s">
        <v>4721</v>
      </c>
      <c r="H958" s="24" t="s">
        <v>4720</v>
      </c>
      <c r="I958" s="24" t="s">
        <v>4723</v>
      </c>
      <c r="J958" s="24" t="s">
        <v>423</v>
      </c>
      <c r="K958" s="24" t="s">
        <v>4767</v>
      </c>
    </row>
    <row r="959" spans="1:11" x14ac:dyDescent="0.3">
      <c r="A959" s="27">
        <v>41135</v>
      </c>
      <c r="B959" s="27">
        <v>41058</v>
      </c>
      <c r="C959" s="28">
        <v>2607.4548</v>
      </c>
      <c r="D959" s="24">
        <v>3219</v>
      </c>
      <c r="E959" s="41">
        <v>1600</v>
      </c>
      <c r="F959" s="24">
        <v>2003</v>
      </c>
      <c r="G959" s="24" t="s">
        <v>4721</v>
      </c>
      <c r="H959" s="24" t="s">
        <v>4720</v>
      </c>
      <c r="I959" s="24" t="s">
        <v>217</v>
      </c>
      <c r="J959" s="24" t="s">
        <v>423</v>
      </c>
      <c r="K959" s="24" t="s">
        <v>4766</v>
      </c>
    </row>
    <row r="960" spans="1:11" x14ac:dyDescent="0.3">
      <c r="A960" s="27">
        <v>41048</v>
      </c>
      <c r="B960" s="27">
        <v>41039</v>
      </c>
      <c r="C960" s="28">
        <v>8548.2942000000003</v>
      </c>
      <c r="D960" s="24">
        <v>9094</v>
      </c>
      <c r="E960" s="41">
        <v>1200</v>
      </c>
      <c r="F960" s="24">
        <v>2008</v>
      </c>
      <c r="G960" s="24" t="s">
        <v>4721</v>
      </c>
      <c r="H960" s="24" t="s">
        <v>4720</v>
      </c>
      <c r="I960" s="24" t="s">
        <v>4732</v>
      </c>
      <c r="J960" s="24" t="s">
        <v>423</v>
      </c>
      <c r="K960" s="24" t="s">
        <v>4765</v>
      </c>
    </row>
    <row r="961" spans="1:11" x14ac:dyDescent="0.3">
      <c r="A961" s="27">
        <v>41056</v>
      </c>
      <c r="B961" s="27">
        <v>41047</v>
      </c>
      <c r="C961" s="28">
        <v>2346.39</v>
      </c>
      <c r="D961" s="24">
        <v>2697</v>
      </c>
      <c r="E961" s="41">
        <v>2000</v>
      </c>
      <c r="F961" s="24">
        <v>2001</v>
      </c>
      <c r="G961" s="24" t="s">
        <v>4721</v>
      </c>
      <c r="H961" s="24" t="s">
        <v>4720</v>
      </c>
      <c r="I961" s="24" t="s">
        <v>4732</v>
      </c>
      <c r="J961" s="24" t="s">
        <v>423</v>
      </c>
      <c r="K961" s="24" t="s">
        <v>4764</v>
      </c>
    </row>
    <row r="962" spans="1:11" x14ac:dyDescent="0.3">
      <c r="A962" s="27">
        <v>40912</v>
      </c>
      <c r="B962" s="27">
        <v>40903</v>
      </c>
      <c r="C962" s="28">
        <v>6551.7311999999993</v>
      </c>
      <c r="D962" s="24">
        <v>6685</v>
      </c>
      <c r="E962" s="41">
        <v>1200</v>
      </c>
      <c r="F962" s="24">
        <v>2006</v>
      </c>
      <c r="G962" s="24" t="s">
        <v>4721</v>
      </c>
      <c r="H962" s="24" t="s">
        <v>4720</v>
      </c>
      <c r="I962" s="24" t="s">
        <v>4732</v>
      </c>
      <c r="J962" s="24" t="s">
        <v>423</v>
      </c>
      <c r="K962" s="24" t="s">
        <v>4763</v>
      </c>
    </row>
    <row r="963" spans="1:11" x14ac:dyDescent="0.3">
      <c r="A963" s="27">
        <v>40934</v>
      </c>
      <c r="B963" s="27">
        <v>40924</v>
      </c>
      <c r="C963" s="28">
        <v>3326.1493999999998</v>
      </c>
      <c r="D963" s="24">
        <v>3394</v>
      </c>
      <c r="E963" s="41">
        <v>2000</v>
      </c>
      <c r="F963" s="24">
        <v>2003</v>
      </c>
      <c r="G963" s="24" t="s">
        <v>4725</v>
      </c>
      <c r="H963" s="24" t="s">
        <v>4720</v>
      </c>
      <c r="I963" s="24" t="s">
        <v>217</v>
      </c>
      <c r="J963" s="24" t="s">
        <v>423</v>
      </c>
      <c r="K963" s="24" t="s">
        <v>4762</v>
      </c>
    </row>
    <row r="964" spans="1:11" x14ac:dyDescent="0.3">
      <c r="A964" s="27">
        <v>40900</v>
      </c>
      <c r="B964" s="27">
        <v>40895</v>
      </c>
      <c r="C964" s="28">
        <v>10990.601999999999</v>
      </c>
      <c r="D964" s="24">
        <v>11215</v>
      </c>
      <c r="E964" s="41">
        <v>1200</v>
      </c>
      <c r="F964" s="24">
        <v>2009</v>
      </c>
      <c r="G964" s="24" t="s">
        <v>4725</v>
      </c>
      <c r="H964" s="24" t="s">
        <v>4720</v>
      </c>
      <c r="I964" s="24" t="s">
        <v>217</v>
      </c>
      <c r="J964" s="24" t="s">
        <v>423</v>
      </c>
      <c r="K964" s="24" t="s">
        <v>4761</v>
      </c>
    </row>
    <row r="965" spans="1:11" x14ac:dyDescent="0.3">
      <c r="A965" s="27">
        <v>40909</v>
      </c>
      <c r="B965" s="27">
        <v>40891</v>
      </c>
      <c r="C965" s="28">
        <v>2642.7946999999999</v>
      </c>
      <c r="D965" s="24">
        <v>3184</v>
      </c>
      <c r="E965" s="41">
        <v>1600</v>
      </c>
      <c r="F965" s="24">
        <v>2003</v>
      </c>
      <c r="G965" s="24" t="s">
        <v>4721</v>
      </c>
      <c r="H965" s="24" t="s">
        <v>4720</v>
      </c>
      <c r="I965" s="24" t="s">
        <v>4723</v>
      </c>
      <c r="J965" s="24" t="s">
        <v>423</v>
      </c>
      <c r="K965" s="24" t="s">
        <v>4760</v>
      </c>
    </row>
    <row r="966" spans="1:11" x14ac:dyDescent="0.3">
      <c r="A966" s="27">
        <v>40897</v>
      </c>
      <c r="B966" s="27">
        <v>40895</v>
      </c>
      <c r="C966" s="28">
        <v>7579.4081999999999</v>
      </c>
      <c r="D966" s="24">
        <v>7734</v>
      </c>
      <c r="E966" s="41">
        <v>1600</v>
      </c>
      <c r="F966" s="24">
        <v>2008</v>
      </c>
      <c r="G966" s="24" t="s">
        <v>4725</v>
      </c>
      <c r="H966" s="24" t="s">
        <v>4720</v>
      </c>
      <c r="I966" s="24" t="s">
        <v>4732</v>
      </c>
      <c r="J966" s="24" t="s">
        <v>423</v>
      </c>
      <c r="K966" s="24" t="s">
        <v>4759</v>
      </c>
    </row>
    <row r="967" spans="1:11" x14ac:dyDescent="0.3">
      <c r="A967" s="27">
        <v>40870</v>
      </c>
      <c r="B967" s="27">
        <v>40862</v>
      </c>
      <c r="C967" s="28">
        <v>7115.3628000000008</v>
      </c>
      <c r="D967" s="24">
        <v>7734</v>
      </c>
      <c r="E967" s="41">
        <v>1600</v>
      </c>
      <c r="F967" s="24">
        <v>2008</v>
      </c>
      <c r="G967" s="24" t="s">
        <v>4721</v>
      </c>
      <c r="H967" s="24" t="s">
        <v>4720</v>
      </c>
      <c r="I967" s="24" t="s">
        <v>217</v>
      </c>
      <c r="J967" s="24" t="s">
        <v>423</v>
      </c>
      <c r="K967" s="24" t="s">
        <v>4758</v>
      </c>
    </row>
    <row r="968" spans="1:11" x14ac:dyDescent="0.3">
      <c r="A968" s="27">
        <v>40999</v>
      </c>
      <c r="B968" s="27">
        <v>40955</v>
      </c>
      <c r="C968" s="28">
        <v>3552.1848</v>
      </c>
      <c r="D968" s="24">
        <v>3779</v>
      </c>
      <c r="E968" s="41">
        <v>1200</v>
      </c>
      <c r="F968" s="24">
        <v>2003</v>
      </c>
      <c r="G968" s="24" t="s">
        <v>4725</v>
      </c>
      <c r="H968" s="24" t="s">
        <v>4720</v>
      </c>
      <c r="I968" s="24" t="s">
        <v>217</v>
      </c>
      <c r="J968" s="24" t="s">
        <v>423</v>
      </c>
      <c r="K968" s="24" t="s">
        <v>4757</v>
      </c>
    </row>
    <row r="969" spans="1:11" x14ac:dyDescent="0.3">
      <c r="A969" s="27">
        <v>41042</v>
      </c>
      <c r="B969" s="27">
        <v>41041</v>
      </c>
      <c r="C969" s="28">
        <v>11827.08</v>
      </c>
      <c r="D969" s="24">
        <v>12582</v>
      </c>
      <c r="E969" s="41">
        <v>1200</v>
      </c>
      <c r="F969" s="24">
        <v>2010</v>
      </c>
      <c r="G969" s="24" t="s">
        <v>4721</v>
      </c>
      <c r="H969" s="24" t="s">
        <v>4720</v>
      </c>
      <c r="I969" s="24" t="s">
        <v>4732</v>
      </c>
      <c r="J969" s="24" t="s">
        <v>423</v>
      </c>
      <c r="K969" s="24" t="s">
        <v>4756</v>
      </c>
    </row>
    <row r="970" spans="1:11" x14ac:dyDescent="0.3">
      <c r="A970" s="27">
        <v>41025</v>
      </c>
      <c r="B970" s="27">
        <v>41019</v>
      </c>
      <c r="C970" s="28">
        <v>6079.5720000000001</v>
      </c>
      <c r="D970" s="24">
        <v>6755</v>
      </c>
      <c r="E970" s="41">
        <v>1200</v>
      </c>
      <c r="F970" s="24">
        <v>2006</v>
      </c>
      <c r="G970" s="24" t="s">
        <v>4721</v>
      </c>
      <c r="H970" s="24" t="s">
        <v>4720</v>
      </c>
      <c r="I970" s="24" t="s">
        <v>4732</v>
      </c>
      <c r="J970" s="24" t="s">
        <v>423</v>
      </c>
      <c r="K970" s="24" t="s">
        <v>4755</v>
      </c>
    </row>
    <row r="971" spans="1:11" x14ac:dyDescent="0.3">
      <c r="A971" s="27">
        <v>41054</v>
      </c>
      <c r="B971" s="27">
        <v>40963</v>
      </c>
      <c r="C971" s="28">
        <v>5029.0240000000003</v>
      </c>
      <c r="D971" s="24">
        <v>5715</v>
      </c>
      <c r="E971" s="41">
        <v>1200</v>
      </c>
      <c r="F971" s="24">
        <v>2005</v>
      </c>
      <c r="G971" s="24" t="s">
        <v>4721</v>
      </c>
      <c r="H971" s="24" t="s">
        <v>4720</v>
      </c>
      <c r="I971" s="24" t="s">
        <v>217</v>
      </c>
      <c r="J971" s="24" t="s">
        <v>423</v>
      </c>
      <c r="K971" s="24" t="s">
        <v>4754</v>
      </c>
    </row>
    <row r="972" spans="1:11" x14ac:dyDescent="0.3">
      <c r="A972" s="27">
        <v>40859</v>
      </c>
      <c r="B972" s="27">
        <v>40857</v>
      </c>
      <c r="C972" s="28">
        <v>3146.4</v>
      </c>
      <c r="D972" s="24">
        <v>3496</v>
      </c>
      <c r="E972" s="41">
        <v>2000</v>
      </c>
      <c r="F972" s="24">
        <v>2002</v>
      </c>
      <c r="G972" s="24" t="s">
        <v>4721</v>
      </c>
      <c r="H972" s="24" t="s">
        <v>4720</v>
      </c>
      <c r="I972" s="24" t="s">
        <v>195</v>
      </c>
      <c r="J972" s="24" t="s">
        <v>423</v>
      </c>
      <c r="K972" s="24" t="s">
        <v>4753</v>
      </c>
    </row>
    <row r="973" spans="1:11" x14ac:dyDescent="0.3">
      <c r="A973" s="27">
        <v>41053</v>
      </c>
      <c r="B973" s="27">
        <v>41049</v>
      </c>
      <c r="C973" s="28">
        <v>4141.1355999999996</v>
      </c>
      <c r="D973" s="24">
        <v>4989</v>
      </c>
      <c r="E973" s="41">
        <v>1600</v>
      </c>
      <c r="F973" s="24">
        <v>2004</v>
      </c>
      <c r="G973" s="24" t="s">
        <v>4725</v>
      </c>
      <c r="H973" s="24" t="s">
        <v>4720</v>
      </c>
      <c r="I973" s="24" t="s">
        <v>4732</v>
      </c>
      <c r="J973" s="24" t="s">
        <v>423</v>
      </c>
      <c r="K973" s="24" t="s">
        <v>4752</v>
      </c>
    </row>
    <row r="974" spans="1:11" x14ac:dyDescent="0.3">
      <c r="A974" s="27">
        <v>40969</v>
      </c>
      <c r="B974" s="27">
        <v>40873</v>
      </c>
      <c r="C974" s="28">
        <v>13313.154</v>
      </c>
      <c r="D974" s="24">
        <v>14959</v>
      </c>
      <c r="E974" s="41">
        <v>1200</v>
      </c>
      <c r="F974" s="24">
        <v>2010</v>
      </c>
      <c r="G974" s="24" t="s">
        <v>4721</v>
      </c>
      <c r="H974" s="24" t="s">
        <v>4720</v>
      </c>
      <c r="I974" s="24" t="s">
        <v>4723</v>
      </c>
      <c r="J974" s="24" t="s">
        <v>423</v>
      </c>
      <c r="K974" s="24" t="s">
        <v>4751</v>
      </c>
    </row>
    <row r="975" spans="1:11" x14ac:dyDescent="0.3">
      <c r="A975" s="27">
        <v>40906</v>
      </c>
      <c r="B975" s="27">
        <v>40881</v>
      </c>
      <c r="C975" s="28">
        <v>4959.2375000000002</v>
      </c>
      <c r="D975" s="24">
        <v>5220</v>
      </c>
      <c r="E975" s="41">
        <v>1600</v>
      </c>
      <c r="F975" s="24">
        <v>2005</v>
      </c>
      <c r="G975" s="24" t="s">
        <v>4725</v>
      </c>
      <c r="H975" s="24" t="s">
        <v>4720</v>
      </c>
      <c r="I975" s="24" t="s">
        <v>217</v>
      </c>
      <c r="J975" s="24" t="s">
        <v>423</v>
      </c>
      <c r="K975" s="24" t="s">
        <v>4750</v>
      </c>
    </row>
    <row r="976" spans="1:11" x14ac:dyDescent="0.3">
      <c r="A976" s="27">
        <v>40910</v>
      </c>
      <c r="B976" s="27">
        <v>40882</v>
      </c>
      <c r="C976" s="28">
        <v>9697.59</v>
      </c>
      <c r="D976" s="24">
        <v>11545</v>
      </c>
      <c r="E976" s="41">
        <v>1600</v>
      </c>
      <c r="F976" s="24">
        <v>2009</v>
      </c>
      <c r="G976" s="24" t="s">
        <v>4725</v>
      </c>
      <c r="H976" s="24" t="s">
        <v>4720</v>
      </c>
      <c r="I976" s="24" t="s">
        <v>195</v>
      </c>
      <c r="J976" s="24" t="s">
        <v>423</v>
      </c>
      <c r="K976" s="24" t="s">
        <v>4749</v>
      </c>
    </row>
    <row r="977" spans="1:11" x14ac:dyDescent="0.3">
      <c r="A977" s="27">
        <v>41059</v>
      </c>
      <c r="B977" s="27">
        <v>41058</v>
      </c>
      <c r="C977" s="28">
        <v>2259.1</v>
      </c>
      <c r="D977" s="24">
        <v>2755</v>
      </c>
      <c r="E977" s="41">
        <v>1600</v>
      </c>
      <c r="F977" s="24">
        <v>2001</v>
      </c>
      <c r="G977" s="24" t="s">
        <v>4725</v>
      </c>
      <c r="H977" s="24" t="s">
        <v>4720</v>
      </c>
      <c r="I977" s="24" t="s">
        <v>195</v>
      </c>
      <c r="J977" s="24" t="s">
        <v>423</v>
      </c>
      <c r="K977" s="24" t="s">
        <v>4748</v>
      </c>
    </row>
    <row r="978" spans="1:11" x14ac:dyDescent="0.3">
      <c r="A978" s="27">
        <v>41064</v>
      </c>
      <c r="B978" s="27">
        <v>41057</v>
      </c>
      <c r="C978" s="28">
        <v>2705.12</v>
      </c>
      <c r="D978" s="24">
        <v>3074</v>
      </c>
      <c r="E978" s="41">
        <v>2000</v>
      </c>
      <c r="F978" s="24">
        <v>2001</v>
      </c>
      <c r="G978" s="24" t="s">
        <v>4721</v>
      </c>
      <c r="H978" s="24" t="s">
        <v>4720</v>
      </c>
      <c r="I978" s="24" t="s">
        <v>195</v>
      </c>
      <c r="J978" s="24" t="s">
        <v>423</v>
      </c>
      <c r="K978" s="24" t="s">
        <v>4747</v>
      </c>
    </row>
    <row r="979" spans="1:11" x14ac:dyDescent="0.3">
      <c r="A979" s="27">
        <v>41046</v>
      </c>
      <c r="B979" s="27">
        <v>41040</v>
      </c>
      <c r="C979" s="28">
        <v>5569.8072000000002</v>
      </c>
      <c r="D979" s="24">
        <v>6477</v>
      </c>
      <c r="E979" s="41">
        <v>1600</v>
      </c>
      <c r="F979" s="24">
        <v>2006</v>
      </c>
      <c r="G979" s="24" t="s">
        <v>4721</v>
      </c>
      <c r="H979" s="24" t="s">
        <v>4720</v>
      </c>
      <c r="I979" s="24" t="s">
        <v>4723</v>
      </c>
      <c r="J979" s="24" t="s">
        <v>423</v>
      </c>
      <c r="K979" s="24" t="s">
        <v>4746</v>
      </c>
    </row>
    <row r="980" spans="1:11" x14ac:dyDescent="0.3">
      <c r="A980" s="27">
        <v>40929</v>
      </c>
      <c r="B980" s="27">
        <v>40928</v>
      </c>
      <c r="C980" s="28">
        <v>2990.4784</v>
      </c>
      <c r="D980" s="24">
        <v>3181</v>
      </c>
      <c r="E980" s="41">
        <v>2000</v>
      </c>
      <c r="F980" s="24">
        <v>2002</v>
      </c>
      <c r="G980" s="24" t="s">
        <v>4725</v>
      </c>
      <c r="H980" s="24" t="s">
        <v>4720</v>
      </c>
      <c r="I980" s="24" t="s">
        <v>195</v>
      </c>
      <c r="J980" s="24" t="s">
        <v>423</v>
      </c>
      <c r="K980" s="24" t="s">
        <v>4745</v>
      </c>
    </row>
    <row r="981" spans="1:11" x14ac:dyDescent="0.3">
      <c r="A981" s="27">
        <v>40895</v>
      </c>
      <c r="B981" s="27">
        <v>40887</v>
      </c>
      <c r="C981" s="28">
        <v>14273.938</v>
      </c>
      <c r="D981" s="24">
        <v>15515</v>
      </c>
      <c r="E981" s="41">
        <v>2000</v>
      </c>
      <c r="F981" s="24">
        <v>2011</v>
      </c>
      <c r="G981" s="24" t="s">
        <v>4721</v>
      </c>
      <c r="H981" s="24" t="s">
        <v>4720</v>
      </c>
      <c r="I981" s="24" t="s">
        <v>4732</v>
      </c>
      <c r="J981" s="24" t="s">
        <v>423</v>
      </c>
      <c r="K981" s="24" t="s">
        <v>4744</v>
      </c>
    </row>
    <row r="982" spans="1:11" x14ac:dyDescent="0.3">
      <c r="A982" s="27">
        <v>40993</v>
      </c>
      <c r="B982" s="27">
        <v>40925</v>
      </c>
      <c r="C982" s="28">
        <v>13866.762000000001</v>
      </c>
      <c r="D982" s="24">
        <v>15238</v>
      </c>
      <c r="E982" s="41">
        <v>2000</v>
      </c>
      <c r="F982" s="24">
        <v>2010</v>
      </c>
      <c r="G982" s="24" t="s">
        <v>4725</v>
      </c>
      <c r="H982" s="24" t="s">
        <v>4720</v>
      </c>
      <c r="I982" s="24" t="s">
        <v>4732</v>
      </c>
      <c r="J982" s="24" t="s">
        <v>423</v>
      </c>
      <c r="K982" s="24" t="s">
        <v>4743</v>
      </c>
    </row>
    <row r="983" spans="1:11" x14ac:dyDescent="0.3">
      <c r="A983" s="27">
        <v>40916</v>
      </c>
      <c r="B983" s="27">
        <v>40908</v>
      </c>
      <c r="C983" s="28">
        <v>2780.7183999999997</v>
      </c>
      <c r="D983" s="24">
        <v>3391</v>
      </c>
      <c r="E983" s="41">
        <v>1600</v>
      </c>
      <c r="F983" s="24">
        <v>2002</v>
      </c>
      <c r="G983" s="24" t="s">
        <v>4725</v>
      </c>
      <c r="H983" s="24" t="s">
        <v>4720</v>
      </c>
      <c r="I983" s="24" t="s">
        <v>4732</v>
      </c>
      <c r="J983" s="24" t="s">
        <v>423</v>
      </c>
      <c r="K983" s="24" t="s">
        <v>4742</v>
      </c>
    </row>
    <row r="984" spans="1:11" x14ac:dyDescent="0.3">
      <c r="A984" s="27">
        <v>40962</v>
      </c>
      <c r="B984" s="27">
        <v>40924</v>
      </c>
      <c r="C984" s="28">
        <v>5714.8</v>
      </c>
      <c r="D984" s="24">
        <v>5715</v>
      </c>
      <c r="E984" s="41">
        <v>1200</v>
      </c>
      <c r="F984" s="24">
        <v>2005</v>
      </c>
      <c r="G984" s="24" t="s">
        <v>4725</v>
      </c>
      <c r="H984" s="24" t="s">
        <v>4720</v>
      </c>
      <c r="I984" s="24" t="s">
        <v>195</v>
      </c>
      <c r="J984" s="24" t="s">
        <v>423</v>
      </c>
      <c r="K984" s="24" t="s">
        <v>4741</v>
      </c>
    </row>
    <row r="985" spans="1:11" x14ac:dyDescent="0.3">
      <c r="A985" s="27">
        <v>41055</v>
      </c>
      <c r="B985" s="27">
        <v>41000</v>
      </c>
      <c r="C985" s="28">
        <v>5278.0364</v>
      </c>
      <c r="D985" s="24">
        <v>6359</v>
      </c>
      <c r="E985" s="41">
        <v>1200</v>
      </c>
      <c r="F985" s="24">
        <v>2007</v>
      </c>
      <c r="G985" s="24" t="s">
        <v>4725</v>
      </c>
      <c r="H985" s="24" t="s">
        <v>4720</v>
      </c>
      <c r="I985" s="24" t="s">
        <v>4723</v>
      </c>
      <c r="J985" s="24" t="s">
        <v>423</v>
      </c>
      <c r="K985" s="24" t="s">
        <v>4740</v>
      </c>
    </row>
    <row r="986" spans="1:11" x14ac:dyDescent="0.3">
      <c r="A986" s="27">
        <v>41049</v>
      </c>
      <c r="B986" s="27">
        <v>41021</v>
      </c>
      <c r="C986" s="28">
        <v>2184.5700000000002</v>
      </c>
      <c r="D986" s="24">
        <v>2697</v>
      </c>
      <c r="E986" s="41">
        <v>2000</v>
      </c>
      <c r="F986" s="24">
        <v>2001</v>
      </c>
      <c r="G986" s="24" t="s">
        <v>4725</v>
      </c>
      <c r="H986" s="24" t="s">
        <v>4720</v>
      </c>
      <c r="I986" s="24" t="s">
        <v>4732</v>
      </c>
      <c r="J986" s="24" t="s">
        <v>423</v>
      </c>
      <c r="K986" s="24" t="s">
        <v>4739</v>
      </c>
    </row>
    <row r="987" spans="1:11" x14ac:dyDescent="0.3">
      <c r="A987" s="27">
        <v>40977</v>
      </c>
      <c r="B987" s="27">
        <v>40967</v>
      </c>
      <c r="C987" s="28">
        <v>5220.25</v>
      </c>
      <c r="D987" s="24">
        <v>5220</v>
      </c>
      <c r="E987" s="41">
        <v>1600</v>
      </c>
      <c r="F987" s="24">
        <v>2005</v>
      </c>
      <c r="G987" s="24" t="s">
        <v>4725</v>
      </c>
      <c r="H987" s="24" t="s">
        <v>4720</v>
      </c>
      <c r="I987" s="24" t="s">
        <v>4732</v>
      </c>
      <c r="J987" s="24" t="s">
        <v>423</v>
      </c>
      <c r="K987" s="24" t="s">
        <v>4738</v>
      </c>
    </row>
    <row r="988" spans="1:11" x14ac:dyDescent="0.3">
      <c r="A988" s="27">
        <v>40927</v>
      </c>
      <c r="B988" s="27">
        <v>40924</v>
      </c>
      <c r="C988" s="28">
        <v>2325.5100000000002</v>
      </c>
      <c r="D988" s="24">
        <v>2871</v>
      </c>
      <c r="E988" s="41">
        <v>1200</v>
      </c>
      <c r="F988" s="24">
        <v>2001</v>
      </c>
      <c r="G988" s="24" t="s">
        <v>4725</v>
      </c>
      <c r="H988" s="24" t="s">
        <v>4720</v>
      </c>
      <c r="I988" s="24" t="s">
        <v>195</v>
      </c>
      <c r="J988" s="24" t="s">
        <v>423</v>
      </c>
      <c r="K988" s="24" t="s">
        <v>4737</v>
      </c>
    </row>
    <row r="989" spans="1:11" x14ac:dyDescent="0.3">
      <c r="A989" s="27">
        <v>41069</v>
      </c>
      <c r="B989" s="27">
        <v>41066</v>
      </c>
      <c r="C989" s="28">
        <v>3412.2248000000004</v>
      </c>
      <c r="D989" s="24">
        <v>3709</v>
      </c>
      <c r="E989" s="41">
        <v>2000</v>
      </c>
      <c r="F989" s="24">
        <v>2003</v>
      </c>
      <c r="G989" s="24" t="s">
        <v>4721</v>
      </c>
      <c r="H989" s="24" t="s">
        <v>4720</v>
      </c>
      <c r="I989" s="24" t="s">
        <v>195</v>
      </c>
      <c r="J989" s="24" t="s">
        <v>423</v>
      </c>
      <c r="K989" s="24" t="s">
        <v>4736</v>
      </c>
    </row>
    <row r="990" spans="1:11" x14ac:dyDescent="0.3">
      <c r="A990" s="27">
        <v>41041</v>
      </c>
      <c r="B990" s="27">
        <v>40924</v>
      </c>
      <c r="C990" s="28">
        <v>6214.6736000000001</v>
      </c>
      <c r="D990" s="24">
        <v>6755</v>
      </c>
      <c r="E990" s="41">
        <v>1200</v>
      </c>
      <c r="F990" s="24">
        <v>2006</v>
      </c>
      <c r="G990" s="24" t="s">
        <v>4721</v>
      </c>
      <c r="H990" s="24" t="s">
        <v>4720</v>
      </c>
      <c r="I990" s="24" t="s">
        <v>4732</v>
      </c>
      <c r="J990" s="24" t="s">
        <v>423</v>
      </c>
      <c r="K990" s="24" t="s">
        <v>4735</v>
      </c>
    </row>
    <row r="991" spans="1:11" x14ac:dyDescent="0.3">
      <c r="A991" s="27">
        <v>40994</v>
      </c>
      <c r="B991" s="27">
        <v>40959</v>
      </c>
      <c r="C991" s="28">
        <v>11576.838000000002</v>
      </c>
      <c r="D991" s="24">
        <v>12722</v>
      </c>
      <c r="E991" s="41">
        <v>1200</v>
      </c>
      <c r="F991" s="24">
        <v>2010</v>
      </c>
      <c r="G991" s="24" t="s">
        <v>4725</v>
      </c>
      <c r="H991" s="24" t="s">
        <v>4720</v>
      </c>
      <c r="I991" s="24" t="s">
        <v>4723</v>
      </c>
      <c r="J991" s="24" t="s">
        <v>423</v>
      </c>
      <c r="K991" s="24" t="s">
        <v>4734</v>
      </c>
    </row>
    <row r="992" spans="1:11" x14ac:dyDescent="0.3">
      <c r="A992" s="27">
        <v>41064</v>
      </c>
      <c r="B992" s="27">
        <v>41059</v>
      </c>
      <c r="C992" s="28">
        <v>3323.2975999999999</v>
      </c>
      <c r="D992" s="24">
        <v>3426</v>
      </c>
      <c r="E992" s="41">
        <v>2000</v>
      </c>
      <c r="F992" s="24">
        <v>2002</v>
      </c>
      <c r="G992" s="24" t="s">
        <v>4725</v>
      </c>
      <c r="H992" s="24" t="s">
        <v>4720</v>
      </c>
      <c r="I992" s="24" t="s">
        <v>217</v>
      </c>
      <c r="J992" s="24" t="s">
        <v>423</v>
      </c>
      <c r="K992" s="24" t="s">
        <v>4733</v>
      </c>
    </row>
    <row r="993" spans="1:11" x14ac:dyDescent="0.3">
      <c r="A993" s="27">
        <v>40968</v>
      </c>
      <c r="B993" s="27">
        <v>40961</v>
      </c>
      <c r="C993" s="28">
        <v>2531.6999999999998</v>
      </c>
      <c r="D993" s="24">
        <v>2610</v>
      </c>
      <c r="E993" s="41">
        <v>2000</v>
      </c>
      <c r="F993" s="24">
        <v>2001</v>
      </c>
      <c r="G993" s="24" t="s">
        <v>4721</v>
      </c>
      <c r="H993" s="24" t="s">
        <v>4720</v>
      </c>
      <c r="I993" s="24" t="s">
        <v>4732</v>
      </c>
      <c r="J993" s="24" t="s">
        <v>423</v>
      </c>
      <c r="K993" s="24" t="s">
        <v>4731</v>
      </c>
    </row>
    <row r="994" spans="1:11" x14ac:dyDescent="0.3">
      <c r="A994" s="27">
        <v>41011</v>
      </c>
      <c r="B994" s="27">
        <v>40916</v>
      </c>
      <c r="C994" s="28">
        <v>13731.7075</v>
      </c>
      <c r="D994" s="24">
        <v>16155</v>
      </c>
      <c r="E994" s="41">
        <v>2000</v>
      </c>
      <c r="F994" s="24">
        <v>2011</v>
      </c>
      <c r="G994" s="24" t="s">
        <v>4725</v>
      </c>
      <c r="H994" s="24" t="s">
        <v>4720</v>
      </c>
      <c r="I994" s="24" t="s">
        <v>195</v>
      </c>
      <c r="J994" s="24" t="s">
        <v>423</v>
      </c>
      <c r="K994" s="24" t="s">
        <v>4730</v>
      </c>
    </row>
    <row r="995" spans="1:11" x14ac:dyDescent="0.3">
      <c r="A995" s="27">
        <v>40884</v>
      </c>
      <c r="B995" s="27">
        <v>40876</v>
      </c>
      <c r="C995" s="28">
        <v>17418.555</v>
      </c>
      <c r="D995" s="24">
        <v>17595</v>
      </c>
      <c r="E995" s="41">
        <v>2000</v>
      </c>
      <c r="F995" s="24">
        <v>2011</v>
      </c>
      <c r="G995" s="24" t="s">
        <v>4725</v>
      </c>
      <c r="H995" s="24" t="s">
        <v>4720</v>
      </c>
      <c r="I995" s="24" t="s">
        <v>195</v>
      </c>
      <c r="J995" s="24" t="s">
        <v>423</v>
      </c>
      <c r="K995" s="24" t="s">
        <v>4729</v>
      </c>
    </row>
    <row r="996" spans="1:11" x14ac:dyDescent="0.3">
      <c r="A996" s="27">
        <v>41052</v>
      </c>
      <c r="B996" s="27">
        <v>41047</v>
      </c>
      <c r="C996" s="28">
        <v>2875.1282999999999</v>
      </c>
      <c r="D996" s="24">
        <v>3464</v>
      </c>
      <c r="E996" s="41">
        <v>2000</v>
      </c>
      <c r="F996" s="24">
        <v>2003</v>
      </c>
      <c r="G996" s="24" t="s">
        <v>4721</v>
      </c>
      <c r="H996" s="24" t="s">
        <v>4720</v>
      </c>
      <c r="I996" s="24" t="s">
        <v>217</v>
      </c>
      <c r="J996" s="24" t="s">
        <v>423</v>
      </c>
      <c r="K996" s="24" t="s">
        <v>4728</v>
      </c>
    </row>
    <row r="997" spans="1:11" x14ac:dyDescent="0.3">
      <c r="A997" s="27">
        <v>41102</v>
      </c>
      <c r="B997" s="27">
        <v>41059</v>
      </c>
      <c r="C997" s="28">
        <v>7178.2553999999991</v>
      </c>
      <c r="D997" s="24">
        <v>8754</v>
      </c>
      <c r="E997" s="41">
        <v>2000</v>
      </c>
      <c r="F997" s="24">
        <v>2008</v>
      </c>
      <c r="G997" s="24" t="s">
        <v>4721</v>
      </c>
      <c r="H997" s="24" t="s">
        <v>4720</v>
      </c>
      <c r="I997" s="24" t="s">
        <v>4723</v>
      </c>
      <c r="J997" s="24" t="s">
        <v>423</v>
      </c>
      <c r="K997" s="24" t="s">
        <v>4727</v>
      </c>
    </row>
    <row r="998" spans="1:11" x14ac:dyDescent="0.3">
      <c r="A998" s="27">
        <v>40933</v>
      </c>
      <c r="B998" s="27">
        <v>40893</v>
      </c>
      <c r="C998" s="28">
        <v>5459.8320000000003</v>
      </c>
      <c r="D998" s="24">
        <v>5935</v>
      </c>
      <c r="E998" s="41">
        <v>1200</v>
      </c>
      <c r="F998" s="24">
        <v>2005</v>
      </c>
      <c r="G998" s="24" t="s">
        <v>4725</v>
      </c>
      <c r="H998" s="24" t="s">
        <v>4720</v>
      </c>
      <c r="I998" s="24" t="s">
        <v>217</v>
      </c>
      <c r="J998" s="24" t="s">
        <v>423</v>
      </c>
      <c r="K998" s="24" t="s">
        <v>4726</v>
      </c>
    </row>
    <row r="999" spans="1:11" x14ac:dyDescent="0.3">
      <c r="A999" s="27">
        <v>41010</v>
      </c>
      <c r="B999" s="27">
        <v>40898</v>
      </c>
      <c r="C999" s="28">
        <v>4185.2160000000003</v>
      </c>
      <c r="D999" s="24">
        <v>4360</v>
      </c>
      <c r="E999" s="41">
        <v>2000</v>
      </c>
      <c r="F999" s="24">
        <v>2004</v>
      </c>
      <c r="G999" s="24" t="s">
        <v>4725</v>
      </c>
      <c r="H999" s="24" t="s">
        <v>4720</v>
      </c>
      <c r="I999" s="24" t="s">
        <v>217</v>
      </c>
      <c r="J999" s="24" t="s">
        <v>423</v>
      </c>
      <c r="K999" s="24" t="s">
        <v>4724</v>
      </c>
    </row>
    <row r="1000" spans="1:11" x14ac:dyDescent="0.3">
      <c r="A1000" s="27">
        <v>41096</v>
      </c>
      <c r="B1000" s="27">
        <v>40993</v>
      </c>
      <c r="C1000" s="28">
        <v>3658.2144000000003</v>
      </c>
      <c r="D1000" s="24">
        <v>3811</v>
      </c>
      <c r="E1000" s="41">
        <v>2000</v>
      </c>
      <c r="F1000" s="24">
        <v>2002</v>
      </c>
      <c r="G1000" s="24" t="s">
        <v>4721</v>
      </c>
      <c r="H1000" s="24" t="s">
        <v>4720</v>
      </c>
      <c r="I1000" s="24" t="s">
        <v>4723</v>
      </c>
      <c r="J1000" s="24" t="s">
        <v>423</v>
      </c>
      <c r="K1000" s="24" t="s">
        <v>4722</v>
      </c>
    </row>
    <row r="1001" spans="1:11" x14ac:dyDescent="0.3">
      <c r="A1001" s="27">
        <v>40869</v>
      </c>
      <c r="B1001" s="27">
        <v>40867</v>
      </c>
      <c r="C1001" s="28">
        <v>7618.5036</v>
      </c>
      <c r="D1001" s="24">
        <v>9179</v>
      </c>
      <c r="E1001" s="41">
        <v>1200</v>
      </c>
      <c r="F1001" s="24">
        <v>2008</v>
      </c>
      <c r="G1001" s="24" t="s">
        <v>4721</v>
      </c>
      <c r="H1001" s="24" t="s">
        <v>4720</v>
      </c>
      <c r="I1001" s="24" t="s">
        <v>195</v>
      </c>
      <c r="J1001" s="24" t="s">
        <v>423</v>
      </c>
      <c r="K1001" s="24" t="s">
        <v>4719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C364E-1661-4688-BB08-D27F43D4C12C}">
  <dimension ref="B2:P59"/>
  <sheetViews>
    <sheetView zoomScaleNormal="100" workbookViewId="0">
      <selection activeCell="L34" sqref="L34"/>
    </sheetView>
  </sheetViews>
  <sheetFormatPr defaultRowHeight="14.4" x14ac:dyDescent="0.3"/>
  <sheetData>
    <row r="2" spans="2:16" x14ac:dyDescent="0.3">
      <c r="M2" t="s">
        <v>428</v>
      </c>
      <c r="N2" t="s">
        <v>427</v>
      </c>
      <c r="O2" t="s">
        <v>426</v>
      </c>
      <c r="P2" t="s">
        <v>425</v>
      </c>
    </row>
    <row r="3" spans="2:16" x14ac:dyDescent="0.3">
      <c r="B3" t="s">
        <v>569</v>
      </c>
      <c r="C3">
        <v>1</v>
      </c>
      <c r="L3" t="s">
        <v>424</v>
      </c>
      <c r="M3">
        <v>93096.717499999999</v>
      </c>
      <c r="N3">
        <v>140460.5912</v>
      </c>
      <c r="O3">
        <v>429308.16589999991</v>
      </c>
      <c r="P3">
        <v>368592.23330000002</v>
      </c>
    </row>
    <row r="4" spans="2:16" x14ac:dyDescent="0.3">
      <c r="B4" t="s">
        <v>573</v>
      </c>
      <c r="C4">
        <v>2</v>
      </c>
      <c r="L4" t="s">
        <v>423</v>
      </c>
      <c r="M4">
        <v>133946.86249999999</v>
      </c>
      <c r="N4">
        <v>149146.15949999995</v>
      </c>
      <c r="O4">
        <v>339956.26049999997</v>
      </c>
      <c r="P4">
        <v>251416.50180000006</v>
      </c>
    </row>
    <row r="5" spans="2:16" x14ac:dyDescent="0.3">
      <c r="B5" t="s">
        <v>575</v>
      </c>
      <c r="C5">
        <v>3</v>
      </c>
      <c r="L5" t="s">
        <v>422</v>
      </c>
      <c r="M5">
        <v>98468.329200000007</v>
      </c>
      <c r="N5">
        <v>88038.300799999997</v>
      </c>
      <c r="O5">
        <v>280090.71919999993</v>
      </c>
      <c r="P5">
        <v>298074.28020000004</v>
      </c>
    </row>
    <row r="6" spans="2:16" x14ac:dyDescent="0.3">
      <c r="L6" t="s">
        <v>421</v>
      </c>
      <c r="M6">
        <v>158079.63870000001</v>
      </c>
      <c r="N6">
        <v>263281.12109999999</v>
      </c>
      <c r="O6">
        <v>675483.56059999974</v>
      </c>
      <c r="P6">
        <v>640901.91299999983</v>
      </c>
    </row>
    <row r="7" spans="2:16" x14ac:dyDescent="0.3">
      <c r="L7" t="s">
        <v>420</v>
      </c>
      <c r="M7">
        <v>85714.101500000004</v>
      </c>
      <c r="N7">
        <v>169825.9797</v>
      </c>
      <c r="O7">
        <v>648910.77119999996</v>
      </c>
      <c r="P7">
        <v>444384.58009999996</v>
      </c>
    </row>
    <row r="8" spans="2:16" x14ac:dyDescent="0.3">
      <c r="L8" t="s">
        <v>419</v>
      </c>
      <c r="M8">
        <v>184319.15279999998</v>
      </c>
      <c r="N8">
        <v>197050.5428</v>
      </c>
      <c r="O8">
        <v>593503.46479999984</v>
      </c>
      <c r="P8">
        <v>650998.67519999994</v>
      </c>
    </row>
    <row r="11" spans="2:16" x14ac:dyDescent="0.3">
      <c r="B11" t="s">
        <v>5886</v>
      </c>
      <c r="C11">
        <v>4</v>
      </c>
    </row>
    <row r="12" spans="2:16" x14ac:dyDescent="0.3">
      <c r="B12" t="s">
        <v>5887</v>
      </c>
      <c r="C12">
        <v>9</v>
      </c>
    </row>
    <row r="13" spans="2:16" x14ac:dyDescent="0.3">
      <c r="B13" t="s">
        <v>5888</v>
      </c>
      <c r="C13">
        <v>12</v>
      </c>
    </row>
    <row r="14" spans="2:16" x14ac:dyDescent="0.3">
      <c r="B14" t="s">
        <v>5889</v>
      </c>
      <c r="C14">
        <v>1</v>
      </c>
    </row>
    <row r="15" spans="2:16" x14ac:dyDescent="0.3">
      <c r="B15" t="s">
        <v>5890</v>
      </c>
      <c r="C15">
        <v>18</v>
      </c>
    </row>
    <row r="16" spans="2:16" x14ac:dyDescent="0.3">
      <c r="B16" t="s">
        <v>5891</v>
      </c>
      <c r="C16">
        <v>22</v>
      </c>
    </row>
    <row r="17" spans="2:3" x14ac:dyDescent="0.3">
      <c r="B17" t="s">
        <v>5892</v>
      </c>
      <c r="C17">
        <v>30</v>
      </c>
    </row>
    <row r="18" spans="2:3" x14ac:dyDescent="0.3">
      <c r="B18" t="s">
        <v>5893</v>
      </c>
      <c r="C18">
        <v>35</v>
      </c>
    </row>
    <row r="19" spans="2:3" x14ac:dyDescent="0.3">
      <c r="B19" t="s">
        <v>5894</v>
      </c>
      <c r="C19">
        <v>45</v>
      </c>
    </row>
    <row r="46" spans="2:3" x14ac:dyDescent="0.3">
      <c r="B46" t="s">
        <v>429</v>
      </c>
      <c r="C46" t="s">
        <v>430</v>
      </c>
    </row>
    <row r="47" spans="2:3" x14ac:dyDescent="0.3">
      <c r="B47" s="18">
        <v>44562</v>
      </c>
      <c r="C47">
        <v>5</v>
      </c>
    </row>
    <row r="48" spans="2:3" x14ac:dyDescent="0.3">
      <c r="B48" s="18">
        <v>44569</v>
      </c>
      <c r="C48">
        <v>12</v>
      </c>
    </row>
    <row r="49" spans="2:3" x14ac:dyDescent="0.3">
      <c r="B49" s="18">
        <v>44576</v>
      </c>
      <c r="C49">
        <v>18</v>
      </c>
    </row>
    <row r="50" spans="2:3" x14ac:dyDescent="0.3">
      <c r="B50" s="18">
        <v>44583</v>
      </c>
      <c r="C50">
        <v>15</v>
      </c>
    </row>
    <row r="51" spans="2:3" x14ac:dyDescent="0.3">
      <c r="B51" s="18">
        <v>44590</v>
      </c>
      <c r="C51">
        <v>25</v>
      </c>
    </row>
    <row r="52" spans="2:3" x14ac:dyDescent="0.3">
      <c r="B52" s="18">
        <v>44597</v>
      </c>
      <c r="C52">
        <v>35</v>
      </c>
    </row>
    <row r="53" spans="2:3" x14ac:dyDescent="0.3">
      <c r="B53" s="18">
        <v>44604</v>
      </c>
      <c r="C53">
        <v>20</v>
      </c>
    </row>
    <row r="54" spans="2:3" x14ac:dyDescent="0.3">
      <c r="B54" s="18">
        <v>44611</v>
      </c>
      <c r="C54">
        <v>45</v>
      </c>
    </row>
    <row r="55" spans="2:3" x14ac:dyDescent="0.3">
      <c r="B55" s="18">
        <v>44618</v>
      </c>
      <c r="C55">
        <v>70</v>
      </c>
    </row>
    <row r="56" spans="2:3" x14ac:dyDescent="0.3">
      <c r="B56" s="18">
        <v>44625</v>
      </c>
      <c r="C56">
        <v>95</v>
      </c>
    </row>
    <row r="57" spans="2:3" x14ac:dyDescent="0.3">
      <c r="B57" s="18">
        <v>44632</v>
      </c>
      <c r="C57">
        <v>120</v>
      </c>
    </row>
    <row r="58" spans="2:3" x14ac:dyDescent="0.3">
      <c r="B58" s="18">
        <v>44639</v>
      </c>
      <c r="C58">
        <v>145</v>
      </c>
    </row>
    <row r="59" spans="2:3" x14ac:dyDescent="0.3">
      <c r="B59" s="18">
        <v>44646</v>
      </c>
      <c r="C59">
        <v>170</v>
      </c>
    </row>
  </sheetData>
  <phoneticPr fontId="12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289B6-F460-4FE8-81FC-AA8EEAC75A59}">
  <dimension ref="A1:N20"/>
  <sheetViews>
    <sheetView zoomScale="145" zoomScaleNormal="145" workbookViewId="0">
      <selection activeCell="T13" sqref="T13"/>
    </sheetView>
  </sheetViews>
  <sheetFormatPr defaultRowHeight="14.4" x14ac:dyDescent="0.3"/>
  <cols>
    <col min="1" max="1" width="12.77734375" customWidth="1"/>
    <col min="2" max="2" width="5.6640625" customWidth="1"/>
    <col min="3" max="4" width="4.5546875" customWidth="1"/>
    <col min="5" max="5" width="7" customWidth="1"/>
    <col min="6" max="12" width="4.5546875" customWidth="1"/>
    <col min="13" max="13" width="2.21875" customWidth="1"/>
    <col min="18" max="18" width="5.109375" customWidth="1"/>
  </cols>
  <sheetData>
    <row r="1" spans="1:14" x14ac:dyDescent="0.3">
      <c r="A1" t="s">
        <v>5765</v>
      </c>
    </row>
    <row r="2" spans="1:14" ht="7.8" customHeight="1" x14ac:dyDescent="0.3"/>
    <row r="3" spans="1:14" x14ac:dyDescent="0.3">
      <c r="A3" t="s">
        <v>5764</v>
      </c>
      <c r="B3" s="21" t="s">
        <v>5763</v>
      </c>
      <c r="C3" s="21" t="s">
        <v>5762</v>
      </c>
      <c r="D3" s="21" t="s">
        <v>5761</v>
      </c>
      <c r="E3" s="21" t="s">
        <v>5760</v>
      </c>
      <c r="F3" s="21" t="s">
        <v>5759</v>
      </c>
      <c r="G3" s="21" t="s">
        <v>5758</v>
      </c>
      <c r="H3" s="21" t="s">
        <v>5757</v>
      </c>
      <c r="I3" s="21" t="s">
        <v>5756</v>
      </c>
      <c r="J3" s="21" t="s">
        <v>5755</v>
      </c>
      <c r="K3" s="21" t="s">
        <v>5754</v>
      </c>
      <c r="L3" s="21" t="s">
        <v>5753</v>
      </c>
      <c r="N3" t="s">
        <v>5752</v>
      </c>
    </row>
    <row r="4" spans="1:14" x14ac:dyDescent="0.3">
      <c r="A4" t="s">
        <v>5751</v>
      </c>
      <c r="B4">
        <v>25</v>
      </c>
      <c r="C4">
        <f t="shared" ref="C4:C15" si="0">SUM(F4:L4)</f>
        <v>0</v>
      </c>
      <c r="D4">
        <f t="shared" ref="D4:D15" si="1">SUM(F4:L4)*8</f>
        <v>0</v>
      </c>
      <c r="E4">
        <f t="shared" ref="E4:E15" si="2">SUM(F4:L4)*B4*7.5</f>
        <v>0</v>
      </c>
      <c r="F4" s="14">
        <v>0</v>
      </c>
      <c r="G4" s="14">
        <v>0</v>
      </c>
      <c r="H4" s="14">
        <v>0</v>
      </c>
      <c r="I4" s="14">
        <v>0</v>
      </c>
      <c r="J4" s="14">
        <v>0</v>
      </c>
      <c r="K4" s="14">
        <v>0</v>
      </c>
      <c r="L4" s="14">
        <v>0</v>
      </c>
      <c r="N4" t="s">
        <v>5750</v>
      </c>
    </row>
    <row r="5" spans="1:14" x14ac:dyDescent="0.3">
      <c r="A5" t="s">
        <v>273</v>
      </c>
      <c r="B5">
        <v>20</v>
      </c>
      <c r="C5">
        <f t="shared" si="0"/>
        <v>0</v>
      </c>
      <c r="D5">
        <f t="shared" si="1"/>
        <v>0</v>
      </c>
      <c r="E5">
        <f t="shared" si="2"/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</row>
    <row r="6" spans="1:14" x14ac:dyDescent="0.3">
      <c r="A6" t="s">
        <v>5749</v>
      </c>
      <c r="B6">
        <v>20</v>
      </c>
      <c r="C6">
        <f t="shared" si="0"/>
        <v>0</v>
      </c>
      <c r="D6">
        <f t="shared" si="1"/>
        <v>0</v>
      </c>
      <c r="E6">
        <f t="shared" si="2"/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</row>
    <row r="7" spans="1:14" x14ac:dyDescent="0.3">
      <c r="A7" t="s">
        <v>5748</v>
      </c>
      <c r="B7">
        <v>20</v>
      </c>
      <c r="C7">
        <f t="shared" si="0"/>
        <v>0</v>
      </c>
      <c r="D7">
        <f t="shared" si="1"/>
        <v>0</v>
      </c>
      <c r="E7">
        <f t="shared" si="2"/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N7" t="s">
        <v>5747</v>
      </c>
    </row>
    <row r="8" spans="1:14" x14ac:dyDescent="0.3">
      <c r="A8" t="s">
        <v>5746</v>
      </c>
      <c r="B8">
        <v>2</v>
      </c>
      <c r="C8">
        <f t="shared" si="0"/>
        <v>0</v>
      </c>
      <c r="D8">
        <f t="shared" si="1"/>
        <v>0</v>
      </c>
      <c r="E8">
        <f t="shared" si="2"/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N8" s="20" t="s">
        <v>5745</v>
      </c>
    </row>
    <row r="9" spans="1:14" x14ac:dyDescent="0.3">
      <c r="A9" t="s">
        <v>5744</v>
      </c>
      <c r="B9">
        <v>5</v>
      </c>
      <c r="C9">
        <f t="shared" si="0"/>
        <v>0</v>
      </c>
      <c r="D9">
        <f t="shared" si="1"/>
        <v>0</v>
      </c>
      <c r="E9">
        <f t="shared" si="2"/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</row>
    <row r="10" spans="1:14" x14ac:dyDescent="0.3">
      <c r="A10" t="s">
        <v>5743</v>
      </c>
      <c r="B10">
        <v>20</v>
      </c>
      <c r="C10">
        <f t="shared" si="0"/>
        <v>0</v>
      </c>
      <c r="D10">
        <f t="shared" si="1"/>
        <v>0</v>
      </c>
      <c r="E10">
        <f t="shared" si="2"/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N10" t="s">
        <v>5742</v>
      </c>
    </row>
    <row r="11" spans="1:14" x14ac:dyDescent="0.3">
      <c r="A11" t="s">
        <v>5741</v>
      </c>
      <c r="B11">
        <v>20</v>
      </c>
      <c r="C11">
        <f t="shared" si="0"/>
        <v>0</v>
      </c>
      <c r="D11">
        <f t="shared" si="1"/>
        <v>0</v>
      </c>
      <c r="E11">
        <f t="shared" si="2"/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N11" t="s">
        <v>5740</v>
      </c>
    </row>
    <row r="12" spans="1:14" x14ac:dyDescent="0.3">
      <c r="A12" t="s">
        <v>5739</v>
      </c>
      <c r="B12">
        <v>20</v>
      </c>
      <c r="C12">
        <f t="shared" si="0"/>
        <v>0</v>
      </c>
      <c r="D12">
        <f t="shared" si="1"/>
        <v>0</v>
      </c>
      <c r="E12">
        <f t="shared" si="2"/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</row>
    <row r="13" spans="1:14" x14ac:dyDescent="0.3">
      <c r="A13" t="s">
        <v>5738</v>
      </c>
      <c r="B13">
        <v>20</v>
      </c>
      <c r="C13">
        <f t="shared" si="0"/>
        <v>0</v>
      </c>
      <c r="D13">
        <f t="shared" si="1"/>
        <v>0</v>
      </c>
      <c r="E13">
        <f t="shared" si="2"/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</row>
    <row r="14" spans="1:14" x14ac:dyDescent="0.3">
      <c r="A14" t="s">
        <v>5737</v>
      </c>
      <c r="B14">
        <v>20</v>
      </c>
      <c r="C14">
        <f t="shared" si="0"/>
        <v>0</v>
      </c>
      <c r="D14">
        <f t="shared" si="1"/>
        <v>0</v>
      </c>
      <c r="E14">
        <f t="shared" si="2"/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N14" t="s">
        <v>5736</v>
      </c>
    </row>
    <row r="15" spans="1:14" x14ac:dyDescent="0.3">
      <c r="A15" t="s">
        <v>5735</v>
      </c>
      <c r="B15">
        <v>20</v>
      </c>
      <c r="C15">
        <f t="shared" si="0"/>
        <v>0</v>
      </c>
      <c r="D15">
        <f t="shared" si="1"/>
        <v>0</v>
      </c>
      <c r="E15">
        <f t="shared" si="2"/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</row>
    <row r="16" spans="1:14" ht="7.2" customHeight="1" x14ac:dyDescent="0.3"/>
    <row r="17" spans="1:14" x14ac:dyDescent="0.3">
      <c r="A17" t="s">
        <v>5734</v>
      </c>
      <c r="C17">
        <f>SUM(F17:L17)</f>
        <v>0</v>
      </c>
      <c r="F17">
        <f t="shared" ref="F17:L17" si="3">SUM(F4:F15)</f>
        <v>0</v>
      </c>
      <c r="G17">
        <f t="shared" si="3"/>
        <v>0</v>
      </c>
      <c r="H17">
        <f t="shared" si="3"/>
        <v>0</v>
      </c>
      <c r="I17">
        <f t="shared" si="3"/>
        <v>0</v>
      </c>
      <c r="J17">
        <f t="shared" si="3"/>
        <v>0</v>
      </c>
      <c r="K17">
        <f t="shared" si="3"/>
        <v>0</v>
      </c>
      <c r="L17">
        <f t="shared" si="3"/>
        <v>0</v>
      </c>
    </row>
    <row r="18" spans="1:14" x14ac:dyDescent="0.3">
      <c r="A18" t="s">
        <v>5733</v>
      </c>
      <c r="C18">
        <f>SUM(F18:L18)</f>
        <v>60</v>
      </c>
      <c r="F18">
        <v>8</v>
      </c>
      <c r="G18">
        <v>8</v>
      </c>
      <c r="H18">
        <v>8</v>
      </c>
      <c r="I18">
        <v>8</v>
      </c>
      <c r="J18">
        <v>8</v>
      </c>
      <c r="K18">
        <v>10</v>
      </c>
      <c r="L18">
        <v>10</v>
      </c>
    </row>
    <row r="19" spans="1:14" x14ac:dyDescent="0.3">
      <c r="A19" t="s">
        <v>5732</v>
      </c>
      <c r="C19">
        <f>SUM(F19:L19)</f>
        <v>60</v>
      </c>
      <c r="F19">
        <f t="shared" ref="F19:L19" si="4">F18-F17</f>
        <v>8</v>
      </c>
      <c r="G19">
        <f t="shared" si="4"/>
        <v>8</v>
      </c>
      <c r="H19">
        <f t="shared" si="4"/>
        <v>8</v>
      </c>
      <c r="I19">
        <f t="shared" si="4"/>
        <v>8</v>
      </c>
      <c r="J19">
        <f t="shared" si="4"/>
        <v>8</v>
      </c>
      <c r="K19">
        <f t="shared" si="4"/>
        <v>10</v>
      </c>
      <c r="L19">
        <f t="shared" si="4"/>
        <v>10</v>
      </c>
      <c r="N19" s="30" t="s">
        <v>5731</v>
      </c>
    </row>
    <row r="20" spans="1:14" x14ac:dyDescent="0.3">
      <c r="A20" t="s">
        <v>2</v>
      </c>
      <c r="E20">
        <f>SUM(E4:E15)</f>
        <v>0</v>
      </c>
      <c r="N20" s="29" t="s">
        <v>5730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C028-7E53-4E56-AB95-F943B805542C}">
  <dimension ref="A1:D4"/>
  <sheetViews>
    <sheetView zoomScale="200" zoomScaleNormal="200" workbookViewId="0">
      <selection activeCell="D8" sqref="D8"/>
    </sheetView>
  </sheetViews>
  <sheetFormatPr defaultRowHeight="14.4" x14ac:dyDescent="0.3"/>
  <sheetData>
    <row r="1" spans="1:4" x14ac:dyDescent="0.3">
      <c r="B1" t="s">
        <v>6285</v>
      </c>
      <c r="C1" t="s">
        <v>6286</v>
      </c>
      <c r="D1" t="s">
        <v>6287</v>
      </c>
    </row>
    <row r="2" spans="1:4" x14ac:dyDescent="0.3">
      <c r="A2" t="s">
        <v>3</v>
      </c>
      <c r="B2">
        <v>34</v>
      </c>
      <c r="C2">
        <v>6</v>
      </c>
      <c r="D2">
        <v>7</v>
      </c>
    </row>
    <row r="3" spans="1:4" x14ac:dyDescent="0.3">
      <c r="A3" t="s">
        <v>4</v>
      </c>
      <c r="B3">
        <v>45</v>
      </c>
      <c r="C3">
        <v>55</v>
      </c>
      <c r="D3">
        <v>5</v>
      </c>
    </row>
    <row r="4" spans="1:4" x14ac:dyDescent="0.3">
      <c r="A4" t="s">
        <v>5</v>
      </c>
      <c r="B4">
        <v>3</v>
      </c>
      <c r="C4">
        <v>7</v>
      </c>
      <c r="D4">
        <v>56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43D6A-856F-4284-9803-3D80A379BDB5}">
  <dimension ref="A1:D4"/>
  <sheetViews>
    <sheetView zoomScale="200" zoomScaleNormal="200" workbookViewId="0">
      <selection activeCell="A4" sqref="A4"/>
    </sheetView>
  </sheetViews>
  <sheetFormatPr defaultRowHeight="14.4" x14ac:dyDescent="0.3"/>
  <sheetData>
    <row r="1" spans="1:4" x14ac:dyDescent="0.3">
      <c r="B1" t="s">
        <v>6285</v>
      </c>
      <c r="C1" t="s">
        <v>6286</v>
      </c>
      <c r="D1" t="s">
        <v>6287</v>
      </c>
    </row>
    <row r="2" spans="1:4" x14ac:dyDescent="0.3">
      <c r="A2" t="s">
        <v>3</v>
      </c>
      <c r="B2">
        <v>1</v>
      </c>
      <c r="C2">
        <v>6</v>
      </c>
      <c r="D2">
        <v>7</v>
      </c>
    </row>
    <row r="3" spans="1:4" x14ac:dyDescent="0.3">
      <c r="A3" t="s">
        <v>4</v>
      </c>
      <c r="B3">
        <v>2</v>
      </c>
      <c r="C3">
        <v>5</v>
      </c>
      <c r="D3">
        <v>8</v>
      </c>
    </row>
    <row r="4" spans="1:4" x14ac:dyDescent="0.3">
      <c r="A4" t="s">
        <v>6</v>
      </c>
      <c r="B4">
        <v>3</v>
      </c>
      <c r="C4">
        <v>4</v>
      </c>
      <c r="D4">
        <v>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20BAE-D216-4FC2-ABC2-9DDBF2177DD1}">
  <dimension ref="A1:D4"/>
  <sheetViews>
    <sheetView zoomScale="200" zoomScaleNormal="200" workbookViewId="0">
      <selection activeCell="C3" sqref="C3"/>
    </sheetView>
  </sheetViews>
  <sheetFormatPr defaultRowHeight="14.4" x14ac:dyDescent="0.3"/>
  <sheetData>
    <row r="1" spans="1:4" x14ac:dyDescent="0.3">
      <c r="B1" t="s">
        <v>6285</v>
      </c>
      <c r="C1" t="s">
        <v>6286</v>
      </c>
      <c r="D1" t="s">
        <v>6287</v>
      </c>
    </row>
    <row r="2" spans="1:4" x14ac:dyDescent="0.3">
      <c r="A2" t="s">
        <v>3</v>
      </c>
      <c r="B2">
        <v>45</v>
      </c>
      <c r="C2">
        <v>45</v>
      </c>
      <c r="D2">
        <v>4</v>
      </c>
    </row>
    <row r="3" spans="1:4" x14ac:dyDescent="0.3">
      <c r="A3" t="s">
        <v>4</v>
      </c>
      <c r="B3">
        <v>4</v>
      </c>
      <c r="C3">
        <v>54</v>
      </c>
      <c r="D3">
        <v>7</v>
      </c>
    </row>
    <row r="4" spans="1:4" x14ac:dyDescent="0.3">
      <c r="A4" t="s">
        <v>5</v>
      </c>
      <c r="B4">
        <v>5</v>
      </c>
      <c r="C4">
        <v>6</v>
      </c>
      <c r="D4">
        <v>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0F511-3204-42E0-9784-77B48E16AE34}">
  <dimension ref="A1:C7"/>
  <sheetViews>
    <sheetView zoomScale="145" zoomScaleNormal="145" workbookViewId="0">
      <selection activeCell="B1" sqref="B1"/>
    </sheetView>
  </sheetViews>
  <sheetFormatPr defaultRowHeight="14.4" x14ac:dyDescent="0.3"/>
  <cols>
    <col min="1" max="1" width="8.109375" customWidth="1"/>
    <col min="2" max="2" width="5.44140625" customWidth="1"/>
  </cols>
  <sheetData>
    <row r="1" spans="1:3" x14ac:dyDescent="0.3">
      <c r="A1" t="s">
        <v>9</v>
      </c>
      <c r="B1" s="21" t="s">
        <v>207</v>
      </c>
      <c r="C1" t="s">
        <v>194</v>
      </c>
    </row>
    <row r="2" spans="1:3" x14ac:dyDescent="0.3">
      <c r="A2" t="s">
        <v>3</v>
      </c>
      <c r="B2">
        <v>1.2</v>
      </c>
      <c r="C2" t="s">
        <v>195</v>
      </c>
    </row>
    <row r="3" spans="1:3" x14ac:dyDescent="0.3">
      <c r="A3" t="s">
        <v>4</v>
      </c>
      <c r="B3">
        <v>1.3</v>
      </c>
      <c r="C3" t="s">
        <v>198</v>
      </c>
    </row>
    <row r="4" spans="1:3" x14ac:dyDescent="0.3">
      <c r="A4" t="s">
        <v>5</v>
      </c>
      <c r="B4">
        <v>0.8</v>
      </c>
      <c r="C4" t="s">
        <v>196</v>
      </c>
    </row>
    <row r="5" spans="1:3" x14ac:dyDescent="0.3">
      <c r="A5" t="s">
        <v>6</v>
      </c>
      <c r="B5">
        <v>1</v>
      </c>
      <c r="C5" t="s">
        <v>197</v>
      </c>
    </row>
    <row r="6" spans="1:3" x14ac:dyDescent="0.3">
      <c r="A6" t="s">
        <v>6291</v>
      </c>
      <c r="B6">
        <v>1.5</v>
      </c>
      <c r="C6" t="s">
        <v>196</v>
      </c>
    </row>
    <row r="7" spans="1:3" x14ac:dyDescent="0.3">
      <c r="A7" t="s">
        <v>6030</v>
      </c>
      <c r="B7">
        <v>2</v>
      </c>
      <c r="C7" t="s">
        <v>6290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1B33-730D-4165-BE95-F715D6A051C1}">
  <dimension ref="A1"/>
  <sheetViews>
    <sheetView topLeftCell="A8" zoomScale="160" zoomScaleNormal="160" workbookViewId="0">
      <selection activeCell="D9" sqref="D9"/>
    </sheetView>
  </sheetViews>
  <sheetFormatPr defaultRowHeight="14.4" x14ac:dyDescent="0.3"/>
  <sheetData/>
  <dataConsolidate topLabe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D0E5-6DA3-4F5A-BCA4-789F65D3BD8A}">
  <dimension ref="A12:S120"/>
  <sheetViews>
    <sheetView zoomScale="115" zoomScaleNormal="115" workbookViewId="0">
      <selection activeCell="A48" sqref="A48"/>
    </sheetView>
  </sheetViews>
  <sheetFormatPr defaultRowHeight="21" x14ac:dyDescent="0.4"/>
  <cols>
    <col min="1" max="1" width="12.5546875" style="17" customWidth="1"/>
    <col min="2" max="4" width="11.88671875" style="17" customWidth="1"/>
    <col min="5" max="5" width="8.88671875" style="17" customWidth="1"/>
    <col min="6" max="6" width="14.77734375" style="17" customWidth="1"/>
    <col min="7" max="7" width="18.21875" style="17" customWidth="1"/>
    <col min="8" max="8" width="11.88671875" style="17" customWidth="1"/>
    <col min="9" max="9" width="14.88671875" style="17" customWidth="1"/>
    <col min="10" max="13" width="11.88671875" style="17" customWidth="1"/>
    <col min="14" max="14" width="8.88671875" style="17"/>
    <col min="15" max="15" width="12.109375" style="17" customWidth="1"/>
    <col min="16" max="16384" width="8.88671875" style="17"/>
  </cols>
  <sheetData>
    <row r="12" spans="1:19" customFormat="1" ht="14.4" x14ac:dyDescent="0.3"/>
    <row r="13" spans="1:19" x14ac:dyDescent="0.4">
      <c r="A13" s="75" t="s">
        <v>6205</v>
      </c>
      <c r="B13" s="75"/>
      <c r="C13" s="75"/>
      <c r="D13" s="75"/>
      <c r="E13" s="75"/>
      <c r="I13" s="75" t="s">
        <v>6207</v>
      </c>
      <c r="J13" s="75"/>
      <c r="K13" s="75"/>
      <c r="L13" s="75"/>
      <c r="N13" s="84" t="s">
        <v>6231</v>
      </c>
      <c r="O13" s="84"/>
      <c r="P13" s="75"/>
      <c r="Q13" s="75"/>
      <c r="R13" s="75"/>
    </row>
    <row r="14" spans="1:19" x14ac:dyDescent="0.4">
      <c r="A14" s="75"/>
      <c r="B14" s="75"/>
      <c r="C14" s="75"/>
      <c r="D14" s="75"/>
      <c r="E14" s="75"/>
      <c r="I14" s="75"/>
      <c r="J14" s="75"/>
      <c r="K14" s="75"/>
      <c r="L14" s="75"/>
      <c r="N14" s="86" t="s">
        <v>6234</v>
      </c>
      <c r="O14" s="86"/>
      <c r="P14" s="75"/>
      <c r="Q14" s="75"/>
      <c r="R14" s="75"/>
    </row>
    <row r="15" spans="1:19" x14ac:dyDescent="0.4">
      <c r="A15" s="85" t="s">
        <v>6208</v>
      </c>
      <c r="B15" s="84" t="s">
        <v>6209</v>
      </c>
      <c r="C15" s="84" t="s">
        <v>6210</v>
      </c>
      <c r="D15" s="84" t="s">
        <v>6211</v>
      </c>
      <c r="E15" s="86" t="s">
        <v>6212</v>
      </c>
      <c r="F15" s="89" t="s">
        <v>6214</v>
      </c>
      <c r="I15" s="90" t="s">
        <v>6214</v>
      </c>
      <c r="J15" s="87" t="s">
        <v>6215</v>
      </c>
      <c r="K15" s="87" t="s">
        <v>6211</v>
      </c>
      <c r="L15" s="87" t="s">
        <v>378</v>
      </c>
      <c r="N15" s="87" t="s">
        <v>6249</v>
      </c>
      <c r="O15" s="87"/>
      <c r="P15" s="87"/>
      <c r="Q15" s="87"/>
      <c r="R15" s="87"/>
      <c r="S15" s="88"/>
    </row>
    <row r="16" spans="1:19" x14ac:dyDescent="0.4">
      <c r="A16" s="84">
        <v>1</v>
      </c>
      <c r="B16" s="84" t="s">
        <v>264</v>
      </c>
      <c r="C16" s="84" t="s">
        <v>265</v>
      </c>
      <c r="D16" s="84">
        <v>555</v>
      </c>
      <c r="E16" s="86" t="s">
        <v>6217</v>
      </c>
      <c r="F16" s="87">
        <v>3</v>
      </c>
      <c r="I16" s="87">
        <v>1</v>
      </c>
      <c r="J16" s="87" t="s">
        <v>6402</v>
      </c>
      <c r="K16" s="87">
        <v>345</v>
      </c>
      <c r="L16" s="87" t="s">
        <v>384</v>
      </c>
      <c r="N16" s="88" t="s">
        <v>6250</v>
      </c>
      <c r="O16" s="87"/>
      <c r="P16" s="87"/>
      <c r="Q16" s="87"/>
      <c r="R16" s="87"/>
      <c r="S16" s="88"/>
    </row>
    <row r="17" spans="1:19" x14ac:dyDescent="0.4">
      <c r="A17" s="84">
        <v>2</v>
      </c>
      <c r="B17" s="84" t="s">
        <v>275</v>
      </c>
      <c r="C17" s="84" t="s">
        <v>276</v>
      </c>
      <c r="D17" s="84">
        <v>777</v>
      </c>
      <c r="E17" s="86" t="s">
        <v>6220</v>
      </c>
      <c r="F17" s="87">
        <v>2</v>
      </c>
      <c r="I17" s="87">
        <v>2</v>
      </c>
      <c r="J17" s="87" t="s">
        <v>6218</v>
      </c>
      <c r="K17" s="87"/>
      <c r="L17" s="87" t="s">
        <v>383</v>
      </c>
      <c r="N17" s="91" t="s">
        <v>6366</v>
      </c>
      <c r="O17" s="91"/>
      <c r="P17" s="91"/>
      <c r="Q17" s="91"/>
      <c r="R17" s="91"/>
      <c r="S17" s="91"/>
    </row>
    <row r="18" spans="1:19" x14ac:dyDescent="0.4">
      <c r="A18" s="84">
        <v>3</v>
      </c>
      <c r="B18" s="84" t="s">
        <v>6222</v>
      </c>
      <c r="C18" s="84" t="s">
        <v>602</v>
      </c>
      <c r="D18" s="84">
        <v>888</v>
      </c>
      <c r="E18" s="86" t="s">
        <v>6223</v>
      </c>
      <c r="F18" s="87">
        <v>4</v>
      </c>
      <c r="I18" s="87">
        <v>3</v>
      </c>
      <c r="J18" s="87" t="s">
        <v>6224</v>
      </c>
      <c r="K18" s="87"/>
      <c r="L18" s="87"/>
    </row>
    <row r="19" spans="1:19" x14ac:dyDescent="0.4">
      <c r="A19" s="84">
        <v>4</v>
      </c>
      <c r="B19" s="84" t="s">
        <v>6225</v>
      </c>
      <c r="C19" s="84" t="s">
        <v>6226</v>
      </c>
      <c r="D19" s="84"/>
      <c r="E19" s="86" t="s">
        <v>6401</v>
      </c>
      <c r="F19" s="88">
        <v>4</v>
      </c>
      <c r="I19" s="88">
        <v>4</v>
      </c>
      <c r="J19" s="88" t="s">
        <v>6400</v>
      </c>
      <c r="K19" s="88"/>
      <c r="L19" s="88"/>
    </row>
    <row r="20" spans="1:19" x14ac:dyDescent="0.4">
      <c r="A20" s="75"/>
      <c r="B20" s="75"/>
      <c r="C20" s="75"/>
      <c r="D20" s="75"/>
      <c r="E20" s="75"/>
    </row>
    <row r="21" spans="1:19" x14ac:dyDescent="0.4">
      <c r="A21" s="75" t="s">
        <v>6205</v>
      </c>
      <c r="B21" s="75"/>
      <c r="C21" s="75"/>
      <c r="D21" s="75"/>
      <c r="E21" s="75"/>
      <c r="F21" s="75"/>
      <c r="G21" s="75" t="s">
        <v>6206</v>
      </c>
      <c r="H21" s="75"/>
      <c r="I21" s="75"/>
      <c r="J21" s="75"/>
      <c r="K21" s="75"/>
      <c r="L21" s="75" t="s">
        <v>6207</v>
      </c>
      <c r="M21" s="75"/>
      <c r="N21" s="75"/>
      <c r="O21" s="75"/>
    </row>
    <row r="22" spans="1:19" x14ac:dyDescent="0.4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</row>
    <row r="23" spans="1:19" x14ac:dyDescent="0.4">
      <c r="A23" s="76" t="s">
        <v>6208</v>
      </c>
      <c r="B23" s="75" t="s">
        <v>6209</v>
      </c>
      <c r="C23" s="75" t="s">
        <v>6210</v>
      </c>
      <c r="D23" s="75" t="s">
        <v>6211</v>
      </c>
      <c r="E23" s="75" t="s">
        <v>6212</v>
      </c>
      <c r="F23" s="75"/>
      <c r="G23" s="92" t="s">
        <v>6213</v>
      </c>
      <c r="H23" s="93" t="s">
        <v>6208</v>
      </c>
      <c r="I23" s="93" t="s">
        <v>6214</v>
      </c>
      <c r="J23" s="75"/>
      <c r="K23" s="75"/>
      <c r="L23" s="76" t="s">
        <v>6214</v>
      </c>
      <c r="M23" s="75" t="s">
        <v>6215</v>
      </c>
      <c r="N23" s="75" t="s">
        <v>6211</v>
      </c>
      <c r="O23" s="75" t="s">
        <v>6216</v>
      </c>
    </row>
    <row r="24" spans="1:19" x14ac:dyDescent="0.4">
      <c r="A24" s="75">
        <v>1</v>
      </c>
      <c r="B24" s="75" t="s">
        <v>264</v>
      </c>
      <c r="C24" s="75" t="s">
        <v>265</v>
      </c>
      <c r="D24" s="75">
        <v>555</v>
      </c>
      <c r="E24" s="75" t="s">
        <v>6217</v>
      </c>
      <c r="F24" s="75"/>
      <c r="G24" s="94">
        <v>1</v>
      </c>
      <c r="H24" s="94">
        <v>1</v>
      </c>
      <c r="I24" s="94">
        <v>3</v>
      </c>
      <c r="J24" s="75"/>
      <c r="K24" s="75"/>
      <c r="L24" s="75">
        <v>1</v>
      </c>
      <c r="M24" s="75" t="s">
        <v>6218</v>
      </c>
      <c r="N24" s="75">
        <v>345</v>
      </c>
      <c r="O24" s="75" t="s">
        <v>6219</v>
      </c>
    </row>
    <row r="25" spans="1:19" x14ac:dyDescent="0.4">
      <c r="A25" s="75">
        <v>2</v>
      </c>
      <c r="B25" s="75" t="s">
        <v>275</v>
      </c>
      <c r="C25" s="75" t="s">
        <v>276</v>
      </c>
      <c r="D25" s="75">
        <v>777</v>
      </c>
      <c r="E25" s="75" t="s">
        <v>6220</v>
      </c>
      <c r="F25" s="75"/>
      <c r="G25" s="94">
        <v>2</v>
      </c>
      <c r="H25" s="94">
        <v>1</v>
      </c>
      <c r="I25" s="94">
        <v>2</v>
      </c>
      <c r="J25" s="75"/>
      <c r="K25" s="75"/>
      <c r="L25" s="75">
        <v>2</v>
      </c>
      <c r="M25" s="75" t="s">
        <v>6221</v>
      </c>
      <c r="N25" s="75"/>
      <c r="O25" s="75"/>
    </row>
    <row r="26" spans="1:19" x14ac:dyDescent="0.4">
      <c r="A26" s="75">
        <v>3</v>
      </c>
      <c r="B26" s="75" t="s">
        <v>6222</v>
      </c>
      <c r="C26" s="75" t="s">
        <v>602</v>
      </c>
      <c r="D26" s="75">
        <v>888</v>
      </c>
      <c r="E26" s="75" t="s">
        <v>6223</v>
      </c>
      <c r="F26" s="75"/>
      <c r="G26" s="94">
        <v>3</v>
      </c>
      <c r="H26" s="94">
        <v>2</v>
      </c>
      <c r="I26" s="94">
        <v>3</v>
      </c>
      <c r="J26" s="75"/>
      <c r="K26" s="75"/>
      <c r="L26" s="75">
        <v>3</v>
      </c>
      <c r="M26" s="75" t="s">
        <v>6224</v>
      </c>
      <c r="N26" s="75"/>
      <c r="O26" s="75"/>
    </row>
    <row r="27" spans="1:19" x14ac:dyDescent="0.4">
      <c r="A27" s="75">
        <v>4</v>
      </c>
      <c r="B27" s="75" t="s">
        <v>6225</v>
      </c>
      <c r="C27" s="75" t="s">
        <v>6226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</row>
    <row r="28" spans="1:19" x14ac:dyDescent="0.4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</row>
    <row r="29" spans="1:19" x14ac:dyDescent="0.4">
      <c r="A29" s="75" t="s">
        <v>6227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</row>
    <row r="30" spans="1:19" x14ac:dyDescent="0.4">
      <c r="A30" s="76" t="s">
        <v>6228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</row>
    <row r="31" spans="1:19" x14ac:dyDescent="0.4">
      <c r="A31" s="77" t="s">
        <v>6360</v>
      </c>
      <c r="B31" s="75"/>
      <c r="C31" s="75"/>
      <c r="F31" s="75"/>
      <c r="G31" s="75"/>
      <c r="H31" s="75"/>
      <c r="I31" s="75"/>
      <c r="J31" s="75"/>
      <c r="K31" s="75"/>
      <c r="L31" s="75"/>
      <c r="M31" s="75"/>
      <c r="N31" s="75"/>
      <c r="O31" s="75"/>
    </row>
    <row r="32" spans="1:19" x14ac:dyDescent="0.4">
      <c r="A32" s="75" t="s">
        <v>6362</v>
      </c>
      <c r="B32" s="75"/>
      <c r="C32" s="75"/>
      <c r="F32" s="75"/>
      <c r="G32" s="75"/>
      <c r="H32" s="75"/>
      <c r="I32" s="75"/>
      <c r="J32" s="75"/>
      <c r="K32" s="75"/>
      <c r="L32" s="75"/>
      <c r="M32" s="75"/>
      <c r="N32" s="75"/>
      <c r="O32" s="75"/>
    </row>
    <row r="33" spans="1:15" x14ac:dyDescent="0.4">
      <c r="A33" s="75" t="s">
        <v>6396</v>
      </c>
      <c r="B33" s="75"/>
      <c r="C33" s="75"/>
      <c r="F33" s="75"/>
      <c r="G33" s="75"/>
      <c r="H33" s="75"/>
      <c r="I33" s="75"/>
      <c r="J33" s="75"/>
      <c r="K33" s="75"/>
      <c r="L33" s="75"/>
      <c r="M33" s="75"/>
      <c r="N33" s="75"/>
      <c r="O33" s="75"/>
    </row>
    <row r="34" spans="1:15" x14ac:dyDescent="0.4">
      <c r="A34" s="75" t="s">
        <v>6397</v>
      </c>
      <c r="B34" s="75"/>
      <c r="C34" s="75"/>
      <c r="F34" s="75"/>
      <c r="G34" s="75"/>
      <c r="H34" s="75"/>
      <c r="I34" s="75"/>
      <c r="J34" s="75"/>
      <c r="K34" s="75"/>
      <c r="L34" s="75"/>
      <c r="M34" s="75"/>
      <c r="N34" s="75"/>
      <c r="O34" s="75"/>
    </row>
    <row r="35" spans="1:15" x14ac:dyDescent="0.4">
      <c r="A35" s="75" t="s">
        <v>6358</v>
      </c>
      <c r="F35" s="75"/>
      <c r="G35" s="75"/>
      <c r="H35" s="75"/>
      <c r="I35" s="75"/>
      <c r="J35" s="75"/>
      <c r="K35" s="75"/>
      <c r="L35" s="75"/>
      <c r="M35" s="75"/>
      <c r="N35" s="75"/>
      <c r="O35" s="75"/>
    </row>
    <row r="36" spans="1:15" x14ac:dyDescent="0.4">
      <c r="A36" s="75" t="s">
        <v>6235</v>
      </c>
      <c r="F36" s="75"/>
      <c r="G36" s="75"/>
      <c r="H36" s="75"/>
      <c r="I36" s="75"/>
      <c r="J36" s="75"/>
      <c r="K36" s="75"/>
      <c r="L36" s="75"/>
      <c r="M36" s="75"/>
      <c r="N36" s="75"/>
      <c r="O36" s="75"/>
    </row>
    <row r="37" spans="1:15" x14ac:dyDescent="0.4">
      <c r="A37" s="75" t="s">
        <v>6236</v>
      </c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</row>
    <row r="38" spans="1:15" x14ac:dyDescent="0.4">
      <c r="A38" s="17" t="s">
        <v>6248</v>
      </c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</row>
    <row r="39" spans="1:15" x14ac:dyDescent="0.4">
      <c r="A39" s="75" t="s">
        <v>6237</v>
      </c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</row>
    <row r="40" spans="1:15" x14ac:dyDescent="0.4">
      <c r="A40" s="75" t="s">
        <v>6398</v>
      </c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</row>
    <row r="41" spans="1:15" x14ac:dyDescent="0.4">
      <c r="A41" s="75" t="s">
        <v>6399</v>
      </c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</row>
    <row r="42" spans="1:15" x14ac:dyDescent="0.4">
      <c r="A42" s="75" t="s">
        <v>6364</v>
      </c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1:15" x14ac:dyDescent="0.4">
      <c r="A43" s="75" t="s">
        <v>6365</v>
      </c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</row>
    <row r="44" spans="1:15" x14ac:dyDescent="0.4">
      <c r="A44" s="75" t="s">
        <v>6240</v>
      </c>
      <c r="D44" s="75"/>
      <c r="E44" s="75"/>
      <c r="F44" s="75"/>
      <c r="G44" s="75" t="s">
        <v>6374</v>
      </c>
      <c r="H44" s="75"/>
      <c r="I44" s="75"/>
      <c r="J44" s="75"/>
      <c r="K44" s="75"/>
      <c r="L44" s="75"/>
      <c r="M44" s="75"/>
      <c r="N44" s="75"/>
      <c r="O44" s="75"/>
    </row>
    <row r="45" spans="1:15" x14ac:dyDescent="0.4">
      <c r="A45" s="75" t="s">
        <v>6241</v>
      </c>
      <c r="G45" s="17" t="s">
        <v>6368</v>
      </c>
    </row>
    <row r="46" spans="1:15" x14ac:dyDescent="0.4">
      <c r="A46" s="75" t="s">
        <v>6363</v>
      </c>
      <c r="G46" s="17" t="s">
        <v>6375</v>
      </c>
    </row>
    <row r="47" spans="1:15" x14ac:dyDescent="0.4">
      <c r="A47" s="75" t="s">
        <v>6361</v>
      </c>
      <c r="G47" s="17" t="s">
        <v>6367</v>
      </c>
    </row>
    <row r="48" spans="1:15" x14ac:dyDescent="0.4">
      <c r="A48" s="75" t="s">
        <v>6242</v>
      </c>
      <c r="G48" s="17" t="s">
        <v>6376</v>
      </c>
    </row>
    <row r="49" spans="1:13" x14ac:dyDescent="0.4">
      <c r="A49" s="75" t="s">
        <v>6243</v>
      </c>
      <c r="G49" s="17" t="s">
        <v>6378</v>
      </c>
    </row>
    <row r="50" spans="1:13" x14ac:dyDescent="0.4">
      <c r="A50" s="75" t="s">
        <v>6244</v>
      </c>
      <c r="G50" s="17" t="s">
        <v>6379</v>
      </c>
    </row>
    <row r="51" spans="1:13" x14ac:dyDescent="0.4">
      <c r="A51" s="17" t="s">
        <v>6359</v>
      </c>
    </row>
    <row r="53" spans="1:13" x14ac:dyDescent="0.4">
      <c r="A53" s="17" t="s">
        <v>6377</v>
      </c>
    </row>
    <row r="54" spans="1:13" x14ac:dyDescent="0.4">
      <c r="A54" s="17" t="s">
        <v>6369</v>
      </c>
    </row>
    <row r="55" spans="1:13" x14ac:dyDescent="0.4">
      <c r="A55" s="17" t="s">
        <v>6370</v>
      </c>
    </row>
    <row r="58" spans="1:13" x14ac:dyDescent="0.4">
      <c r="A58" s="69" t="s">
        <v>6380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</row>
    <row r="59" spans="1:13" x14ac:dyDescent="0.4">
      <c r="A59" s="17" t="s">
        <v>6381</v>
      </c>
      <c r="G59" s="17" t="s">
        <v>6388</v>
      </c>
    </row>
    <row r="60" spans="1:13" x14ac:dyDescent="0.4">
      <c r="A60" s="17" t="s">
        <v>6382</v>
      </c>
      <c r="G60" s="17" t="s">
        <v>6389</v>
      </c>
    </row>
    <row r="61" spans="1:13" x14ac:dyDescent="0.4">
      <c r="A61" s="17" t="s">
        <v>6383</v>
      </c>
      <c r="G61" s="17" t="s">
        <v>6390</v>
      </c>
    </row>
    <row r="62" spans="1:13" x14ac:dyDescent="0.4">
      <c r="A62" s="17" t="s">
        <v>6395</v>
      </c>
      <c r="G62" s="17" t="s">
        <v>6391</v>
      </c>
    </row>
    <row r="63" spans="1:13" x14ac:dyDescent="0.4">
      <c r="A63" s="17" t="s">
        <v>343</v>
      </c>
      <c r="G63" s="17" t="s">
        <v>6392</v>
      </c>
    </row>
    <row r="65" spans="1:13" x14ac:dyDescent="0.4">
      <c r="A65" s="17" t="s">
        <v>6385</v>
      </c>
      <c r="G65" s="17" t="s">
        <v>6384</v>
      </c>
    </row>
    <row r="66" spans="1:13" x14ac:dyDescent="0.4">
      <c r="A66" s="17" t="s">
        <v>6386</v>
      </c>
      <c r="G66" s="17" t="s">
        <v>6387</v>
      </c>
    </row>
    <row r="67" spans="1:13" x14ac:dyDescent="0.4">
      <c r="A67" s="17" t="s">
        <v>6393</v>
      </c>
      <c r="G67" s="17" t="s">
        <v>6394</v>
      </c>
    </row>
    <row r="79" spans="1:13" x14ac:dyDescent="0.4">
      <c r="A79" s="69" t="s">
        <v>343</v>
      </c>
      <c r="B79" s="69"/>
      <c r="C79" s="69"/>
      <c r="D79" s="69"/>
      <c r="E79" s="69"/>
      <c r="F79" s="69" t="s">
        <v>5934</v>
      </c>
      <c r="G79" s="69"/>
      <c r="H79" s="69"/>
      <c r="I79" s="69" t="s">
        <v>5752</v>
      </c>
      <c r="J79" s="69"/>
      <c r="K79" s="69"/>
      <c r="L79" s="69"/>
      <c r="M79" s="69"/>
    </row>
    <row r="80" spans="1:13" x14ac:dyDescent="0.4">
      <c r="A80" s="17" t="s">
        <v>5941</v>
      </c>
      <c r="F80" s="17" t="s">
        <v>6200</v>
      </c>
      <c r="I80" s="17" t="s">
        <v>6202</v>
      </c>
    </row>
    <row r="81" spans="1:13" x14ac:dyDescent="0.4">
      <c r="A81" s="17" t="s">
        <v>5940</v>
      </c>
      <c r="F81" s="17" t="s">
        <v>6201</v>
      </c>
      <c r="I81" s="17" t="s">
        <v>5939</v>
      </c>
    </row>
    <row r="82" spans="1:13" x14ac:dyDescent="0.4">
      <c r="F82" s="17" t="s">
        <v>5938</v>
      </c>
    </row>
    <row r="83" spans="1:13" x14ac:dyDescent="0.4">
      <c r="A83" s="17" t="s">
        <v>6194</v>
      </c>
      <c r="F83" s="17" t="s">
        <v>5937</v>
      </c>
    </row>
    <row r="84" spans="1:13" x14ac:dyDescent="0.4">
      <c r="A84" s="17" t="s">
        <v>6193</v>
      </c>
      <c r="F84" s="17" t="s">
        <v>5935</v>
      </c>
    </row>
    <row r="85" spans="1:13" x14ac:dyDescent="0.4">
      <c r="A85" s="17" t="s">
        <v>6195</v>
      </c>
      <c r="F85" s="17" t="s">
        <v>6251</v>
      </c>
    </row>
    <row r="86" spans="1:13" x14ac:dyDescent="0.4">
      <c r="A86" s="17" t="s">
        <v>6196</v>
      </c>
      <c r="F86" s="17" t="s">
        <v>5933</v>
      </c>
    </row>
    <row r="87" spans="1:13" x14ac:dyDescent="0.4">
      <c r="A87" s="17" t="s">
        <v>5936</v>
      </c>
      <c r="F87" s="17" t="s">
        <v>6199</v>
      </c>
    </row>
    <row r="88" spans="1:13" x14ac:dyDescent="0.4">
      <c r="F88" s="17" t="s">
        <v>6081</v>
      </c>
    </row>
    <row r="90" spans="1:13" x14ac:dyDescent="0.4">
      <c r="A90" s="69" t="s">
        <v>5932</v>
      </c>
      <c r="B90" s="69"/>
      <c r="C90" s="69"/>
      <c r="D90" s="69"/>
      <c r="E90" s="69"/>
      <c r="F90" s="69" t="s">
        <v>5934</v>
      </c>
      <c r="G90" s="69"/>
      <c r="H90" s="69"/>
      <c r="I90" s="69" t="s">
        <v>5752</v>
      </c>
      <c r="J90" s="69"/>
      <c r="K90" s="69"/>
      <c r="L90" s="69"/>
      <c r="M90" s="69"/>
    </row>
    <row r="91" spans="1:13" x14ac:dyDescent="0.4">
      <c r="A91" s="17" t="s">
        <v>6197</v>
      </c>
      <c r="F91" s="17" t="s">
        <v>5933</v>
      </c>
      <c r="I91" s="17" t="s">
        <v>5932</v>
      </c>
    </row>
    <row r="92" spans="1:13" x14ac:dyDescent="0.4">
      <c r="A92" s="17" t="s">
        <v>6198</v>
      </c>
      <c r="F92" s="17" t="s">
        <v>5931</v>
      </c>
      <c r="I92" s="17" t="s">
        <v>5930</v>
      </c>
    </row>
    <row r="93" spans="1:13" x14ac:dyDescent="0.4">
      <c r="F93" s="17" t="s">
        <v>5929</v>
      </c>
      <c r="I93" s="17" t="s">
        <v>5928</v>
      </c>
    </row>
    <row r="94" spans="1:13" x14ac:dyDescent="0.4">
      <c r="F94" s="17" t="s">
        <v>5927</v>
      </c>
      <c r="I94" s="17" t="s">
        <v>5926</v>
      </c>
    </row>
    <row r="95" spans="1:13" x14ac:dyDescent="0.4">
      <c r="F95" s="17" t="s">
        <v>5925</v>
      </c>
    </row>
    <row r="96" spans="1:13" x14ac:dyDescent="0.4">
      <c r="F96" s="17" t="s">
        <v>5924</v>
      </c>
    </row>
    <row r="97" spans="1:15" x14ac:dyDescent="0.4">
      <c r="F97" s="17" t="s">
        <v>6065</v>
      </c>
    </row>
    <row r="100" spans="1:15" x14ac:dyDescent="0.4"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</row>
    <row r="101" spans="1:15" x14ac:dyDescent="0.4"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</row>
    <row r="102" spans="1:15" x14ac:dyDescent="0.4"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</row>
    <row r="103" spans="1:15" x14ac:dyDescent="0.4">
      <c r="B103" s="75"/>
      <c r="C103" s="75"/>
      <c r="D103" s="75"/>
      <c r="E103" s="75"/>
      <c r="F103" s="75"/>
      <c r="G103" s="75"/>
      <c r="H103" s="75"/>
      <c r="I103" s="75"/>
      <c r="J103" s="75"/>
      <c r="L103" s="75"/>
      <c r="M103" s="75"/>
      <c r="N103" s="75"/>
      <c r="O103" s="75"/>
    </row>
    <row r="104" spans="1:15" x14ac:dyDescent="0.4">
      <c r="B104" s="75"/>
      <c r="C104" s="75"/>
      <c r="D104" s="75"/>
      <c r="E104" s="75"/>
      <c r="F104" s="75"/>
      <c r="G104" s="75"/>
      <c r="H104" s="75"/>
      <c r="I104" s="75"/>
      <c r="J104" s="75"/>
      <c r="L104" s="75"/>
      <c r="M104" s="75"/>
      <c r="N104" s="75" t="s">
        <v>6229</v>
      </c>
      <c r="O104" s="75"/>
    </row>
    <row r="105" spans="1:15" x14ac:dyDescent="0.4">
      <c r="B105" s="75"/>
      <c r="C105" s="75"/>
      <c r="D105" s="75"/>
      <c r="E105" s="75"/>
      <c r="F105" s="75"/>
      <c r="G105" s="75"/>
      <c r="H105" s="75"/>
      <c r="I105" s="75"/>
      <c r="J105" s="75"/>
      <c r="L105" s="75"/>
      <c r="M105" s="75"/>
      <c r="N105" s="75" t="s">
        <v>6230</v>
      </c>
      <c r="O105" s="75"/>
    </row>
    <row r="106" spans="1:15" x14ac:dyDescent="0.4">
      <c r="B106" s="75"/>
      <c r="C106" s="75"/>
      <c r="D106" s="75"/>
      <c r="E106" s="75"/>
      <c r="F106" s="75"/>
      <c r="G106" s="75"/>
      <c r="H106" s="75"/>
      <c r="I106" s="75"/>
      <c r="J106" s="75"/>
      <c r="L106" s="75"/>
      <c r="M106" s="75" t="s">
        <v>6232</v>
      </c>
      <c r="N106" s="75" t="s">
        <v>6233</v>
      </c>
      <c r="O106" s="75"/>
    </row>
    <row r="107" spans="1:15" x14ac:dyDescent="0.4">
      <c r="B107" s="75"/>
      <c r="C107" s="75"/>
      <c r="D107" s="75"/>
      <c r="E107" s="75"/>
      <c r="F107" s="75"/>
      <c r="G107" s="75"/>
      <c r="H107" s="75"/>
      <c r="I107" s="75"/>
      <c r="J107" s="75"/>
      <c r="L107" s="75"/>
      <c r="M107" s="75"/>
      <c r="N107" s="75"/>
      <c r="O107" s="75"/>
    </row>
    <row r="108" spans="1:15" x14ac:dyDescent="0.4">
      <c r="B108" s="75"/>
      <c r="C108" s="75"/>
      <c r="D108" s="75"/>
      <c r="E108" s="75"/>
      <c r="F108" s="75"/>
      <c r="G108" s="75"/>
      <c r="H108" s="75"/>
      <c r="I108" s="75"/>
      <c r="J108" s="75"/>
      <c r="L108" s="75"/>
      <c r="M108" s="75"/>
      <c r="N108" s="75"/>
      <c r="O108" s="75"/>
    </row>
    <row r="109" spans="1:15" x14ac:dyDescent="0.4">
      <c r="B109" s="75"/>
      <c r="C109" s="75"/>
      <c r="D109" s="75"/>
      <c r="E109" s="75"/>
      <c r="F109" s="75"/>
      <c r="G109" s="75"/>
      <c r="H109" s="75"/>
      <c r="I109" s="75"/>
      <c r="J109" s="75"/>
      <c r="L109" s="75"/>
      <c r="M109" s="75"/>
      <c r="N109" s="75"/>
      <c r="O109" s="75"/>
    </row>
    <row r="110" spans="1:15" x14ac:dyDescent="0.4">
      <c r="B110" s="75"/>
      <c r="C110" s="75"/>
      <c r="D110" s="75"/>
      <c r="E110" s="75"/>
      <c r="F110" s="75"/>
      <c r="G110" s="75"/>
      <c r="H110" s="75"/>
      <c r="I110" s="75"/>
      <c r="J110" s="75"/>
      <c r="L110" s="75"/>
      <c r="M110" s="75"/>
      <c r="N110" s="75"/>
      <c r="O110" s="75"/>
    </row>
    <row r="111" spans="1:15" x14ac:dyDescent="0.4">
      <c r="B111" s="75"/>
      <c r="C111" s="75"/>
      <c r="D111" s="75"/>
      <c r="E111" s="75"/>
      <c r="F111" s="75"/>
      <c r="G111" s="75"/>
      <c r="H111" s="75"/>
      <c r="I111" s="75"/>
      <c r="J111" s="75"/>
      <c r="L111" s="75"/>
      <c r="M111" s="75"/>
      <c r="N111" s="75"/>
      <c r="O111" s="75"/>
    </row>
    <row r="112" spans="1:15" x14ac:dyDescent="0.4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L112" s="75"/>
      <c r="M112" s="75"/>
      <c r="N112" s="75" t="s">
        <v>6238</v>
      </c>
      <c r="O112" s="75"/>
    </row>
    <row r="113" spans="1:15" x14ac:dyDescent="0.4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L113" s="75"/>
      <c r="M113" s="75"/>
      <c r="N113" s="75" t="s">
        <v>6239</v>
      </c>
      <c r="O113" s="75"/>
    </row>
    <row r="114" spans="1:15" x14ac:dyDescent="0.4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L114" s="75"/>
      <c r="M114" s="75"/>
      <c r="N114" s="75"/>
      <c r="O114" s="75"/>
    </row>
    <row r="115" spans="1:15" x14ac:dyDescent="0.4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L115" s="75"/>
      <c r="M115" s="75"/>
      <c r="N115" s="75"/>
      <c r="O115" s="75"/>
    </row>
    <row r="116" spans="1:15" x14ac:dyDescent="0.4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L116" s="75"/>
      <c r="M116" s="75"/>
      <c r="N116" s="75"/>
      <c r="O116" s="75"/>
    </row>
    <row r="117" spans="1:15" x14ac:dyDescent="0.4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L117" s="75"/>
      <c r="M117" s="75"/>
      <c r="N117" s="75"/>
      <c r="O117" s="75"/>
    </row>
    <row r="118" spans="1:15" x14ac:dyDescent="0.4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L118" s="75"/>
      <c r="M118" s="75"/>
      <c r="N118" s="75"/>
      <c r="O118" s="75"/>
    </row>
    <row r="119" spans="1:15" x14ac:dyDescent="0.4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L119" s="75"/>
      <c r="M119" s="75"/>
      <c r="N119" s="75"/>
      <c r="O119" s="75"/>
    </row>
    <row r="120" spans="1:15" x14ac:dyDescent="0.4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L120" s="75"/>
      <c r="M120" s="75"/>
      <c r="N120" s="75"/>
      <c r="O120" s="75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2D5A1-7739-480A-9849-0C8C329ADFFC}">
  <dimension ref="A1:T79"/>
  <sheetViews>
    <sheetView zoomScale="130" zoomScaleNormal="130" workbookViewId="0">
      <pane ySplit="1" topLeftCell="A2" activePane="bottomLeft" state="frozen"/>
      <selection pane="bottomLeft" activeCell="K15" sqref="K15"/>
    </sheetView>
  </sheetViews>
  <sheetFormatPr defaultRowHeight="14.4" x14ac:dyDescent="0.3"/>
  <cols>
    <col min="1" max="1" width="11.21875" style="21" bestFit="1" customWidth="1"/>
    <col min="2" max="2" width="12.33203125" customWidth="1"/>
    <col min="3" max="3" width="16" customWidth="1"/>
    <col min="4" max="4" width="16.6640625" customWidth="1"/>
    <col min="5" max="5" width="16.33203125" customWidth="1"/>
    <col min="6" max="6" width="14.33203125" customWidth="1"/>
    <col min="7" max="7" width="13.5546875" customWidth="1"/>
    <col min="9" max="9" width="14.5546875" customWidth="1"/>
    <col min="10" max="10" width="5.33203125" customWidth="1"/>
    <col min="14" max="14" width="17.5546875" bestFit="1" customWidth="1"/>
  </cols>
  <sheetData>
    <row r="1" spans="1:17" x14ac:dyDescent="0.3">
      <c r="A1" s="70" t="s">
        <v>431</v>
      </c>
      <c r="B1" s="71" t="s">
        <v>431</v>
      </c>
      <c r="C1" s="71" t="s">
        <v>432</v>
      </c>
      <c r="D1" s="71" t="s">
        <v>433</v>
      </c>
      <c r="E1" s="71" t="s">
        <v>434</v>
      </c>
      <c r="F1" s="71" t="s">
        <v>435</v>
      </c>
      <c r="G1" s="71" t="s">
        <v>436</v>
      </c>
      <c r="H1" s="71" t="s">
        <v>437</v>
      </c>
      <c r="I1" s="71" t="s">
        <v>438</v>
      </c>
      <c r="J1" s="96"/>
      <c r="K1" s="97" t="str">
        <f>COUNTA(B2:I67)-COUNTA(B2:B21,B34:B67) &amp; " Shortcuts"</f>
        <v>154 Shortcuts</v>
      </c>
      <c r="L1" s="96"/>
      <c r="N1" s="71" t="s">
        <v>431</v>
      </c>
      <c r="O1" s="71" t="s">
        <v>375</v>
      </c>
      <c r="P1" s="71"/>
      <c r="Q1" s="71"/>
    </row>
    <row r="2" spans="1:17" x14ac:dyDescent="0.3">
      <c r="A2" s="73" t="s">
        <v>439</v>
      </c>
      <c r="B2" s="19" t="s">
        <v>440</v>
      </c>
      <c r="C2" s="19" t="s">
        <v>6185</v>
      </c>
      <c r="D2" s="19" t="s">
        <v>6189</v>
      </c>
      <c r="E2" s="19" t="s">
        <v>441</v>
      </c>
      <c r="N2" t="s">
        <v>639</v>
      </c>
      <c r="O2" t="s">
        <v>640</v>
      </c>
    </row>
    <row r="3" spans="1:17" x14ac:dyDescent="0.3">
      <c r="A3" s="73" t="s">
        <v>442</v>
      </c>
      <c r="B3" s="19" t="s">
        <v>443</v>
      </c>
      <c r="C3" s="19" t="s">
        <v>6186</v>
      </c>
      <c r="D3" s="19" t="s">
        <v>6190</v>
      </c>
      <c r="E3" s="19" t="s">
        <v>444</v>
      </c>
      <c r="F3" t="s">
        <v>445</v>
      </c>
      <c r="N3" t="s">
        <v>641</v>
      </c>
      <c r="O3" t="s">
        <v>640</v>
      </c>
    </row>
    <row r="4" spans="1:17" x14ac:dyDescent="0.3">
      <c r="A4" s="73" t="s">
        <v>446</v>
      </c>
      <c r="B4" s="19" t="s">
        <v>447</v>
      </c>
      <c r="C4" s="19" t="s">
        <v>6187</v>
      </c>
      <c r="D4" s="19" t="s">
        <v>6191</v>
      </c>
      <c r="E4" s="19" t="s">
        <v>448</v>
      </c>
      <c r="H4" t="s">
        <v>6315</v>
      </c>
      <c r="N4" t="s">
        <v>642</v>
      </c>
      <c r="O4" t="s">
        <v>643</v>
      </c>
    </row>
    <row r="5" spans="1:17" x14ac:dyDescent="0.3">
      <c r="A5" s="73" t="s">
        <v>449</v>
      </c>
      <c r="B5" s="19" t="s">
        <v>450</v>
      </c>
      <c r="C5" s="19" t="s">
        <v>6188</v>
      </c>
      <c r="D5" s="19" t="s">
        <v>6192</v>
      </c>
      <c r="E5" s="19" t="s">
        <v>451</v>
      </c>
      <c r="H5" t="s">
        <v>6314</v>
      </c>
      <c r="K5" t="s">
        <v>34</v>
      </c>
      <c r="N5" t="s">
        <v>644</v>
      </c>
      <c r="O5" t="s">
        <v>645</v>
      </c>
    </row>
    <row r="6" spans="1:17" x14ac:dyDescent="0.3">
      <c r="A6" s="73" t="s">
        <v>452</v>
      </c>
      <c r="B6" t="s">
        <v>453</v>
      </c>
      <c r="C6" s="19" t="s">
        <v>454</v>
      </c>
      <c r="D6" s="19"/>
      <c r="E6" t="s">
        <v>455</v>
      </c>
      <c r="K6" t="s">
        <v>478</v>
      </c>
      <c r="N6" t="s">
        <v>646</v>
      </c>
      <c r="O6" t="s">
        <v>647</v>
      </c>
    </row>
    <row r="7" spans="1:17" x14ac:dyDescent="0.3">
      <c r="A7" s="73" t="s">
        <v>456</v>
      </c>
      <c r="B7" t="s">
        <v>457</v>
      </c>
      <c r="C7" s="19" t="s">
        <v>458</v>
      </c>
      <c r="E7" t="s">
        <v>459</v>
      </c>
      <c r="K7" t="s">
        <v>5766</v>
      </c>
      <c r="N7" t="s">
        <v>648</v>
      </c>
      <c r="O7" t="s">
        <v>649</v>
      </c>
    </row>
    <row r="8" spans="1:17" x14ac:dyDescent="0.3">
      <c r="A8" s="73" t="s">
        <v>460</v>
      </c>
      <c r="B8" t="s">
        <v>461</v>
      </c>
      <c r="C8" s="19" t="s">
        <v>462</v>
      </c>
      <c r="E8" t="s">
        <v>463</v>
      </c>
      <c r="F8" t="s">
        <v>464</v>
      </c>
      <c r="K8" t="s">
        <v>5884</v>
      </c>
      <c r="N8" t="s">
        <v>6066</v>
      </c>
      <c r="O8" t="s">
        <v>6068</v>
      </c>
    </row>
    <row r="9" spans="1:17" x14ac:dyDescent="0.3">
      <c r="A9" s="73" t="s">
        <v>465</v>
      </c>
      <c r="B9" t="s">
        <v>466</v>
      </c>
      <c r="C9" t="s">
        <v>467</v>
      </c>
      <c r="D9" t="s">
        <v>468</v>
      </c>
      <c r="E9" t="s">
        <v>468</v>
      </c>
      <c r="N9" t="s">
        <v>6067</v>
      </c>
      <c r="O9" t="s">
        <v>6069</v>
      </c>
    </row>
    <row r="10" spans="1:17" x14ac:dyDescent="0.3">
      <c r="A10" s="73" t="s">
        <v>469</v>
      </c>
      <c r="B10" t="s">
        <v>470</v>
      </c>
      <c r="C10" t="s">
        <v>471</v>
      </c>
      <c r="D10" t="s">
        <v>472</v>
      </c>
      <c r="N10" t="s">
        <v>650</v>
      </c>
      <c r="O10" t="s">
        <v>651</v>
      </c>
    </row>
    <row r="11" spans="1:17" x14ac:dyDescent="0.3">
      <c r="A11" s="73" t="s">
        <v>473</v>
      </c>
      <c r="B11" t="s">
        <v>473</v>
      </c>
      <c r="D11" t="s">
        <v>474</v>
      </c>
      <c r="N11" t="s">
        <v>652</v>
      </c>
      <c r="O11" t="s">
        <v>653</v>
      </c>
    </row>
    <row r="12" spans="1:17" x14ac:dyDescent="0.3">
      <c r="A12" s="72">
        <v>1</v>
      </c>
      <c r="B12">
        <v>1</v>
      </c>
      <c r="C12" t="s">
        <v>475</v>
      </c>
      <c r="D12" t="s">
        <v>476</v>
      </c>
      <c r="E12" t="s">
        <v>477</v>
      </c>
      <c r="N12" t="s">
        <v>648</v>
      </c>
      <c r="O12" t="s">
        <v>654</v>
      </c>
    </row>
    <row r="13" spans="1:17" x14ac:dyDescent="0.3">
      <c r="A13" s="72">
        <v>2</v>
      </c>
      <c r="B13">
        <v>2</v>
      </c>
      <c r="C13" t="s">
        <v>479</v>
      </c>
      <c r="D13" t="s">
        <v>480</v>
      </c>
      <c r="E13" t="s">
        <v>481</v>
      </c>
      <c r="N13" t="s">
        <v>655</v>
      </c>
      <c r="O13" t="s">
        <v>656</v>
      </c>
    </row>
    <row r="14" spans="1:17" x14ac:dyDescent="0.3">
      <c r="A14" s="72">
        <v>3</v>
      </c>
      <c r="B14">
        <v>3</v>
      </c>
      <c r="C14" t="s">
        <v>482</v>
      </c>
      <c r="D14" t="s">
        <v>483</v>
      </c>
      <c r="E14" t="s">
        <v>484</v>
      </c>
      <c r="N14" t="s">
        <v>657</v>
      </c>
      <c r="O14" t="s">
        <v>658</v>
      </c>
    </row>
    <row r="15" spans="1:17" x14ac:dyDescent="0.3">
      <c r="A15" s="72">
        <v>4</v>
      </c>
      <c r="B15">
        <v>4</v>
      </c>
      <c r="C15" t="s">
        <v>485</v>
      </c>
      <c r="D15" t="s">
        <v>486</v>
      </c>
      <c r="E15" t="s">
        <v>487</v>
      </c>
      <c r="N15" t="s">
        <v>659</v>
      </c>
      <c r="O15" t="s">
        <v>660</v>
      </c>
    </row>
    <row r="16" spans="1:17" x14ac:dyDescent="0.3">
      <c r="A16" s="72">
        <v>5</v>
      </c>
      <c r="B16">
        <v>5</v>
      </c>
      <c r="C16" t="s">
        <v>488</v>
      </c>
      <c r="D16" t="s">
        <v>489</v>
      </c>
      <c r="E16" t="s">
        <v>490</v>
      </c>
      <c r="N16" t="s">
        <v>661</v>
      </c>
      <c r="O16" t="s">
        <v>662</v>
      </c>
    </row>
    <row r="17" spans="1:20" x14ac:dyDescent="0.3">
      <c r="A17" s="72">
        <v>6</v>
      </c>
      <c r="B17">
        <v>6</v>
      </c>
      <c r="C17" t="s">
        <v>491</v>
      </c>
      <c r="D17" t="s">
        <v>492</v>
      </c>
      <c r="E17" t="s">
        <v>493</v>
      </c>
      <c r="N17" t="s">
        <v>648</v>
      </c>
      <c r="O17" t="s">
        <v>654</v>
      </c>
    </row>
    <row r="18" spans="1:20" x14ac:dyDescent="0.3">
      <c r="A18" s="72">
        <v>7</v>
      </c>
      <c r="B18">
        <v>7</v>
      </c>
      <c r="D18" t="s">
        <v>494</v>
      </c>
      <c r="E18" t="s">
        <v>495</v>
      </c>
      <c r="N18" t="s">
        <v>6337</v>
      </c>
      <c r="O18" t="s">
        <v>6338</v>
      </c>
    </row>
    <row r="19" spans="1:20" x14ac:dyDescent="0.3">
      <c r="A19" s="72">
        <v>8</v>
      </c>
      <c r="B19">
        <v>8</v>
      </c>
      <c r="C19" t="s">
        <v>496</v>
      </c>
      <c r="D19" t="s">
        <v>497</v>
      </c>
      <c r="E19" t="s">
        <v>498</v>
      </c>
      <c r="N19" t="s">
        <v>6339</v>
      </c>
      <c r="O19" t="s">
        <v>6341</v>
      </c>
    </row>
    <row r="20" spans="1:20" x14ac:dyDescent="0.3">
      <c r="A20" s="72">
        <v>9</v>
      </c>
      <c r="B20">
        <v>9</v>
      </c>
      <c r="C20" t="s">
        <v>499</v>
      </c>
      <c r="D20" t="s">
        <v>500</v>
      </c>
      <c r="E20" t="s">
        <v>501</v>
      </c>
      <c r="N20" t="s">
        <v>6340</v>
      </c>
      <c r="O20" t="s">
        <v>6342</v>
      </c>
    </row>
    <row r="21" spans="1:20" x14ac:dyDescent="0.3">
      <c r="A21" s="72">
        <v>0</v>
      </c>
      <c r="B21">
        <v>10</v>
      </c>
      <c r="C21" t="s">
        <v>502</v>
      </c>
      <c r="D21" t="s">
        <v>503</v>
      </c>
      <c r="E21" t="s">
        <v>504</v>
      </c>
    </row>
    <row r="22" spans="1:20" x14ac:dyDescent="0.3">
      <c r="A22" s="73" t="s">
        <v>505</v>
      </c>
      <c r="B22" t="s">
        <v>506</v>
      </c>
      <c r="C22" t="s">
        <v>507</v>
      </c>
      <c r="D22" t="s">
        <v>508</v>
      </c>
      <c r="F22" t="s">
        <v>509</v>
      </c>
      <c r="H22" t="s">
        <v>510</v>
      </c>
    </row>
    <row r="23" spans="1:20" x14ac:dyDescent="0.3">
      <c r="A23" s="73" t="s">
        <v>511</v>
      </c>
      <c r="B23" t="s">
        <v>512</v>
      </c>
      <c r="C23" t="s">
        <v>513</v>
      </c>
      <c r="D23" t="s">
        <v>514</v>
      </c>
    </row>
    <row r="24" spans="1:20" x14ac:dyDescent="0.3">
      <c r="A24" s="73" t="s">
        <v>515</v>
      </c>
      <c r="B24" t="s">
        <v>516</v>
      </c>
      <c r="C24" t="s">
        <v>517</v>
      </c>
      <c r="D24" t="s">
        <v>518</v>
      </c>
      <c r="N24" t="s">
        <v>6343</v>
      </c>
      <c r="O24" t="s">
        <v>6344</v>
      </c>
    </row>
    <row r="25" spans="1:20" x14ac:dyDescent="0.3">
      <c r="A25" s="73" t="s">
        <v>519</v>
      </c>
      <c r="B25" t="s">
        <v>520</v>
      </c>
      <c r="C25" t="s">
        <v>521</v>
      </c>
      <c r="F25" t="s">
        <v>522</v>
      </c>
      <c r="N25" t="s">
        <v>6345</v>
      </c>
      <c r="O25" t="s">
        <v>6346</v>
      </c>
    </row>
    <row r="26" spans="1:20" x14ac:dyDescent="0.3">
      <c r="A26" s="73" t="s">
        <v>523</v>
      </c>
      <c r="B26" s="19" t="s">
        <v>524</v>
      </c>
      <c r="C26" t="s">
        <v>525</v>
      </c>
    </row>
    <row r="27" spans="1:20" x14ac:dyDescent="0.3">
      <c r="A27" s="73" t="s">
        <v>526</v>
      </c>
      <c r="B27" t="s">
        <v>527</v>
      </c>
      <c r="C27" t="s">
        <v>528</v>
      </c>
      <c r="N27" t="s">
        <v>663</v>
      </c>
      <c r="O27" t="s">
        <v>664</v>
      </c>
      <c r="T27" t="s">
        <v>6407</v>
      </c>
    </row>
    <row r="28" spans="1:20" x14ac:dyDescent="0.3">
      <c r="A28" s="73" t="s">
        <v>529</v>
      </c>
      <c r="B28" t="s">
        <v>530</v>
      </c>
      <c r="N28" t="s">
        <v>665</v>
      </c>
      <c r="O28" t="s">
        <v>666</v>
      </c>
    </row>
    <row r="29" spans="1:20" x14ac:dyDescent="0.3">
      <c r="A29" s="73" t="s">
        <v>531</v>
      </c>
      <c r="B29" t="s">
        <v>532</v>
      </c>
      <c r="C29" t="s">
        <v>533</v>
      </c>
      <c r="F29" t="s">
        <v>534</v>
      </c>
      <c r="N29" t="s">
        <v>6316</v>
      </c>
      <c r="O29" t="s">
        <v>6317</v>
      </c>
    </row>
    <row r="30" spans="1:20" x14ac:dyDescent="0.3">
      <c r="A30" s="73" t="s">
        <v>535</v>
      </c>
      <c r="B30" t="s">
        <v>536</v>
      </c>
      <c r="C30" t="s">
        <v>537</v>
      </c>
      <c r="G30" t="s">
        <v>538</v>
      </c>
      <c r="I30" t="s">
        <v>539</v>
      </c>
      <c r="N30" t="s">
        <v>6328</v>
      </c>
      <c r="O30" t="s">
        <v>6318</v>
      </c>
    </row>
    <row r="31" spans="1:20" x14ac:dyDescent="0.3">
      <c r="A31" s="73" t="s">
        <v>540</v>
      </c>
      <c r="B31" t="s">
        <v>541</v>
      </c>
      <c r="E31" t="s">
        <v>542</v>
      </c>
      <c r="N31" t="s">
        <v>6319</v>
      </c>
      <c r="O31" t="s">
        <v>6320</v>
      </c>
    </row>
    <row r="32" spans="1:20" x14ac:dyDescent="0.3">
      <c r="A32" s="73" t="s">
        <v>543</v>
      </c>
      <c r="B32" t="s">
        <v>544</v>
      </c>
      <c r="F32" s="19" t="s">
        <v>545</v>
      </c>
      <c r="N32" t="s">
        <v>6321</v>
      </c>
      <c r="O32" t="s">
        <v>6322</v>
      </c>
    </row>
    <row r="33" spans="1:15" x14ac:dyDescent="0.3">
      <c r="A33" s="73" t="s">
        <v>546</v>
      </c>
      <c r="B33" t="s">
        <v>547</v>
      </c>
      <c r="D33" t="s">
        <v>548</v>
      </c>
      <c r="N33" t="s">
        <v>6325</v>
      </c>
      <c r="O33" t="s">
        <v>6326</v>
      </c>
    </row>
    <row r="34" spans="1:15" x14ac:dyDescent="0.3">
      <c r="A34" s="72" t="s">
        <v>549</v>
      </c>
      <c r="C34" t="s">
        <v>550</v>
      </c>
      <c r="F34" t="s">
        <v>551</v>
      </c>
    </row>
    <row r="35" spans="1:15" x14ac:dyDescent="0.3">
      <c r="A35" s="72" t="s">
        <v>552</v>
      </c>
      <c r="C35" s="19" t="s">
        <v>553</v>
      </c>
      <c r="D35" s="19" t="s">
        <v>497</v>
      </c>
      <c r="E35" s="19" t="s">
        <v>554</v>
      </c>
      <c r="N35" t="s">
        <v>6329</v>
      </c>
      <c r="O35" t="s">
        <v>6333</v>
      </c>
    </row>
    <row r="36" spans="1:15" x14ac:dyDescent="0.3">
      <c r="A36" s="72" t="s">
        <v>555</v>
      </c>
      <c r="B36" s="1" t="s">
        <v>555</v>
      </c>
      <c r="D36" t="s">
        <v>556</v>
      </c>
      <c r="F36" t="s">
        <v>291</v>
      </c>
      <c r="N36" t="s">
        <v>6330</v>
      </c>
      <c r="O36" t="s">
        <v>6334</v>
      </c>
    </row>
    <row r="37" spans="1:15" x14ac:dyDescent="0.3">
      <c r="A37" s="72" t="s">
        <v>557</v>
      </c>
      <c r="B37" s="1" t="s">
        <v>557</v>
      </c>
      <c r="N37" t="s">
        <v>6331</v>
      </c>
      <c r="O37" t="s">
        <v>6335</v>
      </c>
    </row>
    <row r="38" spans="1:15" x14ac:dyDescent="0.3">
      <c r="A38" s="72" t="s">
        <v>558</v>
      </c>
      <c r="B38" s="1" t="s">
        <v>558</v>
      </c>
      <c r="C38" t="s">
        <v>559</v>
      </c>
      <c r="D38" t="s">
        <v>560</v>
      </c>
      <c r="N38" t="s">
        <v>6332</v>
      </c>
    </row>
    <row r="39" spans="1:15" x14ac:dyDescent="0.3">
      <c r="A39" s="72" t="s">
        <v>561</v>
      </c>
      <c r="C39" t="s">
        <v>562</v>
      </c>
      <c r="D39" t="s">
        <v>563</v>
      </c>
    </row>
    <row r="40" spans="1:15" x14ac:dyDescent="0.3">
      <c r="A40" s="72" t="s">
        <v>564</v>
      </c>
      <c r="C40" t="s">
        <v>565</v>
      </c>
    </row>
    <row r="41" spans="1:15" x14ac:dyDescent="0.3">
      <c r="A41" s="72" t="s">
        <v>566</v>
      </c>
      <c r="B41" t="s">
        <v>566</v>
      </c>
      <c r="C41" t="s">
        <v>377</v>
      </c>
      <c r="D41" t="s">
        <v>567</v>
      </c>
      <c r="F41" t="s">
        <v>568</v>
      </c>
    </row>
    <row r="42" spans="1:15" x14ac:dyDescent="0.3">
      <c r="A42" s="73" t="s">
        <v>569</v>
      </c>
      <c r="B42" t="s">
        <v>569</v>
      </c>
      <c r="C42" t="s">
        <v>570</v>
      </c>
      <c r="D42" t="s">
        <v>571</v>
      </c>
      <c r="E42" t="s">
        <v>572</v>
      </c>
      <c r="N42" t="s">
        <v>667</v>
      </c>
      <c r="O42" t="s">
        <v>668</v>
      </c>
    </row>
    <row r="43" spans="1:15" x14ac:dyDescent="0.3">
      <c r="A43" s="73" t="s">
        <v>573</v>
      </c>
      <c r="B43" t="s">
        <v>573</v>
      </c>
      <c r="C43" t="s">
        <v>479</v>
      </c>
      <c r="E43" t="s">
        <v>574</v>
      </c>
    </row>
    <row r="44" spans="1:15" x14ac:dyDescent="0.3">
      <c r="A44" s="73" t="s">
        <v>575</v>
      </c>
      <c r="B44" t="s">
        <v>575</v>
      </c>
      <c r="C44" s="19" t="s">
        <v>576</v>
      </c>
      <c r="E44" t="s">
        <v>577</v>
      </c>
      <c r="N44" t="s">
        <v>669</v>
      </c>
      <c r="O44" t="s">
        <v>670</v>
      </c>
    </row>
    <row r="45" spans="1:15" x14ac:dyDescent="0.3">
      <c r="A45" s="73" t="s">
        <v>578</v>
      </c>
      <c r="B45" t="s">
        <v>578</v>
      </c>
      <c r="C45" t="s">
        <v>579</v>
      </c>
      <c r="E45" t="s">
        <v>580</v>
      </c>
    </row>
    <row r="46" spans="1:15" x14ac:dyDescent="0.3">
      <c r="A46" s="73" t="s">
        <v>581</v>
      </c>
      <c r="B46" t="s">
        <v>581</v>
      </c>
      <c r="C46" t="s">
        <v>348</v>
      </c>
      <c r="E46" t="s">
        <v>582</v>
      </c>
      <c r="N46" t="s">
        <v>6309</v>
      </c>
    </row>
    <row r="47" spans="1:15" x14ac:dyDescent="0.3">
      <c r="A47" s="73" t="s">
        <v>583</v>
      </c>
      <c r="B47" t="s">
        <v>583</v>
      </c>
      <c r="C47" t="s">
        <v>525</v>
      </c>
      <c r="E47" t="s">
        <v>584</v>
      </c>
    </row>
    <row r="48" spans="1:15" x14ac:dyDescent="0.3">
      <c r="A48" s="73" t="s">
        <v>585</v>
      </c>
      <c r="B48" t="s">
        <v>585</v>
      </c>
      <c r="C48" s="19" t="s">
        <v>524</v>
      </c>
      <c r="E48" t="s">
        <v>586</v>
      </c>
      <c r="N48" t="s">
        <v>6313</v>
      </c>
      <c r="O48" t="s">
        <v>6310</v>
      </c>
    </row>
    <row r="49" spans="1:15" x14ac:dyDescent="0.3">
      <c r="A49" s="73" t="s">
        <v>587</v>
      </c>
      <c r="B49" t="s">
        <v>587</v>
      </c>
      <c r="E49" t="s">
        <v>588</v>
      </c>
      <c r="N49" t="s">
        <v>6311</v>
      </c>
      <c r="O49" t="s">
        <v>6312</v>
      </c>
    </row>
    <row r="50" spans="1:15" x14ac:dyDescent="0.3">
      <c r="A50" s="73" t="s">
        <v>589</v>
      </c>
      <c r="B50" t="s">
        <v>589</v>
      </c>
      <c r="C50" t="s">
        <v>590</v>
      </c>
      <c r="E50" t="s">
        <v>591</v>
      </c>
    </row>
    <row r="51" spans="1:15" x14ac:dyDescent="0.3">
      <c r="A51" s="73" t="s">
        <v>592</v>
      </c>
      <c r="B51" t="s">
        <v>592</v>
      </c>
      <c r="E51" t="s">
        <v>593</v>
      </c>
      <c r="N51" t="s">
        <v>6323</v>
      </c>
      <c r="O51" t="s">
        <v>6324</v>
      </c>
    </row>
    <row r="52" spans="1:15" x14ac:dyDescent="0.3">
      <c r="A52" s="73" t="s">
        <v>594</v>
      </c>
      <c r="B52" t="s">
        <v>594</v>
      </c>
      <c r="E52" t="s">
        <v>595</v>
      </c>
    </row>
    <row r="53" spans="1:15" x14ac:dyDescent="0.3">
      <c r="A53" s="73" t="s">
        <v>596</v>
      </c>
      <c r="B53" t="s">
        <v>596</v>
      </c>
      <c r="C53" t="s">
        <v>597</v>
      </c>
      <c r="D53" t="s">
        <v>598</v>
      </c>
      <c r="E53" t="s">
        <v>599</v>
      </c>
    </row>
    <row r="54" spans="1:15" x14ac:dyDescent="0.3">
      <c r="A54" s="73" t="s">
        <v>600</v>
      </c>
      <c r="B54" t="s">
        <v>600</v>
      </c>
      <c r="C54" t="s">
        <v>601</v>
      </c>
      <c r="E54" t="s">
        <v>602</v>
      </c>
      <c r="N54" t="s">
        <v>6327</v>
      </c>
    </row>
    <row r="55" spans="1:15" x14ac:dyDescent="0.3">
      <c r="A55" s="73" t="s">
        <v>603</v>
      </c>
      <c r="B55" t="s">
        <v>603</v>
      </c>
      <c r="E55" t="s">
        <v>604</v>
      </c>
    </row>
    <row r="56" spans="1:15" x14ac:dyDescent="0.3">
      <c r="A56" s="73" t="s">
        <v>605</v>
      </c>
      <c r="B56" t="s">
        <v>605</v>
      </c>
      <c r="C56" t="s">
        <v>606</v>
      </c>
      <c r="E56" t="s">
        <v>607</v>
      </c>
    </row>
    <row r="57" spans="1:15" x14ac:dyDescent="0.3">
      <c r="A57" s="73" t="s">
        <v>608</v>
      </c>
      <c r="B57" t="s">
        <v>608</v>
      </c>
      <c r="C57" t="s">
        <v>548</v>
      </c>
      <c r="E57" t="s">
        <v>609</v>
      </c>
    </row>
    <row r="58" spans="1:15" x14ac:dyDescent="0.3">
      <c r="A58" s="73" t="s">
        <v>610</v>
      </c>
      <c r="B58" t="s">
        <v>610</v>
      </c>
      <c r="E58" t="s">
        <v>611</v>
      </c>
    </row>
    <row r="59" spans="1:15" x14ac:dyDescent="0.3">
      <c r="A59" s="73" t="s">
        <v>612</v>
      </c>
      <c r="B59" t="s">
        <v>612</v>
      </c>
      <c r="C59" t="s">
        <v>613</v>
      </c>
      <c r="E59" t="s">
        <v>614</v>
      </c>
      <c r="N59" s="83" t="s">
        <v>6336</v>
      </c>
    </row>
    <row r="60" spans="1:15" x14ac:dyDescent="0.3">
      <c r="A60" s="73" t="s">
        <v>615</v>
      </c>
      <c r="B60" t="s">
        <v>615</v>
      </c>
      <c r="C60" t="s">
        <v>616</v>
      </c>
      <c r="E60" t="s">
        <v>617</v>
      </c>
    </row>
    <row r="61" spans="1:15" x14ac:dyDescent="0.3">
      <c r="A61" s="73" t="s">
        <v>618</v>
      </c>
      <c r="B61" t="s">
        <v>618</v>
      </c>
      <c r="C61" s="19" t="s">
        <v>597</v>
      </c>
      <c r="E61" t="s">
        <v>619</v>
      </c>
    </row>
    <row r="62" spans="1:15" x14ac:dyDescent="0.3">
      <c r="A62" s="73" t="s">
        <v>620</v>
      </c>
      <c r="B62" t="s">
        <v>620</v>
      </c>
      <c r="D62" t="s">
        <v>621</v>
      </c>
      <c r="E62" t="s">
        <v>622</v>
      </c>
      <c r="N62" t="s">
        <v>6347</v>
      </c>
    </row>
    <row r="63" spans="1:15" x14ac:dyDescent="0.3">
      <c r="A63" s="73" t="s">
        <v>623</v>
      </c>
      <c r="B63" t="s">
        <v>623</v>
      </c>
      <c r="C63" s="19" t="s">
        <v>624</v>
      </c>
      <c r="E63" t="s">
        <v>625</v>
      </c>
      <c r="G63" t="s">
        <v>626</v>
      </c>
      <c r="N63" t="s">
        <v>6371</v>
      </c>
    </row>
    <row r="64" spans="1:15" x14ac:dyDescent="0.3">
      <c r="A64" s="73" t="s">
        <v>627</v>
      </c>
      <c r="B64" t="s">
        <v>627</v>
      </c>
      <c r="C64" t="s">
        <v>628</v>
      </c>
      <c r="E64" t="s">
        <v>629</v>
      </c>
      <c r="N64" t="s">
        <v>6347</v>
      </c>
    </row>
    <row r="65" spans="1:14" x14ac:dyDescent="0.3">
      <c r="A65" s="73" t="s">
        <v>630</v>
      </c>
      <c r="B65" t="s">
        <v>630</v>
      </c>
      <c r="C65" s="19" t="s">
        <v>631</v>
      </c>
      <c r="E65" t="s">
        <v>632</v>
      </c>
      <c r="N65" t="s">
        <v>6348</v>
      </c>
    </row>
    <row r="66" spans="1:14" x14ac:dyDescent="0.3">
      <c r="A66" s="73" t="s">
        <v>633</v>
      </c>
      <c r="B66" t="s">
        <v>633</v>
      </c>
      <c r="C66" t="s">
        <v>634</v>
      </c>
      <c r="E66" t="s">
        <v>635</v>
      </c>
      <c r="N66" t="s">
        <v>6349</v>
      </c>
    </row>
    <row r="67" spans="1:14" x14ac:dyDescent="0.3">
      <c r="A67" s="73" t="s">
        <v>636</v>
      </c>
      <c r="B67" t="s">
        <v>636</v>
      </c>
      <c r="C67" s="19" t="s">
        <v>637</v>
      </c>
      <c r="E67" t="s">
        <v>638</v>
      </c>
      <c r="N67" t="s">
        <v>6350</v>
      </c>
    </row>
    <row r="68" spans="1:14" x14ac:dyDescent="0.3">
      <c r="A68" s="70">
        <f>COUNTA(A2:A67)</f>
        <v>66</v>
      </c>
      <c r="B68" s="70">
        <f t="shared" ref="B68:I68" si="0">COUNTA(B2:B67)</f>
        <v>62</v>
      </c>
      <c r="C68" s="70">
        <f t="shared" si="0"/>
        <v>52</v>
      </c>
      <c r="D68" s="70">
        <f t="shared" si="0"/>
        <v>29</v>
      </c>
      <c r="E68" s="70">
        <f t="shared" si="0"/>
        <v>46</v>
      </c>
      <c r="F68" s="70">
        <f t="shared" si="0"/>
        <v>9</v>
      </c>
      <c r="G68" s="70">
        <f t="shared" si="0"/>
        <v>2</v>
      </c>
      <c r="H68" s="70">
        <f t="shared" si="0"/>
        <v>3</v>
      </c>
      <c r="I68" s="70">
        <f t="shared" si="0"/>
        <v>1</v>
      </c>
      <c r="N68" t="s">
        <v>6351</v>
      </c>
    </row>
    <row r="69" spans="1:14" x14ac:dyDescent="0.3">
      <c r="N69" t="s">
        <v>6352</v>
      </c>
    </row>
    <row r="70" spans="1:14" x14ac:dyDescent="0.3">
      <c r="N70" t="s">
        <v>6353</v>
      </c>
    </row>
    <row r="71" spans="1:14" x14ac:dyDescent="0.3">
      <c r="N71" t="s">
        <v>6354</v>
      </c>
    </row>
    <row r="72" spans="1:14" x14ac:dyDescent="0.3">
      <c r="N72" t="s">
        <v>6355</v>
      </c>
    </row>
    <row r="73" spans="1:14" x14ac:dyDescent="0.3">
      <c r="N73" t="s">
        <v>6356</v>
      </c>
    </row>
    <row r="74" spans="1:14" x14ac:dyDescent="0.3">
      <c r="N74" t="s">
        <v>6357</v>
      </c>
    </row>
    <row r="76" spans="1:14" x14ac:dyDescent="0.3">
      <c r="N76" t="s">
        <v>6347</v>
      </c>
    </row>
    <row r="77" spans="1:14" x14ac:dyDescent="0.3">
      <c r="N77" t="s">
        <v>6372</v>
      </c>
    </row>
    <row r="78" spans="1:14" x14ac:dyDescent="0.3">
      <c r="N78" t="s">
        <v>6347</v>
      </c>
    </row>
    <row r="79" spans="1:14" x14ac:dyDescent="0.3">
      <c r="N79" t="s">
        <v>6373</v>
      </c>
    </row>
  </sheetData>
  <conditionalFormatting sqref="B2:I10 B11:G13 B14:I67">
    <cfRule type="expression" dxfId="1" priority="3">
      <formula>MOD(ROW(),2) =0</formula>
    </cfRule>
  </conditionalFormatting>
  <conditionalFormatting sqref="H12:I12">
    <cfRule type="expression" dxfId="0" priority="1">
      <formula>MOD(ROW(),2) =0</formula>
    </cfRule>
  </conditionalFormatting>
  <hyperlinks>
    <hyperlink ref="K6" r:id="rId1" xr:uid="{CACB93F3-41EE-419A-9A56-C08AF37365F4}"/>
    <hyperlink ref="K7" r:id="rId2" xr:uid="{8255A2E0-E18C-4CAD-8FCD-58929AED4A28}"/>
    <hyperlink ref="N59" r:id="rId3" xr:uid="{AC7B678F-7711-4663-A9C4-BC2AC55DEB39}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94D8A-15FD-4CF0-83BB-1272FE21F09E}">
  <dimension ref="A1:Y38"/>
  <sheetViews>
    <sheetView zoomScale="130" zoomScaleNormal="13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1" sqref="J11"/>
    </sheetView>
  </sheetViews>
  <sheetFormatPr defaultRowHeight="14.4" x14ac:dyDescent="0.3"/>
  <cols>
    <col min="1" max="1" width="14.21875" customWidth="1"/>
    <col min="2" max="8" width="5.77734375" bestFit="1" customWidth="1"/>
    <col min="9" max="9" width="7.6640625" customWidth="1"/>
    <col min="10" max="25" width="6.88671875" bestFit="1" customWidth="1"/>
  </cols>
  <sheetData>
    <row r="1" spans="1:25" x14ac:dyDescent="0.3">
      <c r="B1" t="s">
        <v>366</v>
      </c>
      <c r="C1" t="s">
        <v>367</v>
      </c>
      <c r="D1" t="s">
        <v>368</v>
      </c>
      <c r="E1" t="s">
        <v>369</v>
      </c>
      <c r="F1" t="s">
        <v>370</v>
      </c>
      <c r="G1" t="s">
        <v>371</v>
      </c>
      <c r="H1" t="s">
        <v>372</v>
      </c>
      <c r="I1" t="s">
        <v>373</v>
      </c>
      <c r="J1" t="s">
        <v>374</v>
      </c>
      <c r="K1" t="s">
        <v>400</v>
      </c>
      <c r="L1" t="s">
        <v>401</v>
      </c>
      <c r="M1" t="s">
        <v>402</v>
      </c>
      <c r="N1" t="s">
        <v>366</v>
      </c>
      <c r="O1" t="s">
        <v>367</v>
      </c>
      <c r="P1" t="s">
        <v>368</v>
      </c>
      <c r="Q1" t="s">
        <v>369</v>
      </c>
      <c r="R1" t="s">
        <v>370</v>
      </c>
      <c r="S1" t="s">
        <v>371</v>
      </c>
      <c r="T1" t="s">
        <v>372</v>
      </c>
      <c r="U1" t="s">
        <v>373</v>
      </c>
      <c r="V1" t="s">
        <v>374</v>
      </c>
      <c r="W1" t="s">
        <v>400</v>
      </c>
      <c r="X1" t="s">
        <v>401</v>
      </c>
      <c r="Y1" t="s">
        <v>402</v>
      </c>
    </row>
    <row r="2" spans="1:25" x14ac:dyDescent="0.3">
      <c r="A2" s="2" t="s">
        <v>398</v>
      </c>
      <c r="B2" s="2">
        <f ca="1">B8-B38</f>
        <v>1543.4891668981161</v>
      </c>
      <c r="C2" s="2">
        <f t="shared" ref="C2:Y2" ca="1" si="0">C8-C38</f>
        <v>-377.31913357522808</v>
      </c>
      <c r="D2" s="2">
        <f t="shared" ca="1" si="0"/>
        <v>-403.21727281386643</v>
      </c>
      <c r="E2" s="2">
        <f t="shared" ca="1" si="0"/>
        <v>-1187.9552748115188</v>
      </c>
      <c r="F2" s="2">
        <f t="shared" ca="1" si="0"/>
        <v>-1675.6524977648592</v>
      </c>
      <c r="G2" s="2">
        <f t="shared" ca="1" si="0"/>
        <v>-1077.7825949904209</v>
      </c>
      <c r="H2" s="2">
        <f t="shared" ca="1" si="0"/>
        <v>294.68450745460382</v>
      </c>
      <c r="I2" s="2">
        <f t="shared" ca="1" si="0"/>
        <v>137.62587009409413</v>
      </c>
      <c r="J2" s="2">
        <f t="shared" ca="1" si="0"/>
        <v>302.23326059877877</v>
      </c>
      <c r="K2" s="2">
        <f t="shared" ca="1" si="0"/>
        <v>58.121065105344314</v>
      </c>
      <c r="L2" s="2">
        <f t="shared" ca="1" si="0"/>
        <v>533.06027904067673</v>
      </c>
      <c r="M2" s="2">
        <f t="shared" ca="1" si="0"/>
        <v>-972.25796979852885</v>
      </c>
      <c r="N2" s="2">
        <f t="shared" ca="1" si="0"/>
        <v>-727.8294170750064</v>
      </c>
      <c r="O2" s="2">
        <f t="shared" ca="1" si="0"/>
        <v>-727.04395598092106</v>
      </c>
      <c r="P2" s="2">
        <f t="shared" ca="1" si="0"/>
        <v>-735.7872749837652</v>
      </c>
      <c r="Q2" s="2">
        <f t="shared" ca="1" si="0"/>
        <v>-829.17936965236368</v>
      </c>
      <c r="R2" s="2">
        <f t="shared" ca="1" si="0"/>
        <v>-2523.2793400374858</v>
      </c>
      <c r="S2" s="2">
        <f t="shared" ca="1" si="0"/>
        <v>-2203.62471208016</v>
      </c>
      <c r="T2" s="2">
        <f t="shared" ca="1" si="0"/>
        <v>-915.53628241783463</v>
      </c>
      <c r="U2" s="2">
        <f t="shared" ca="1" si="0"/>
        <v>-582.37214892779684</v>
      </c>
      <c r="V2" s="2">
        <f t="shared" ca="1" si="0"/>
        <v>-666.95859960427651</v>
      </c>
      <c r="W2" s="2">
        <f t="shared" ca="1" si="0"/>
        <v>-331.42999292481727</v>
      </c>
      <c r="X2" s="2">
        <f t="shared" ca="1" si="0"/>
        <v>-525.94473507730618</v>
      </c>
      <c r="Y2" s="2">
        <f t="shared" ca="1" si="0"/>
        <v>-150.78621843411702</v>
      </c>
    </row>
    <row r="3" spans="1:25" x14ac:dyDescent="0.3">
      <c r="A3" s="2" t="s">
        <v>399</v>
      </c>
      <c r="B3" s="2">
        <f ca="1">B2</f>
        <v>1543.4891668981161</v>
      </c>
      <c r="C3" s="2">
        <f ca="1">B3+C2</f>
        <v>1166.170033322888</v>
      </c>
      <c r="D3" s="2">
        <f t="shared" ref="D3:Y3" ca="1" si="1">C3+D2</f>
        <v>762.95276050902157</v>
      </c>
      <c r="E3" s="2">
        <f t="shared" ca="1" si="1"/>
        <v>-425.00251430249727</v>
      </c>
      <c r="F3" s="2">
        <f t="shared" ca="1" si="1"/>
        <v>-2100.6550120673564</v>
      </c>
      <c r="G3" s="2">
        <f t="shared" ca="1" si="1"/>
        <v>-3178.4376070577773</v>
      </c>
      <c r="H3" s="2">
        <f t="shared" ca="1" si="1"/>
        <v>-2883.7530996031737</v>
      </c>
      <c r="I3" s="2">
        <f t="shared" ca="1" si="1"/>
        <v>-2746.1272295090794</v>
      </c>
      <c r="J3" s="2">
        <f t="shared" ca="1" si="1"/>
        <v>-2443.8939689103008</v>
      </c>
      <c r="K3" s="2">
        <f t="shared" ca="1" si="1"/>
        <v>-2385.7729038049565</v>
      </c>
      <c r="L3" s="2">
        <f t="shared" ca="1" si="1"/>
        <v>-1852.7126247642798</v>
      </c>
      <c r="M3" s="2">
        <f t="shared" ca="1" si="1"/>
        <v>-2824.9705945628084</v>
      </c>
      <c r="N3" s="2">
        <f t="shared" ca="1" si="1"/>
        <v>-3552.8000116378148</v>
      </c>
      <c r="O3" s="2">
        <f t="shared" ca="1" si="1"/>
        <v>-4279.8439676187354</v>
      </c>
      <c r="P3" s="2">
        <f t="shared" ca="1" si="1"/>
        <v>-5015.6312426025006</v>
      </c>
      <c r="Q3" s="2">
        <f t="shared" ca="1" si="1"/>
        <v>-5844.8106122548643</v>
      </c>
      <c r="R3" s="2">
        <f t="shared" ca="1" si="1"/>
        <v>-8368.0899522923501</v>
      </c>
      <c r="S3" s="2">
        <f t="shared" ca="1" si="1"/>
        <v>-10571.71466437251</v>
      </c>
      <c r="T3" s="2">
        <f t="shared" ca="1" si="1"/>
        <v>-11487.250946790344</v>
      </c>
      <c r="U3" s="2">
        <f t="shared" ca="1" si="1"/>
        <v>-12069.62309571814</v>
      </c>
      <c r="V3" s="2">
        <f t="shared" ca="1" si="1"/>
        <v>-12736.581695322417</v>
      </c>
      <c r="W3" s="2">
        <f t="shared" ca="1" si="1"/>
        <v>-13068.011688247234</v>
      </c>
      <c r="X3" s="2">
        <f t="shared" ca="1" si="1"/>
        <v>-13593.95642332454</v>
      </c>
      <c r="Y3" s="2">
        <f t="shared" ca="1" si="1"/>
        <v>-13744.742641758658</v>
      </c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3">
      <c r="A5" t="s">
        <v>380</v>
      </c>
      <c r="B5">
        <v>3000</v>
      </c>
      <c r="C5">
        <v>1100</v>
      </c>
      <c r="D5">
        <v>1200</v>
      </c>
      <c r="E5">
        <v>1300</v>
      </c>
      <c r="F5">
        <v>1400</v>
      </c>
      <c r="G5">
        <v>1500</v>
      </c>
      <c r="H5">
        <v>1600</v>
      </c>
      <c r="I5">
        <v>1700</v>
      </c>
      <c r="J5">
        <v>1800</v>
      </c>
      <c r="K5">
        <v>1850</v>
      </c>
      <c r="L5">
        <v>1900</v>
      </c>
      <c r="M5">
        <v>1950</v>
      </c>
      <c r="N5">
        <v>2000</v>
      </c>
      <c r="O5">
        <v>2050</v>
      </c>
      <c r="P5">
        <v>2100</v>
      </c>
      <c r="Q5">
        <v>2150</v>
      </c>
      <c r="R5">
        <v>2200</v>
      </c>
      <c r="S5">
        <v>2250</v>
      </c>
      <c r="T5">
        <v>2300</v>
      </c>
      <c r="U5">
        <v>2350</v>
      </c>
      <c r="V5">
        <v>2400</v>
      </c>
      <c r="W5">
        <v>2450</v>
      </c>
      <c r="X5">
        <v>2500</v>
      </c>
      <c r="Y5">
        <v>2550</v>
      </c>
    </row>
    <row r="6" spans="1:25" x14ac:dyDescent="0.3">
      <c r="A6" t="s">
        <v>385</v>
      </c>
      <c r="B6">
        <v>60</v>
      </c>
      <c r="C6">
        <v>60</v>
      </c>
      <c r="D6">
        <v>60</v>
      </c>
      <c r="E6">
        <v>60</v>
      </c>
      <c r="F6">
        <v>60</v>
      </c>
      <c r="G6">
        <v>60</v>
      </c>
      <c r="H6">
        <v>60</v>
      </c>
      <c r="I6">
        <v>60</v>
      </c>
      <c r="J6">
        <v>60</v>
      </c>
      <c r="K6">
        <v>70</v>
      </c>
      <c r="L6">
        <v>60</v>
      </c>
      <c r="M6">
        <v>60</v>
      </c>
      <c r="N6">
        <v>60</v>
      </c>
      <c r="O6">
        <v>60</v>
      </c>
      <c r="P6">
        <v>77</v>
      </c>
      <c r="Q6">
        <v>60</v>
      </c>
      <c r="R6">
        <v>60</v>
      </c>
      <c r="S6">
        <v>60</v>
      </c>
      <c r="T6">
        <v>60</v>
      </c>
      <c r="U6">
        <v>60</v>
      </c>
      <c r="V6">
        <v>60</v>
      </c>
      <c r="W6">
        <v>60</v>
      </c>
      <c r="X6">
        <v>60</v>
      </c>
      <c r="Y6">
        <v>60</v>
      </c>
    </row>
    <row r="7" spans="1:25" x14ac:dyDescent="0.3">
      <c r="A7" t="s">
        <v>388</v>
      </c>
      <c r="B7">
        <v>200</v>
      </c>
      <c r="C7">
        <v>200</v>
      </c>
      <c r="D7">
        <v>200</v>
      </c>
      <c r="E7">
        <v>200</v>
      </c>
      <c r="F7">
        <v>200</v>
      </c>
      <c r="G7">
        <v>200</v>
      </c>
      <c r="H7">
        <v>200</v>
      </c>
      <c r="I7">
        <v>200</v>
      </c>
      <c r="J7">
        <v>200</v>
      </c>
      <c r="K7">
        <v>200</v>
      </c>
      <c r="L7">
        <v>200</v>
      </c>
      <c r="M7">
        <v>200</v>
      </c>
      <c r="N7">
        <v>200</v>
      </c>
      <c r="O7">
        <v>200</v>
      </c>
      <c r="P7">
        <v>200</v>
      </c>
      <c r="Q7">
        <v>200</v>
      </c>
      <c r="R7">
        <v>100</v>
      </c>
      <c r="S7">
        <v>100</v>
      </c>
      <c r="T7">
        <v>100</v>
      </c>
      <c r="U7">
        <v>100</v>
      </c>
      <c r="V7">
        <v>100</v>
      </c>
      <c r="W7">
        <v>100</v>
      </c>
      <c r="X7">
        <v>100</v>
      </c>
      <c r="Y7">
        <v>100</v>
      </c>
    </row>
    <row r="8" spans="1:25" x14ac:dyDescent="0.3">
      <c r="A8" s="2" t="s">
        <v>390</v>
      </c>
      <c r="B8" s="2">
        <f>SUM(B5:B7)</f>
        <v>3260</v>
      </c>
      <c r="C8" s="2">
        <f t="shared" ref="C8:Y8" si="2">SUM(C5:C7)</f>
        <v>1360</v>
      </c>
      <c r="D8" s="2">
        <f t="shared" si="2"/>
        <v>1460</v>
      </c>
      <c r="E8" s="2">
        <f t="shared" si="2"/>
        <v>1560</v>
      </c>
      <c r="F8" s="2">
        <f t="shared" si="2"/>
        <v>1660</v>
      </c>
      <c r="G8" s="2">
        <f t="shared" si="2"/>
        <v>1760</v>
      </c>
      <c r="H8" s="2">
        <f t="shared" si="2"/>
        <v>1860</v>
      </c>
      <c r="I8" s="2">
        <f t="shared" si="2"/>
        <v>1960</v>
      </c>
      <c r="J8" s="2">
        <f t="shared" si="2"/>
        <v>2060</v>
      </c>
      <c r="K8" s="2">
        <f t="shared" si="2"/>
        <v>2120</v>
      </c>
      <c r="L8" s="2">
        <f t="shared" si="2"/>
        <v>2160</v>
      </c>
      <c r="M8" s="2">
        <f t="shared" si="2"/>
        <v>2210</v>
      </c>
      <c r="N8" s="2">
        <f t="shared" si="2"/>
        <v>2260</v>
      </c>
      <c r="O8" s="2">
        <f t="shared" si="2"/>
        <v>2310</v>
      </c>
      <c r="P8" s="2">
        <f t="shared" si="2"/>
        <v>2377</v>
      </c>
      <c r="Q8" s="2">
        <f t="shared" si="2"/>
        <v>2410</v>
      </c>
      <c r="R8" s="2">
        <f t="shared" si="2"/>
        <v>2360</v>
      </c>
      <c r="S8" s="2">
        <f t="shared" si="2"/>
        <v>2410</v>
      </c>
      <c r="T8" s="2">
        <f t="shared" si="2"/>
        <v>2460</v>
      </c>
      <c r="U8" s="2">
        <f t="shared" si="2"/>
        <v>2510</v>
      </c>
      <c r="V8" s="2">
        <f t="shared" si="2"/>
        <v>2560</v>
      </c>
      <c r="W8" s="2">
        <f t="shared" si="2"/>
        <v>2610</v>
      </c>
      <c r="X8" s="2">
        <f t="shared" si="2"/>
        <v>2660</v>
      </c>
      <c r="Y8" s="2">
        <f t="shared" si="2"/>
        <v>2710</v>
      </c>
    </row>
    <row r="10" spans="1:25" x14ac:dyDescent="0.3">
      <c r="A10" t="s">
        <v>403</v>
      </c>
      <c r="B10">
        <v>100</v>
      </c>
      <c r="C10">
        <v>100</v>
      </c>
      <c r="D10">
        <v>100</v>
      </c>
      <c r="E10">
        <v>100</v>
      </c>
      <c r="F10">
        <v>100</v>
      </c>
      <c r="G10">
        <v>100</v>
      </c>
      <c r="H10">
        <v>100</v>
      </c>
      <c r="I10">
        <v>100</v>
      </c>
      <c r="J10">
        <v>100</v>
      </c>
      <c r="K10">
        <v>100</v>
      </c>
      <c r="L10">
        <v>100</v>
      </c>
      <c r="M10">
        <v>100</v>
      </c>
      <c r="N10">
        <v>100</v>
      </c>
      <c r="O10">
        <v>100</v>
      </c>
      <c r="P10">
        <v>100</v>
      </c>
      <c r="Q10">
        <v>100</v>
      </c>
      <c r="R10">
        <v>100</v>
      </c>
      <c r="S10">
        <v>100</v>
      </c>
      <c r="T10">
        <v>100</v>
      </c>
      <c r="U10">
        <v>100</v>
      </c>
      <c r="V10">
        <v>100</v>
      </c>
      <c r="W10">
        <v>100</v>
      </c>
      <c r="X10">
        <v>100</v>
      </c>
      <c r="Y10">
        <v>100</v>
      </c>
    </row>
    <row r="11" spans="1:25" x14ac:dyDescent="0.3">
      <c r="A11" t="s">
        <v>404</v>
      </c>
      <c r="E11">
        <v>1000</v>
      </c>
    </row>
    <row r="12" spans="1:25" x14ac:dyDescent="0.3">
      <c r="A12" t="s">
        <v>405</v>
      </c>
      <c r="M12">
        <v>1400</v>
      </c>
      <c r="N12">
        <v>1400</v>
      </c>
      <c r="O12">
        <v>1400</v>
      </c>
      <c r="P12">
        <v>1400</v>
      </c>
      <c r="Q12">
        <v>1400</v>
      </c>
      <c r="R12">
        <v>1400</v>
      </c>
      <c r="S12">
        <v>1400</v>
      </c>
      <c r="T12">
        <v>1400</v>
      </c>
      <c r="U12">
        <v>1400</v>
      </c>
      <c r="V12">
        <v>1400</v>
      </c>
      <c r="W12">
        <v>1400</v>
      </c>
      <c r="X12">
        <v>1400</v>
      </c>
      <c r="Y12">
        <v>1400</v>
      </c>
    </row>
    <row r="13" spans="1:25" x14ac:dyDescent="0.3">
      <c r="A13" t="s">
        <v>406</v>
      </c>
      <c r="B13">
        <v>45</v>
      </c>
      <c r="C13">
        <v>65</v>
      </c>
      <c r="D13">
        <v>40</v>
      </c>
      <c r="E13">
        <v>40</v>
      </c>
      <c r="F13">
        <v>40</v>
      </c>
      <c r="G13">
        <v>40</v>
      </c>
      <c r="H13">
        <v>40</v>
      </c>
      <c r="I13">
        <v>40</v>
      </c>
      <c r="J13">
        <v>40</v>
      </c>
      <c r="K13">
        <v>40</v>
      </c>
      <c r="L13">
        <v>40</v>
      </c>
      <c r="M13">
        <v>40</v>
      </c>
      <c r="N13">
        <v>40</v>
      </c>
      <c r="O13">
        <v>40</v>
      </c>
      <c r="P13">
        <v>40</v>
      </c>
      <c r="Q13">
        <v>40</v>
      </c>
      <c r="R13">
        <v>40</v>
      </c>
      <c r="S13">
        <v>40</v>
      </c>
    </row>
    <row r="14" spans="1:25" x14ac:dyDescent="0.3">
      <c r="A14" t="s">
        <v>407</v>
      </c>
      <c r="F14">
        <v>500</v>
      </c>
      <c r="R14">
        <v>500</v>
      </c>
      <c r="T14">
        <v>4</v>
      </c>
      <c r="U14">
        <v>4</v>
      </c>
    </row>
    <row r="15" spans="1:25" x14ac:dyDescent="0.3">
      <c r="A15" t="s">
        <v>408</v>
      </c>
      <c r="K15">
        <v>344</v>
      </c>
      <c r="P15">
        <v>4</v>
      </c>
      <c r="R15">
        <v>4</v>
      </c>
      <c r="S15">
        <v>4</v>
      </c>
    </row>
    <row r="16" spans="1:25" x14ac:dyDescent="0.3">
      <c r="A16" t="s">
        <v>409</v>
      </c>
      <c r="B16">
        <v>100</v>
      </c>
      <c r="H16">
        <v>100</v>
      </c>
      <c r="M16">
        <v>100</v>
      </c>
      <c r="P16">
        <v>4</v>
      </c>
    </row>
    <row r="17" spans="1:25" x14ac:dyDescent="0.3">
      <c r="A17" t="s">
        <v>410</v>
      </c>
      <c r="B17">
        <f ca="1">RAND()*100</f>
        <v>66.690104320763794</v>
      </c>
      <c r="C17">
        <f t="shared" ref="C17:Y25" ca="1" si="3">RAND()*100</f>
        <v>90.676090940146878</v>
      </c>
      <c r="D17">
        <f t="shared" ca="1" si="3"/>
        <v>6.9714468186111489</v>
      </c>
      <c r="E17">
        <f t="shared" ca="1" si="3"/>
        <v>60.626465091649486</v>
      </c>
      <c r="F17">
        <f t="shared" ca="1" si="3"/>
        <v>94.515094755752457</v>
      </c>
      <c r="G17">
        <f t="shared" ca="1" si="3"/>
        <v>61.455785158662536</v>
      </c>
      <c r="H17">
        <f t="shared" ca="1" si="3"/>
        <v>2.8760688144224944</v>
      </c>
      <c r="I17">
        <f t="shared" ca="1" si="3"/>
        <v>32.565822211645234</v>
      </c>
      <c r="J17">
        <f t="shared" ca="1" si="3"/>
        <v>26.664326977386221</v>
      </c>
      <c r="K17">
        <f t="shared" ca="1" si="3"/>
        <v>12.977029145627483</v>
      </c>
      <c r="L17">
        <f t="shared" ca="1" si="3"/>
        <v>93.958824271723358</v>
      </c>
      <c r="M17">
        <f t="shared" ca="1" si="3"/>
        <v>15.495558922368547</v>
      </c>
      <c r="N17">
        <f t="shared" ca="1" si="3"/>
        <v>65.941909474871821</v>
      </c>
      <c r="O17">
        <f t="shared" ca="1" si="3"/>
        <v>3.0942879051848338</v>
      </c>
      <c r="P17">
        <f t="shared" ca="1" si="3"/>
        <v>23.67988373252453</v>
      </c>
      <c r="Q17">
        <f t="shared" ca="1" si="3"/>
        <v>70.024442394660738</v>
      </c>
      <c r="R17">
        <f t="shared" ca="1" si="3"/>
        <v>27.018920934262081</v>
      </c>
      <c r="S17">
        <f t="shared" ca="1" si="3"/>
        <v>37.120973133067281</v>
      </c>
      <c r="T17">
        <f t="shared" ca="1" si="3"/>
        <v>91.27111256511516</v>
      </c>
      <c r="U17">
        <f t="shared" ca="1" si="3"/>
        <v>22.810329597482315</v>
      </c>
      <c r="V17">
        <f t="shared" ca="1" si="3"/>
        <v>16.773291360449385</v>
      </c>
      <c r="W17">
        <f t="shared" ca="1" si="3"/>
        <v>32.586977067680444</v>
      </c>
      <c r="X17">
        <f t="shared" ca="1" si="3"/>
        <v>16.062980764522528</v>
      </c>
      <c r="Y17">
        <f t="shared" ca="1" si="3"/>
        <v>1.6406263418253131</v>
      </c>
    </row>
    <row r="18" spans="1:25" x14ac:dyDescent="0.3">
      <c r="A18" t="s">
        <v>411</v>
      </c>
      <c r="B18">
        <f t="shared" ref="B18:Q25" ca="1" si="4">RAND()*100</f>
        <v>56.332860545495947</v>
      </c>
      <c r="C18">
        <f t="shared" ca="1" si="4"/>
        <v>29.840403145925563</v>
      </c>
      <c r="D18">
        <f t="shared" ca="1" si="4"/>
        <v>87.890207186295029</v>
      </c>
      <c r="E18">
        <f t="shared" ca="1" si="4"/>
        <v>83.587657424449574</v>
      </c>
      <c r="F18">
        <f t="shared" ca="1" si="4"/>
        <v>15.240889860397722</v>
      </c>
      <c r="G18">
        <f t="shared" ca="1" si="4"/>
        <v>95.058195357262917</v>
      </c>
      <c r="H18">
        <f t="shared" ca="1" si="4"/>
        <v>0.10016821607640169</v>
      </c>
      <c r="I18">
        <f t="shared" ca="1" si="4"/>
        <v>16.338707730241474</v>
      </c>
      <c r="J18">
        <f t="shared" ca="1" si="4"/>
        <v>16.622390807480379</v>
      </c>
      <c r="K18">
        <f t="shared" ca="1" si="4"/>
        <v>10.762004415576365</v>
      </c>
      <c r="L18">
        <f t="shared" ca="1" si="4"/>
        <v>25.117638864322011</v>
      </c>
      <c r="M18">
        <f t="shared" ca="1" si="4"/>
        <v>40.935175867230278</v>
      </c>
      <c r="N18">
        <f t="shared" ca="1" si="4"/>
        <v>33.717548954375495</v>
      </c>
      <c r="O18">
        <f t="shared" ca="1" si="4"/>
        <v>66.168972071465788</v>
      </c>
      <c r="P18">
        <f t="shared" ca="1" si="4"/>
        <v>6.2534036215214588</v>
      </c>
      <c r="Q18">
        <f t="shared" ca="1" si="4"/>
        <v>39.098004015015007</v>
      </c>
      <c r="R18">
        <f t="shared" ca="1" si="3"/>
        <v>14.020871921437973</v>
      </c>
      <c r="S18">
        <f t="shared" ca="1" si="3"/>
        <v>12.918756165013633</v>
      </c>
      <c r="T18">
        <f t="shared" ca="1" si="3"/>
        <v>53.07033803587948</v>
      </c>
      <c r="U18">
        <f t="shared" ca="1" si="3"/>
        <v>11.332534370541037</v>
      </c>
      <c r="V18">
        <f t="shared" ca="1" si="3"/>
        <v>59.46952934260392</v>
      </c>
      <c r="W18">
        <f t="shared" ca="1" si="3"/>
        <v>91.575662008550239</v>
      </c>
      <c r="X18">
        <f t="shared" ca="1" si="3"/>
        <v>72.306547136845296</v>
      </c>
      <c r="Y18">
        <f t="shared" ca="1" si="3"/>
        <v>52.677026094999448</v>
      </c>
    </row>
    <row r="19" spans="1:25" x14ac:dyDescent="0.3">
      <c r="A19" t="s">
        <v>412</v>
      </c>
      <c r="B19">
        <f t="shared" ca="1" si="4"/>
        <v>45.18659289678012</v>
      </c>
      <c r="C19">
        <f t="shared" ca="1" si="3"/>
        <v>25.437914728986243</v>
      </c>
      <c r="D19">
        <f t="shared" ca="1" si="3"/>
        <v>67.701122418354757</v>
      </c>
      <c r="E19">
        <f t="shared" ca="1" si="3"/>
        <v>31.854237497155669</v>
      </c>
      <c r="F19">
        <f t="shared" ca="1" si="3"/>
        <v>54.497687492774439</v>
      </c>
      <c r="G19">
        <f t="shared" ca="1" si="3"/>
        <v>70.492017996199991</v>
      </c>
      <c r="H19">
        <f t="shared" ca="1" si="3"/>
        <v>2.0583038491017724</v>
      </c>
      <c r="I19">
        <f t="shared" ca="1" si="3"/>
        <v>52.480825423151344</v>
      </c>
      <c r="J19">
        <f t="shared" ca="1" si="3"/>
        <v>90.66052093465909</v>
      </c>
      <c r="K19">
        <f t="shared" ca="1" si="3"/>
        <v>60.479441062637271</v>
      </c>
      <c r="L19">
        <f t="shared" ca="1" si="3"/>
        <v>22.718308168524015</v>
      </c>
      <c r="M19">
        <f t="shared" ca="1" si="3"/>
        <v>19.257759686805866</v>
      </c>
      <c r="N19">
        <f t="shared" ca="1" si="3"/>
        <v>54.017067758197733</v>
      </c>
      <c r="O19">
        <f t="shared" ca="1" si="3"/>
        <v>28.82579813948707</v>
      </c>
      <c r="P19">
        <f t="shared" ca="1" si="3"/>
        <v>49.447232486266458</v>
      </c>
      <c r="Q19">
        <f t="shared" ca="1" si="3"/>
        <v>85.509354942788207</v>
      </c>
      <c r="R19">
        <f t="shared" ca="1" si="3"/>
        <v>51.050287713790766</v>
      </c>
      <c r="S19">
        <f t="shared" ca="1" si="3"/>
        <v>35.562685031597141</v>
      </c>
      <c r="T19">
        <f t="shared" ca="1" si="3"/>
        <v>12.5260053042892</v>
      </c>
      <c r="U19">
        <f t="shared" ca="1" si="3"/>
        <v>10.066681704596636</v>
      </c>
      <c r="V19">
        <f t="shared" ca="1" si="3"/>
        <v>64.850180916903454</v>
      </c>
      <c r="W19">
        <f t="shared" ca="1" si="3"/>
        <v>8.8090015074113399</v>
      </c>
      <c r="X19">
        <f t="shared" ca="1" si="3"/>
        <v>81.40873074681268</v>
      </c>
      <c r="Y19">
        <f t="shared" ca="1" si="3"/>
        <v>78.503121463402891</v>
      </c>
    </row>
    <row r="20" spans="1:25" x14ac:dyDescent="0.3">
      <c r="A20" t="s">
        <v>413</v>
      </c>
      <c r="B20">
        <f t="shared" ca="1" si="4"/>
        <v>75.951962844055217</v>
      </c>
      <c r="C20">
        <f t="shared" ca="1" si="3"/>
        <v>63.905953201866929</v>
      </c>
      <c r="D20">
        <f t="shared" ca="1" si="3"/>
        <v>33.87855183492502</v>
      </c>
      <c r="E20">
        <f t="shared" ca="1" si="3"/>
        <v>4.5878204998998413</v>
      </c>
      <c r="F20">
        <f t="shared" ca="1" si="3"/>
        <v>58.22125385225474</v>
      </c>
      <c r="G20">
        <f t="shared" ca="1" si="3"/>
        <v>3.9388881114017393</v>
      </c>
      <c r="H20">
        <f t="shared" ca="1" si="3"/>
        <v>68.130276763289828</v>
      </c>
      <c r="I20">
        <f t="shared" ca="1" si="3"/>
        <v>1.958254428829076</v>
      </c>
      <c r="J20">
        <f t="shared" ca="1" si="3"/>
        <v>68.913126224352339</v>
      </c>
      <c r="K20">
        <f t="shared" ca="1" si="3"/>
        <v>42.66258925397829</v>
      </c>
      <c r="L20">
        <f t="shared" ca="1" si="3"/>
        <v>17.926610042336943</v>
      </c>
      <c r="M20">
        <f t="shared" ca="1" si="3"/>
        <v>21.798046790574244</v>
      </c>
      <c r="N20">
        <f t="shared" ca="1" si="3"/>
        <v>78.381209437955818</v>
      </c>
      <c r="O20">
        <f t="shared" ca="1" si="3"/>
        <v>31.935781092887751</v>
      </c>
      <c r="P20">
        <f t="shared" ca="1" si="3"/>
        <v>91.794525028036503</v>
      </c>
      <c r="Q20">
        <f t="shared" ca="1" si="3"/>
        <v>60.359053172356255</v>
      </c>
      <c r="R20">
        <f t="shared" ca="1" si="3"/>
        <v>9.1233051305465445</v>
      </c>
      <c r="S20">
        <f t="shared" ca="1" si="3"/>
        <v>23.758388326389412</v>
      </c>
      <c r="T20">
        <f t="shared" ca="1" si="3"/>
        <v>75.84895092304582</v>
      </c>
      <c r="U20">
        <f t="shared" ca="1" si="3"/>
        <v>98.246031102564402</v>
      </c>
      <c r="V20">
        <f t="shared" ca="1" si="3"/>
        <v>46.195566988179749</v>
      </c>
      <c r="W20">
        <f t="shared" ca="1" si="3"/>
        <v>79.430532091770033</v>
      </c>
      <c r="X20">
        <f t="shared" ca="1" si="3"/>
        <v>71.090631707740911</v>
      </c>
      <c r="Y20">
        <f t="shared" ca="1" si="3"/>
        <v>33.194536048068294</v>
      </c>
    </row>
    <row r="21" spans="1:25" x14ac:dyDescent="0.3">
      <c r="A21" t="s">
        <v>414</v>
      </c>
      <c r="B21">
        <f t="shared" ca="1" si="4"/>
        <v>91.217232821425483</v>
      </c>
      <c r="C21">
        <f t="shared" ca="1" si="3"/>
        <v>27.849225732321926</v>
      </c>
      <c r="D21">
        <f t="shared" ca="1" si="3"/>
        <v>98.177441324278519</v>
      </c>
      <c r="E21">
        <f t="shared" ca="1" si="3"/>
        <v>28.764560954027697</v>
      </c>
      <c r="F21">
        <f t="shared" ca="1" si="3"/>
        <v>85.321871523731161</v>
      </c>
      <c r="G21">
        <f t="shared" ca="1" si="3"/>
        <v>68.379514637785746</v>
      </c>
      <c r="H21">
        <f t="shared" ca="1" si="3"/>
        <v>0.69556661391376728</v>
      </c>
      <c r="I21">
        <f t="shared" ca="1" si="3"/>
        <v>0.32201519993759753</v>
      </c>
      <c r="J21">
        <f t="shared" ca="1" si="3"/>
        <v>53.605767362247711</v>
      </c>
      <c r="K21">
        <f t="shared" ca="1" si="3"/>
        <v>33.520933592240723</v>
      </c>
      <c r="L21">
        <f t="shared" ca="1" si="3"/>
        <v>71.414655730945825</v>
      </c>
      <c r="M21">
        <f t="shared" ca="1" si="3"/>
        <v>65.193783847234528</v>
      </c>
      <c r="N21">
        <f t="shared" ca="1" si="3"/>
        <v>31.574387543720096</v>
      </c>
      <c r="O21">
        <f t="shared" ca="1" si="3"/>
        <v>36.59189881575913</v>
      </c>
      <c r="P21">
        <f t="shared" ca="1" si="3"/>
        <v>21.693255683789346</v>
      </c>
      <c r="Q21">
        <f t="shared" ca="1" si="3"/>
        <v>33.40208560964836</v>
      </c>
      <c r="R21">
        <f t="shared" ca="1" si="3"/>
        <v>23.05581005285886</v>
      </c>
      <c r="S21">
        <f t="shared" ca="1" si="3"/>
        <v>60.970390663620066</v>
      </c>
      <c r="T21">
        <f t="shared" ca="1" si="3"/>
        <v>63.804605376732404</v>
      </c>
      <c r="U21">
        <f t="shared" ca="1" si="3"/>
        <v>34.938282695913038</v>
      </c>
      <c r="V21">
        <f t="shared" ca="1" si="3"/>
        <v>94.895785124776808</v>
      </c>
      <c r="W21">
        <f t="shared" ca="1" si="3"/>
        <v>1.2874701899565077</v>
      </c>
      <c r="X21">
        <f t="shared" ca="1" si="3"/>
        <v>8.3323125385520775</v>
      </c>
      <c r="Y21">
        <f t="shared" ca="1" si="3"/>
        <v>45.040839948533019</v>
      </c>
    </row>
    <row r="22" spans="1:25" x14ac:dyDescent="0.3">
      <c r="A22" t="s">
        <v>415</v>
      </c>
      <c r="B22">
        <f t="shared" ca="1" si="4"/>
        <v>0.65778102219360424</v>
      </c>
      <c r="C22">
        <f t="shared" ca="1" si="3"/>
        <v>83.692055811219348</v>
      </c>
      <c r="D22">
        <f t="shared" ca="1" si="3"/>
        <v>32.285150711837332</v>
      </c>
      <c r="E22">
        <f t="shared" ca="1" si="3"/>
        <v>43.812477784749184</v>
      </c>
      <c r="F22">
        <f t="shared" ca="1" si="3"/>
        <v>46.577317267825947</v>
      </c>
      <c r="G22">
        <f t="shared" ca="1" si="3"/>
        <v>41.829295774025297</v>
      </c>
      <c r="H22">
        <f t="shared" ca="1" si="3"/>
        <v>35.887300422076052</v>
      </c>
      <c r="I22">
        <f t="shared" ca="1" si="3"/>
        <v>71.663140440471182</v>
      </c>
      <c r="J22">
        <f t="shared" ca="1" si="3"/>
        <v>13.115855701648925</v>
      </c>
      <c r="K22">
        <f t="shared" ca="1" si="3"/>
        <v>31.687554172571662</v>
      </c>
      <c r="L22">
        <f t="shared" ca="1" si="3"/>
        <v>0.51493691781280271</v>
      </c>
      <c r="M22">
        <f t="shared" ca="1" si="3"/>
        <v>53.754054610545531</v>
      </c>
      <c r="N22">
        <f t="shared" ca="1" si="3"/>
        <v>81.301557977979826</v>
      </c>
      <c r="O22">
        <f t="shared" ca="1" si="3"/>
        <v>11.730951414455982</v>
      </c>
      <c r="P22">
        <f t="shared" ca="1" si="3"/>
        <v>26.565069176724087</v>
      </c>
      <c r="Q22">
        <f t="shared" ca="1" si="3"/>
        <v>21.665943122261055</v>
      </c>
      <c r="R22">
        <f t="shared" ca="1" si="3"/>
        <v>61.752617106920106</v>
      </c>
      <c r="S22">
        <f t="shared" ca="1" si="3"/>
        <v>83.973530315389752</v>
      </c>
      <c r="T22">
        <f t="shared" ca="1" si="3"/>
        <v>30.180597075795966</v>
      </c>
      <c r="U22">
        <f t="shared" ca="1" si="3"/>
        <v>83.570283973850081</v>
      </c>
      <c r="V22">
        <f t="shared" ca="1" si="3"/>
        <v>81.802227540333831</v>
      </c>
      <c r="W22">
        <f t="shared" ca="1" si="3"/>
        <v>36.320617242557816</v>
      </c>
      <c r="X22">
        <f t="shared" ca="1" si="3"/>
        <v>8.6103035788263291</v>
      </c>
      <c r="Y22">
        <f t="shared" ca="1" si="3"/>
        <v>4.9404419188197597</v>
      </c>
    </row>
    <row r="23" spans="1:25" x14ac:dyDescent="0.3">
      <c r="A23" t="s">
        <v>416</v>
      </c>
      <c r="B23">
        <f t="shared" ca="1" si="4"/>
        <v>41.883690358926209</v>
      </c>
      <c r="C23">
        <f t="shared" ca="1" si="3"/>
        <v>59.19170912057988</v>
      </c>
      <c r="D23">
        <f t="shared" ca="1" si="3"/>
        <v>79.344703527559631</v>
      </c>
      <c r="E23">
        <f t="shared" ca="1" si="3"/>
        <v>56.631554640148082</v>
      </c>
      <c r="F23">
        <f t="shared" ca="1" si="3"/>
        <v>76.000918819664236</v>
      </c>
      <c r="G23">
        <f t="shared" ca="1" si="3"/>
        <v>70.084538517301894</v>
      </c>
      <c r="H23">
        <f t="shared" ca="1" si="3"/>
        <v>93.378160575817702</v>
      </c>
      <c r="I23">
        <f t="shared" ca="1" si="3"/>
        <v>97.810048176566653</v>
      </c>
      <c r="J23">
        <f t="shared" ca="1" si="3"/>
        <v>87.761956922326391</v>
      </c>
      <c r="K23">
        <f t="shared" ca="1" si="3"/>
        <v>51.49931278062212</v>
      </c>
      <c r="L23">
        <f t="shared" ca="1" si="3"/>
        <v>76.633216255380219</v>
      </c>
      <c r="M23">
        <f t="shared" ca="1" si="3"/>
        <v>68.993602580793166</v>
      </c>
      <c r="N23">
        <f t="shared" ca="1" si="3"/>
        <v>18.314175836310952</v>
      </c>
      <c r="O23">
        <f t="shared" ca="1" si="3"/>
        <v>8.4683258473001075</v>
      </c>
      <c r="P23">
        <f t="shared" ca="1" si="3"/>
        <v>51.497061173863614</v>
      </c>
      <c r="Q23">
        <f t="shared" ca="1" si="3"/>
        <v>52.42986587452291</v>
      </c>
      <c r="R23">
        <f t="shared" ca="1" si="3"/>
        <v>17.244396723110544</v>
      </c>
      <c r="S23">
        <f t="shared" ca="1" si="3"/>
        <v>34.584707946249857</v>
      </c>
      <c r="T23">
        <f t="shared" ca="1" si="3"/>
        <v>62.618416996484186</v>
      </c>
      <c r="U23">
        <f t="shared" ca="1" si="3"/>
        <v>76.184255435512</v>
      </c>
      <c r="V23">
        <f t="shared" ca="1" si="3"/>
        <v>54.848717594617234</v>
      </c>
      <c r="W23">
        <f t="shared" ca="1" si="3"/>
        <v>91.450535236751307</v>
      </c>
      <c r="X23">
        <f t="shared" ca="1" si="3"/>
        <v>61.165829948200077</v>
      </c>
      <c r="Y23">
        <f t="shared" ca="1" si="3"/>
        <v>7.2008692777233207</v>
      </c>
    </row>
    <row r="24" spans="1:25" x14ac:dyDescent="0.3">
      <c r="A24" t="s">
        <v>417</v>
      </c>
      <c r="B24">
        <f t="shared" ca="1" si="4"/>
        <v>36.337299744677679</v>
      </c>
      <c r="C24">
        <f t="shared" ca="1" si="3"/>
        <v>12.870984805107788</v>
      </c>
      <c r="D24">
        <f t="shared" ca="1" si="3"/>
        <v>99.937273583655042</v>
      </c>
      <c r="E24">
        <f t="shared" ca="1" si="3"/>
        <v>83.86936789345252</v>
      </c>
      <c r="F24">
        <f t="shared" ca="1" si="3"/>
        <v>88.297811482021146</v>
      </c>
      <c r="G24">
        <f t="shared" ca="1" si="3"/>
        <v>89.809281269170725</v>
      </c>
      <c r="H24">
        <f t="shared" ca="1" si="3"/>
        <v>41.275901890566239</v>
      </c>
      <c r="I24">
        <f t="shared" ca="1" si="3"/>
        <v>59.868764504306306</v>
      </c>
      <c r="J24">
        <f t="shared" ca="1" si="3"/>
        <v>87.194387916615696</v>
      </c>
      <c r="K24">
        <f t="shared" ca="1" si="3"/>
        <v>37.869189686549085</v>
      </c>
      <c r="L24">
        <f t="shared" ca="1" si="3"/>
        <v>13.972069863057989</v>
      </c>
      <c r="M24">
        <f t="shared" ca="1" si="3"/>
        <v>44.835719525238837</v>
      </c>
      <c r="N24">
        <f t="shared" ca="1" si="3"/>
        <v>41.475318764330801</v>
      </c>
      <c r="O24">
        <f t="shared" ca="1" si="3"/>
        <v>78.881862267537144</v>
      </c>
      <c r="P24">
        <f t="shared" ca="1" si="3"/>
        <v>63.187797096307676</v>
      </c>
      <c r="Q24">
        <f t="shared" ca="1" si="3"/>
        <v>91.539348064058828</v>
      </c>
      <c r="R24">
        <f t="shared" ca="1" si="3"/>
        <v>53.805731098691012</v>
      </c>
      <c r="S24">
        <f t="shared" ca="1" si="3"/>
        <v>53.215458200653629</v>
      </c>
      <c r="T24">
        <f t="shared" ca="1" si="3"/>
        <v>76.735164562137896</v>
      </c>
      <c r="U24">
        <f t="shared" ca="1" si="3"/>
        <v>83.005975352024436</v>
      </c>
      <c r="V24">
        <f t="shared" ca="1" si="3"/>
        <v>84.750511531824529</v>
      </c>
      <c r="W24">
        <f t="shared" ca="1" si="3"/>
        <v>28.335868599445291</v>
      </c>
      <c r="X24">
        <f t="shared" ca="1" si="3"/>
        <v>49.70260544281998</v>
      </c>
      <c r="Y24">
        <f t="shared" ca="1" si="3"/>
        <v>44.653182518025602</v>
      </c>
    </row>
    <row r="25" spans="1:25" x14ac:dyDescent="0.3">
      <c r="A25" t="s">
        <v>418</v>
      </c>
      <c r="B25">
        <f t="shared" ca="1" si="4"/>
        <v>28.009114718012494</v>
      </c>
      <c r="C25">
        <f t="shared" ca="1" si="3"/>
        <v>76.073849824433353</v>
      </c>
      <c r="D25">
        <f t="shared" ca="1" si="3"/>
        <v>90.176163142763073</v>
      </c>
      <c r="E25">
        <f t="shared" ca="1" si="3"/>
        <v>63.045093358980829</v>
      </c>
      <c r="F25">
        <f t="shared" ca="1" si="3"/>
        <v>3.8942814385632074</v>
      </c>
      <c r="G25">
        <f t="shared" ca="1" si="3"/>
        <v>43.59905195360929</v>
      </c>
      <c r="H25">
        <f t="shared" ca="1" si="3"/>
        <v>10.607702458447942</v>
      </c>
      <c r="I25">
        <f t="shared" ca="1" si="3"/>
        <v>82.839304070712771</v>
      </c>
      <c r="J25">
        <f t="shared" ca="1" si="3"/>
        <v>86.322595000758611</v>
      </c>
      <c r="K25">
        <f t="shared" ca="1" si="3"/>
        <v>89.377271390150938</v>
      </c>
      <c r="L25">
        <f t="shared" ca="1" si="3"/>
        <v>2.5426037404824187</v>
      </c>
      <c r="M25">
        <f t="shared" ca="1" si="3"/>
        <v>24.538713933307974</v>
      </c>
      <c r="N25">
        <f t="shared" ca="1" si="3"/>
        <v>41.901910552335643</v>
      </c>
      <c r="O25">
        <f t="shared" ca="1" si="3"/>
        <v>35.211964067936862</v>
      </c>
      <c r="P25">
        <f t="shared" ca="1" si="3"/>
        <v>7.9470504953040315</v>
      </c>
      <c r="Q25">
        <f t="shared" ca="1" si="3"/>
        <v>49.189318757140953</v>
      </c>
      <c r="R25">
        <f t="shared" ca="1" si="3"/>
        <v>24.442341008266155</v>
      </c>
      <c r="S25">
        <f t="shared" ca="1" si="3"/>
        <v>41.478263272510397</v>
      </c>
      <c r="T25">
        <f t="shared" ca="1" si="3"/>
        <v>66.137364690074733</v>
      </c>
      <c r="U25">
        <f t="shared" ca="1" si="3"/>
        <v>96.767347521662401</v>
      </c>
      <c r="V25">
        <f t="shared" ca="1" si="3"/>
        <v>12.766205421030829</v>
      </c>
      <c r="W25">
        <f t="shared" ca="1" si="3"/>
        <v>17.852444609244479</v>
      </c>
      <c r="X25">
        <f t="shared" ca="1" si="3"/>
        <v>73.356653663622822</v>
      </c>
      <c r="Y25">
        <f t="shared" ca="1" si="3"/>
        <v>17.647531732736677</v>
      </c>
    </row>
    <row r="26" spans="1:25" x14ac:dyDescent="0.3">
      <c r="A26" t="s">
        <v>393</v>
      </c>
      <c r="F26">
        <v>1000</v>
      </c>
      <c r="G26">
        <v>1000</v>
      </c>
      <c r="R26">
        <v>1500</v>
      </c>
      <c r="S26">
        <v>1500</v>
      </c>
    </row>
    <row r="27" spans="1:25" x14ac:dyDescent="0.3">
      <c r="A27" t="s">
        <v>395</v>
      </c>
      <c r="B27">
        <v>500</v>
      </c>
      <c r="C27">
        <v>500</v>
      </c>
      <c r="D27">
        <v>500</v>
      </c>
      <c r="E27">
        <v>500</v>
      </c>
      <c r="F27">
        <v>500</v>
      </c>
      <c r="G27">
        <v>500</v>
      </c>
      <c r="H27">
        <v>500</v>
      </c>
      <c r="I27">
        <v>500</v>
      </c>
      <c r="J27">
        <v>500</v>
      </c>
      <c r="K27">
        <v>500</v>
      </c>
      <c r="L27">
        <v>500</v>
      </c>
      <c r="M27">
        <v>500</v>
      </c>
      <c r="N27">
        <v>500</v>
      </c>
      <c r="O27">
        <v>500</v>
      </c>
      <c r="P27">
        <v>500</v>
      </c>
      <c r="Q27">
        <v>500</v>
      </c>
      <c r="R27">
        <v>500</v>
      </c>
      <c r="S27">
        <v>500</v>
      </c>
      <c r="T27">
        <v>500</v>
      </c>
      <c r="U27">
        <v>500</v>
      </c>
      <c r="V27">
        <v>500</v>
      </c>
      <c r="W27">
        <v>500</v>
      </c>
      <c r="X27">
        <v>500</v>
      </c>
      <c r="Y27">
        <v>500</v>
      </c>
    </row>
    <row r="28" spans="1:25" x14ac:dyDescent="0.3">
      <c r="A28" t="s">
        <v>394</v>
      </c>
      <c r="B28">
        <v>200</v>
      </c>
      <c r="C28">
        <v>200</v>
      </c>
      <c r="D28">
        <v>200</v>
      </c>
      <c r="E28">
        <v>200</v>
      </c>
      <c r="F28">
        <v>200</v>
      </c>
      <c r="G28">
        <v>200</v>
      </c>
      <c r="H28">
        <v>200</v>
      </c>
      <c r="I28">
        <v>200</v>
      </c>
      <c r="J28">
        <v>200</v>
      </c>
      <c r="K28">
        <v>200</v>
      </c>
      <c r="L28">
        <v>200</v>
      </c>
      <c r="M28">
        <v>200</v>
      </c>
      <c r="N28">
        <v>200</v>
      </c>
      <c r="O28">
        <v>200</v>
      </c>
      <c r="P28">
        <v>200</v>
      </c>
      <c r="Q28">
        <v>200</v>
      </c>
      <c r="R28">
        <v>200</v>
      </c>
      <c r="S28">
        <v>200</v>
      </c>
      <c r="T28">
        <v>200</v>
      </c>
      <c r="U28">
        <v>200</v>
      </c>
      <c r="V28">
        <v>200</v>
      </c>
      <c r="W28">
        <v>200</v>
      </c>
      <c r="X28">
        <v>200</v>
      </c>
      <c r="Y28">
        <v>200</v>
      </c>
    </row>
    <row r="29" spans="1:25" x14ac:dyDescent="0.3">
      <c r="A29" t="s">
        <v>410</v>
      </c>
      <c r="B29">
        <f ca="1">RAND()*100</f>
        <v>40.841561254485391</v>
      </c>
      <c r="C29">
        <f t="shared" ref="C29:Y37" ca="1" si="5">RAND()*100</f>
        <v>11.731440112134417</v>
      </c>
      <c r="D29">
        <f t="shared" ca="1" si="5"/>
        <v>97.803041250279392</v>
      </c>
      <c r="E29">
        <f t="shared" ca="1" si="5"/>
        <v>88.724586090863014</v>
      </c>
      <c r="F29">
        <f t="shared" ca="1" si="5"/>
        <v>20.646549537324699</v>
      </c>
      <c r="G29">
        <f t="shared" ca="1" si="5"/>
        <v>39.529024383114198</v>
      </c>
      <c r="H29">
        <f t="shared" ca="1" si="5"/>
        <v>37.720342745525507</v>
      </c>
      <c r="I29">
        <f t="shared" ca="1" si="5"/>
        <v>69.291325634675488</v>
      </c>
      <c r="J29">
        <f t="shared" ca="1" si="5"/>
        <v>25.645847189479653</v>
      </c>
      <c r="K29">
        <f t="shared" ca="1" si="5"/>
        <v>78.073176066228982</v>
      </c>
      <c r="L29">
        <f t="shared" ca="1" si="5"/>
        <v>41.793171205292822</v>
      </c>
      <c r="M29">
        <f t="shared" ca="1" si="5"/>
        <v>65.389015894303057</v>
      </c>
      <c r="N29">
        <f t="shared" ca="1" si="5"/>
        <v>3.078672529929205</v>
      </c>
      <c r="O29">
        <f t="shared" ca="1" si="5"/>
        <v>16.389299209668696</v>
      </c>
      <c r="P29">
        <f t="shared" ca="1" si="5"/>
        <v>73.169006906922434</v>
      </c>
      <c r="Q29">
        <f t="shared" ca="1" si="5"/>
        <v>18.464791227466794</v>
      </c>
      <c r="R29">
        <f t="shared" ca="1" si="5"/>
        <v>85.188489905046396</v>
      </c>
      <c r="S29">
        <f t="shared" ca="1" si="5"/>
        <v>71.783373782276982</v>
      </c>
      <c r="T29">
        <f t="shared" ca="1" si="5"/>
        <v>88.795990728088057</v>
      </c>
      <c r="U29">
        <f t="shared" ca="1" si="5"/>
        <v>89.130487332094802</v>
      </c>
      <c r="V29">
        <f t="shared" ca="1" si="5"/>
        <v>35.272290339183655</v>
      </c>
      <c r="W29">
        <f t="shared" ca="1" si="5"/>
        <v>43.45924914514795</v>
      </c>
      <c r="X29">
        <f t="shared" ca="1" si="5"/>
        <v>88.42237338861905</v>
      </c>
      <c r="Y29">
        <f t="shared" ca="1" si="5"/>
        <v>41.726049373220732</v>
      </c>
    </row>
    <row r="30" spans="1:25" x14ac:dyDescent="0.3">
      <c r="A30" t="s">
        <v>411</v>
      </c>
      <c r="B30">
        <f t="shared" ref="B30:Q37" ca="1" si="6">RAND()*100</f>
        <v>14.789815296767106</v>
      </c>
      <c r="C30">
        <f t="shared" ca="1" si="6"/>
        <v>3.8233398789140893</v>
      </c>
      <c r="D30">
        <f t="shared" ca="1" si="6"/>
        <v>87.536950223516868</v>
      </c>
      <c r="E30">
        <f t="shared" ca="1" si="6"/>
        <v>59.287359470433834</v>
      </c>
      <c r="F30">
        <f t="shared" ca="1" si="6"/>
        <v>85.872221442066149</v>
      </c>
      <c r="G30">
        <f t="shared" ca="1" si="6"/>
        <v>80.718251267618285</v>
      </c>
      <c r="H30">
        <f t="shared" ca="1" si="6"/>
        <v>0.44227332158285337</v>
      </c>
      <c r="I30">
        <f t="shared" ca="1" si="6"/>
        <v>54.851194414452095</v>
      </c>
      <c r="J30">
        <f t="shared" ca="1" si="6"/>
        <v>64.215052277484602</v>
      </c>
      <c r="K30">
        <f t="shared" ca="1" si="6"/>
        <v>15.614294411853214</v>
      </c>
      <c r="L30">
        <f t="shared" ca="1" si="6"/>
        <v>56.549357682839684</v>
      </c>
      <c r="M30">
        <f t="shared" ca="1" si="6"/>
        <v>25.80095068374807</v>
      </c>
      <c r="N30">
        <f t="shared" ca="1" si="6"/>
        <v>7.5641820566472067</v>
      </c>
      <c r="O30">
        <f t="shared" ca="1" si="6"/>
        <v>6.9826860327782843</v>
      </c>
      <c r="P30">
        <f t="shared" ca="1" si="6"/>
        <v>83.07263575579357</v>
      </c>
      <c r="Q30">
        <f t="shared" ca="1" si="6"/>
        <v>36.00336506774233</v>
      </c>
      <c r="R30">
        <f t="shared" ca="1" si="5"/>
        <v>54.463528897957801</v>
      </c>
      <c r="S30">
        <f t="shared" ca="1" si="5"/>
        <v>55.480603071799692</v>
      </c>
      <c r="T30">
        <f t="shared" ca="1" si="5"/>
        <v>57.488984066908408</v>
      </c>
      <c r="U30">
        <f t="shared" ca="1" si="5"/>
        <v>55.252332182994238</v>
      </c>
      <c r="V30">
        <f t="shared" ca="1" si="5"/>
        <v>7.7302807417159674</v>
      </c>
      <c r="W30">
        <f t="shared" ca="1" si="5"/>
        <v>30.820402351266672</v>
      </c>
      <c r="X30">
        <f t="shared" ca="1" si="5"/>
        <v>29.230041635721182</v>
      </c>
      <c r="Y30">
        <f t="shared" ca="1" si="5"/>
        <v>4.4436096427587053</v>
      </c>
    </row>
    <row r="31" spans="1:25" x14ac:dyDescent="0.3">
      <c r="A31" t="s">
        <v>412</v>
      </c>
      <c r="B31">
        <f t="shared" ca="1" si="6"/>
        <v>34.463720225595942</v>
      </c>
      <c r="C31">
        <f t="shared" ca="1" si="5"/>
        <v>95.125247636200569</v>
      </c>
      <c r="D31">
        <f t="shared" ca="1" si="5"/>
        <v>6.0918767769589266</v>
      </c>
      <c r="E31">
        <f t="shared" ca="1" si="5"/>
        <v>53.595091400603046</v>
      </c>
      <c r="F31">
        <f t="shared" ca="1" si="5"/>
        <v>25.380507606280965</v>
      </c>
      <c r="G31">
        <f t="shared" ca="1" si="5"/>
        <v>75.947939584417085</v>
      </c>
      <c r="H31">
        <f t="shared" ca="1" si="5"/>
        <v>70.894235313178228</v>
      </c>
      <c r="I31">
        <f t="shared" ca="1" si="5"/>
        <v>31.874570237555456</v>
      </c>
      <c r="J31">
        <f t="shared" ca="1" si="5"/>
        <v>5.4249127222517179</v>
      </c>
      <c r="K31">
        <f t="shared" ca="1" si="5"/>
        <v>18.29071764111163</v>
      </c>
      <c r="L31">
        <f t="shared" ca="1" si="5"/>
        <v>40.299563202367253</v>
      </c>
      <c r="M31">
        <f t="shared" ca="1" si="5"/>
        <v>43.533085102674349</v>
      </c>
      <c r="N31">
        <f t="shared" ca="1" si="5"/>
        <v>84.698601962806308</v>
      </c>
      <c r="O31">
        <f t="shared" ca="1" si="5"/>
        <v>50.877205019806013</v>
      </c>
      <c r="P31">
        <f t="shared" ca="1" si="5"/>
        <v>51.095244023061618</v>
      </c>
      <c r="Q31">
        <f t="shared" ca="1" si="5"/>
        <v>26.897188227438683</v>
      </c>
      <c r="R31">
        <f t="shared" ca="1" si="5"/>
        <v>69.510117184713081</v>
      </c>
      <c r="S31">
        <f t="shared" ca="1" si="5"/>
        <v>86.937031142645395</v>
      </c>
      <c r="T31">
        <f t="shared" ca="1" si="5"/>
        <v>66.736181478903873</v>
      </c>
      <c r="U31">
        <f t="shared" ca="1" si="5"/>
        <v>2.4906238551505755</v>
      </c>
      <c r="V31">
        <f t="shared" ca="1" si="5"/>
        <v>43.943698317056779</v>
      </c>
      <c r="W31">
        <f t="shared" ca="1" si="5"/>
        <v>70.86899607810399</v>
      </c>
      <c r="X31">
        <f t="shared" ca="1" si="5"/>
        <v>23.787721601671507</v>
      </c>
      <c r="Y31">
        <f t="shared" ca="1" si="5"/>
        <v>92.932546087322478</v>
      </c>
    </row>
    <row r="32" spans="1:25" x14ac:dyDescent="0.3">
      <c r="A32" t="s">
        <v>413</v>
      </c>
      <c r="B32">
        <f t="shared" ca="1" si="6"/>
        <v>28.183443960248923</v>
      </c>
      <c r="C32">
        <f t="shared" ca="1" si="5"/>
        <v>10.025561273308636</v>
      </c>
      <c r="D32">
        <f t="shared" ca="1" si="5"/>
        <v>51.459866930207021</v>
      </c>
      <c r="E32">
        <f t="shared" ca="1" si="5"/>
        <v>0.5736338408084074</v>
      </c>
      <c r="F32">
        <f t="shared" ca="1" si="5"/>
        <v>9.7758784332132258</v>
      </c>
      <c r="G32">
        <f t="shared" ca="1" si="5"/>
        <v>19.367608648079237</v>
      </c>
      <c r="H32">
        <f t="shared" ca="1" si="5"/>
        <v>28.404812388169233</v>
      </c>
      <c r="I32">
        <f t="shared" ca="1" si="5"/>
        <v>90.700696744706619</v>
      </c>
      <c r="J32">
        <f t="shared" ca="1" si="5"/>
        <v>30.222327962782416</v>
      </c>
      <c r="K32">
        <f t="shared" ca="1" si="5"/>
        <v>71.440791426977881</v>
      </c>
      <c r="L32">
        <f t="shared" ca="1" si="5"/>
        <v>47.688922974672053</v>
      </c>
      <c r="M32">
        <f t="shared" ca="1" si="5"/>
        <v>40.676473770557578</v>
      </c>
      <c r="N32">
        <f t="shared" ca="1" si="5"/>
        <v>71.61218817456313</v>
      </c>
      <c r="O32">
        <f t="shared" ca="1" si="5"/>
        <v>94.015208269333499</v>
      </c>
      <c r="P32">
        <f t="shared" ca="1" si="5"/>
        <v>55.318841820569453</v>
      </c>
      <c r="Q32">
        <f t="shared" ca="1" si="5"/>
        <v>90.76250998477795</v>
      </c>
      <c r="R32">
        <f t="shared" ca="1" si="5"/>
        <v>4.9608789003095062</v>
      </c>
      <c r="S32">
        <f t="shared" ca="1" si="5"/>
        <v>81.227398959812675</v>
      </c>
      <c r="T32">
        <f t="shared" ca="1" si="5"/>
        <v>78.455870736932056</v>
      </c>
      <c r="U32">
        <f t="shared" ca="1" si="5"/>
        <v>0.95839175573205759</v>
      </c>
      <c r="V32">
        <f t="shared" ca="1" si="5"/>
        <v>70.987394037902916</v>
      </c>
      <c r="W32">
        <f t="shared" ca="1" si="5"/>
        <v>88.742767279535784</v>
      </c>
      <c r="X32">
        <f t="shared" ca="1" si="5"/>
        <v>94.718011781666178</v>
      </c>
      <c r="Y32">
        <f t="shared" ca="1" si="5"/>
        <v>52.80796554853967</v>
      </c>
    </row>
    <row r="33" spans="1:25" x14ac:dyDescent="0.3">
      <c r="A33" t="s">
        <v>414</v>
      </c>
      <c r="B33">
        <f t="shared" ca="1" si="6"/>
        <v>88.421010706483798</v>
      </c>
      <c r="C33">
        <f t="shared" ca="1" si="5"/>
        <v>12.437259916378462</v>
      </c>
      <c r="D33">
        <f t="shared" ca="1" si="5"/>
        <v>12.509213019096766</v>
      </c>
      <c r="E33">
        <f t="shared" ca="1" si="5"/>
        <v>1.7234133667479834</v>
      </c>
      <c r="F33">
        <f t="shared" ca="1" si="5"/>
        <v>51.132502034504043</v>
      </c>
      <c r="G33">
        <f t="shared" ca="1" si="5"/>
        <v>1.2129407381298973</v>
      </c>
      <c r="H33">
        <f t="shared" ca="1" si="5"/>
        <v>13.674810887937783</v>
      </c>
      <c r="I33">
        <f t="shared" ca="1" si="5"/>
        <v>63.992075009391044</v>
      </c>
      <c r="J33">
        <f t="shared" ca="1" si="5"/>
        <v>69.678077960668915</v>
      </c>
      <c r="K33">
        <f t="shared" ca="1" si="5"/>
        <v>39.805749145621284</v>
      </c>
      <c r="L33">
        <f t="shared" ca="1" si="5"/>
        <v>40.836168825832395</v>
      </c>
      <c r="M33">
        <f t="shared" ca="1" si="5"/>
        <v>93.224608666131957</v>
      </c>
      <c r="N33">
        <f t="shared" ca="1" si="5"/>
        <v>8.3893991140725923</v>
      </c>
      <c r="O33">
        <f t="shared" ca="1" si="5"/>
        <v>32.919081239962324</v>
      </c>
      <c r="P33">
        <f t="shared" ca="1" si="5"/>
        <v>27.799049313377289</v>
      </c>
      <c r="Q33">
        <f t="shared" ca="1" si="5"/>
        <v>34.401066814490342</v>
      </c>
      <c r="R33">
        <f t="shared" ca="1" si="5"/>
        <v>27.373223792993826</v>
      </c>
      <c r="S33">
        <f t="shared" ca="1" si="5"/>
        <v>75.908351081347433</v>
      </c>
      <c r="T33">
        <f t="shared" ca="1" si="5"/>
        <v>38.443622388361106</v>
      </c>
      <c r="U33">
        <f t="shared" ca="1" si="5"/>
        <v>21.700978569984152</v>
      </c>
      <c r="V33">
        <f t="shared" ca="1" si="5"/>
        <v>97.314013267089578</v>
      </c>
      <c r="W33">
        <f t="shared" ca="1" si="5"/>
        <v>36.208270696208302</v>
      </c>
      <c r="X33">
        <f t="shared" ca="1" si="5"/>
        <v>56.971156343976425</v>
      </c>
      <c r="Y33">
        <f t="shared" ca="1" si="5"/>
        <v>4.6786774164448319</v>
      </c>
    </row>
    <row r="34" spans="1:25" x14ac:dyDescent="0.3">
      <c r="A34" t="s">
        <v>415</v>
      </c>
      <c r="B34">
        <f t="shared" ca="1" si="6"/>
        <v>11.429963093814743</v>
      </c>
      <c r="C34">
        <f t="shared" ca="1" si="5"/>
        <v>59.20255195564674</v>
      </c>
      <c r="D34">
        <f t="shared" ca="1" si="5"/>
        <v>45.356359224652763</v>
      </c>
      <c r="E34">
        <f t="shared" ca="1" si="5"/>
        <v>74.845600412269818</v>
      </c>
      <c r="F34">
        <f t="shared" ca="1" si="5"/>
        <v>25.421570108225964</v>
      </c>
      <c r="G34">
        <f t="shared" ca="1" si="5"/>
        <v>83.495128408011638</v>
      </c>
      <c r="H34">
        <f t="shared" ca="1" si="5"/>
        <v>11.410407077103745</v>
      </c>
      <c r="I34">
        <f t="shared" ca="1" si="5"/>
        <v>52.502052217036223</v>
      </c>
      <c r="J34">
        <f t="shared" ca="1" si="5"/>
        <v>76.479268436379286</v>
      </c>
      <c r="K34">
        <f t="shared" ca="1" si="5"/>
        <v>68.497178693918428</v>
      </c>
      <c r="L34">
        <f t="shared" ca="1" si="5"/>
        <v>46.009039903560847</v>
      </c>
      <c r="M34">
        <f t="shared" ca="1" si="5"/>
        <v>91.742120071406518</v>
      </c>
      <c r="N34">
        <f t="shared" ca="1" si="5"/>
        <v>87.723339752497637</v>
      </c>
      <c r="O34">
        <f t="shared" ca="1" si="5"/>
        <v>58.688216790142121</v>
      </c>
      <c r="P34">
        <f t="shared" ca="1" si="5"/>
        <v>98.134366466500225</v>
      </c>
      <c r="Q34">
        <f t="shared" ca="1" si="5"/>
        <v>98.689608286028559</v>
      </c>
      <c r="R34">
        <f t="shared" ca="1" si="5"/>
        <v>4.5760913232054339</v>
      </c>
      <c r="S34">
        <f t="shared" ca="1" si="5"/>
        <v>0.39595227007067635</v>
      </c>
      <c r="T34">
        <f t="shared" ca="1" si="5"/>
        <v>95.099283014246112</v>
      </c>
      <c r="U34">
        <f t="shared" ca="1" si="5"/>
        <v>81.133754691657856</v>
      </c>
      <c r="V34">
        <f t="shared" ca="1" si="5"/>
        <v>18.201925144217601</v>
      </c>
      <c r="W34">
        <f t="shared" ca="1" si="5"/>
        <v>27.696079540144357</v>
      </c>
      <c r="X34">
        <f t="shared" ca="1" si="5"/>
        <v>40.322327897738397</v>
      </c>
      <c r="Y34">
        <f t="shared" ca="1" si="5"/>
        <v>72.250244139923737</v>
      </c>
    </row>
    <row r="35" spans="1:25" x14ac:dyDescent="0.3">
      <c r="A35" t="s">
        <v>416</v>
      </c>
      <c r="B35">
        <f t="shared" ca="1" si="6"/>
        <v>14.863286264137566</v>
      </c>
      <c r="C35">
        <f t="shared" ca="1" si="5"/>
        <v>21.56268567715588</v>
      </c>
      <c r="D35">
        <f t="shared" ca="1" si="5"/>
        <v>78.43077390405891</v>
      </c>
      <c r="E35">
        <f t="shared" ca="1" si="5"/>
        <v>20.350170561342694</v>
      </c>
      <c r="F35">
        <f t="shared" ca="1" si="5"/>
        <v>90.585367141239587</v>
      </c>
      <c r="G35">
        <f t="shared" ca="1" si="5"/>
        <v>14.32826079637498</v>
      </c>
      <c r="H35">
        <f t="shared" ca="1" si="5"/>
        <v>83.199915112259148</v>
      </c>
      <c r="I35">
        <f t="shared" ca="1" si="5"/>
        <v>47.93003366120444</v>
      </c>
      <c r="J35">
        <f t="shared" ca="1" si="5"/>
        <v>12.802654858444296</v>
      </c>
      <c r="K35">
        <f t="shared" ca="1" si="5"/>
        <v>36.235959076741175</v>
      </c>
      <c r="L35">
        <f t="shared" ca="1" si="5"/>
        <v>73.703349179562409</v>
      </c>
      <c r="M35">
        <f t="shared" ca="1" si="5"/>
        <v>36.628915326000346</v>
      </c>
      <c r="N35">
        <f t="shared" ca="1" si="5"/>
        <v>3.2027883738992569</v>
      </c>
      <c r="O35">
        <f t="shared" ca="1" si="5"/>
        <v>84.526770915882693</v>
      </c>
      <c r="P35">
        <f t="shared" ca="1" si="5"/>
        <v>1.7317391600395804</v>
      </c>
      <c r="Q35">
        <f t="shared" ca="1" si="5"/>
        <v>67.087754870283305</v>
      </c>
      <c r="R35">
        <f t="shared" ca="1" si="5"/>
        <v>56.525656842069417</v>
      </c>
      <c r="S35">
        <f t="shared" ca="1" si="5"/>
        <v>9.7535666972237145E-2</v>
      </c>
      <c r="T35">
        <f t="shared" ca="1" si="5"/>
        <v>86.217384989677896</v>
      </c>
      <c r="U35">
        <f t="shared" ca="1" si="5"/>
        <v>30.438013943936259</v>
      </c>
      <c r="V35">
        <f t="shared" ca="1" si="5"/>
        <v>66.708659644566083</v>
      </c>
      <c r="W35">
        <f t="shared" ca="1" si="5"/>
        <v>42.8318700957091</v>
      </c>
      <c r="X35">
        <f t="shared" ca="1" si="5"/>
        <v>68.152754298483202</v>
      </c>
      <c r="Y35">
        <f t="shared" ca="1" si="5"/>
        <v>6.4380184605956181</v>
      </c>
    </row>
    <row r="36" spans="1:25" x14ac:dyDescent="0.3">
      <c r="A36" t="s">
        <v>417</v>
      </c>
      <c r="B36">
        <f t="shared" ca="1" si="6"/>
        <v>70.555798736372935</v>
      </c>
      <c r="C36">
        <f t="shared" ca="1" si="5"/>
        <v>94.586337856879908</v>
      </c>
      <c r="D36">
        <f t="shared" ca="1" si="5"/>
        <v>29.07654733123276</v>
      </c>
      <c r="E36">
        <f t="shared" ca="1" si="5"/>
        <v>61.726356518764248</v>
      </c>
      <c r="F36">
        <f t="shared" ca="1" si="5"/>
        <v>65.95061332022749</v>
      </c>
      <c r="G36">
        <f t="shared" ca="1" si="5"/>
        <v>98.597826213450062</v>
      </c>
      <c r="H36">
        <f t="shared" ca="1" si="5"/>
        <v>62.969667522867844</v>
      </c>
      <c r="I36">
        <f t="shared" ca="1" si="5"/>
        <v>96.895673446104851</v>
      </c>
      <c r="J36">
        <f t="shared" ca="1" si="5"/>
        <v>95.228306911212371</v>
      </c>
      <c r="K36">
        <f t="shared" ca="1" si="5"/>
        <v>86.669905837691758</v>
      </c>
      <c r="L36">
        <f t="shared" ca="1" si="5"/>
        <v>78.924761181960463</v>
      </c>
      <c r="M36">
        <f t="shared" ca="1" si="5"/>
        <v>35.519947441893507</v>
      </c>
      <c r="N36">
        <f t="shared" ca="1" si="5"/>
        <v>33.444854325019335</v>
      </c>
      <c r="O36">
        <f t="shared" ca="1" si="5"/>
        <v>99.438667749024589</v>
      </c>
      <c r="P36">
        <f t="shared" ca="1" si="5"/>
        <v>54.259556415081192</v>
      </c>
      <c r="Q36">
        <f t="shared" ca="1" si="5"/>
        <v>95.386842387825354</v>
      </c>
      <c r="R36">
        <f t="shared" ca="1" si="5"/>
        <v>43.217315648640323</v>
      </c>
      <c r="S36">
        <f t="shared" ca="1" si="5"/>
        <v>70.372320707856289</v>
      </c>
      <c r="T36">
        <f t="shared" ca="1" si="5"/>
        <v>70.826415622675725</v>
      </c>
      <c r="U36">
        <f t="shared" ca="1" si="5"/>
        <v>73.962448276016062</v>
      </c>
      <c r="V36">
        <f t="shared" ca="1" si="5"/>
        <v>98.545834938386392</v>
      </c>
      <c r="W36">
        <f t="shared" ca="1" si="5"/>
        <v>9.7750727584666741</v>
      </c>
      <c r="X36">
        <f t="shared" ca="1" si="5"/>
        <v>45.926109370664783</v>
      </c>
      <c r="Y36">
        <f t="shared" ca="1" si="5"/>
        <v>3.0412711514276825</v>
      </c>
    </row>
    <row r="37" spans="1:25" x14ac:dyDescent="0.3">
      <c r="A37" t="s">
        <v>418</v>
      </c>
      <c r="B37">
        <f t="shared" ca="1" si="6"/>
        <v>25.695594291647161</v>
      </c>
      <c r="C37">
        <f t="shared" ca="1" si="5"/>
        <v>94.286521958021495</v>
      </c>
      <c r="D37">
        <f t="shared" ca="1" si="5"/>
        <v>18.590583605583245</v>
      </c>
      <c r="E37">
        <f t="shared" ca="1" si="5"/>
        <v>90.349828005173222</v>
      </c>
      <c r="F37">
        <f t="shared" ca="1" si="5"/>
        <v>98.320161648792208</v>
      </c>
      <c r="G37">
        <f t="shared" ca="1" si="5"/>
        <v>39.939046175805757</v>
      </c>
      <c r="H37">
        <f t="shared" ca="1" si="5"/>
        <v>61.58957857305932</v>
      </c>
      <c r="I37">
        <f t="shared" ca="1" si="5"/>
        <v>58.489626354918066</v>
      </c>
      <c r="J37">
        <f t="shared" ca="1" si="5"/>
        <v>7.2093632350426322</v>
      </c>
      <c r="K37">
        <f t="shared" ca="1" si="5"/>
        <v>92.41583709455729</v>
      </c>
      <c r="L37">
        <f t="shared" ca="1" si="5"/>
        <v>36.336522948650199</v>
      </c>
      <c r="M37">
        <f t="shared" ca="1" si="5"/>
        <v>54.940437077714186</v>
      </c>
      <c r="N37">
        <f t="shared" ca="1" si="5"/>
        <v>1.4903044854942427</v>
      </c>
      <c r="O37">
        <f t="shared" ca="1" si="5"/>
        <v>52.296979132308351</v>
      </c>
      <c r="P37">
        <f t="shared" ca="1" si="5"/>
        <v>78.141556628082199</v>
      </c>
      <c r="Q37">
        <f t="shared" ca="1" si="5"/>
        <v>28.26882683385865</v>
      </c>
      <c r="R37">
        <f t="shared" ca="1" si="5"/>
        <v>11.949755852666122</v>
      </c>
      <c r="S37">
        <f t="shared" ca="1" si="5"/>
        <v>43.838992342887728</v>
      </c>
      <c r="T37">
        <f t="shared" ca="1" si="5"/>
        <v>57.279993862487245</v>
      </c>
      <c r="U37">
        <f t="shared" ca="1" si="5"/>
        <v>16.383396566084251</v>
      </c>
      <c r="V37">
        <f t="shared" ca="1" si="5"/>
        <v>71.902487353438133</v>
      </c>
      <c r="W37">
        <f t="shared" ca="1" si="5"/>
        <v>3.3781764268663417</v>
      </c>
      <c r="X37">
        <f t="shared" ca="1" si="5"/>
        <v>96.377643230823779</v>
      </c>
      <c r="Y37">
        <f t="shared" ca="1" si="5"/>
        <v>96.969661269748954</v>
      </c>
    </row>
    <row r="38" spans="1:25" s="2" customFormat="1" x14ac:dyDescent="0.3">
      <c r="A38" s="2" t="s">
        <v>397</v>
      </c>
      <c r="B38" s="2">
        <f t="shared" ref="B38:Y38" ca="1" si="7">SUM(B10:B37)</f>
        <v>1716.5108331018839</v>
      </c>
      <c r="C38" s="2">
        <f t="shared" ca="1" si="7"/>
        <v>1737.3191335752281</v>
      </c>
      <c r="D38" s="2">
        <f t="shared" ca="1" si="7"/>
        <v>1863.2172728138664</v>
      </c>
      <c r="E38" s="2">
        <f t="shared" ca="1" si="7"/>
        <v>2747.9552748115188</v>
      </c>
      <c r="F38" s="2">
        <f t="shared" ca="1" si="7"/>
        <v>3335.6524977648592</v>
      </c>
      <c r="G38" s="2">
        <f t="shared" ca="1" si="7"/>
        <v>2837.7825949904209</v>
      </c>
      <c r="H38" s="2">
        <f t="shared" ca="1" si="7"/>
        <v>1565.3154925453962</v>
      </c>
      <c r="I38" s="2">
        <f t="shared" ca="1" si="7"/>
        <v>1822.3741299059059</v>
      </c>
      <c r="J38" s="2">
        <f t="shared" ca="1" si="7"/>
        <v>1757.7667394012212</v>
      </c>
      <c r="K38" s="2">
        <f t="shared" ca="1" si="7"/>
        <v>2061.8789348946557</v>
      </c>
      <c r="L38" s="2">
        <f t="shared" ca="1" si="7"/>
        <v>1626.9397209593233</v>
      </c>
      <c r="M38" s="2">
        <f t="shared" ca="1" si="7"/>
        <v>3182.2579697985288</v>
      </c>
      <c r="N38" s="2">
        <f t="shared" ca="1" si="7"/>
        <v>2987.8294170750064</v>
      </c>
      <c r="O38" s="2">
        <f t="shared" ca="1" si="7"/>
        <v>3037.0439559809211</v>
      </c>
      <c r="P38" s="2">
        <f t="shared" ca="1" si="7"/>
        <v>3112.7872749837652</v>
      </c>
      <c r="Q38" s="2">
        <f t="shared" ca="1" si="7"/>
        <v>3239.1793696523637</v>
      </c>
      <c r="R38" s="2">
        <f t="shared" ca="1" si="7"/>
        <v>4883.2793400374858</v>
      </c>
      <c r="S38" s="2">
        <f t="shared" ca="1" si="7"/>
        <v>4613.62471208016</v>
      </c>
      <c r="T38" s="2">
        <f t="shared" ca="1" si="7"/>
        <v>3375.5362824178346</v>
      </c>
      <c r="U38" s="2">
        <f t="shared" ca="1" si="7"/>
        <v>3092.3721489277968</v>
      </c>
      <c r="V38" s="2">
        <f t="shared" ca="1" si="7"/>
        <v>3226.9585996042765</v>
      </c>
      <c r="W38" s="2">
        <f t="shared" ca="1" si="7"/>
        <v>2941.4299929248173</v>
      </c>
      <c r="X38" s="2">
        <f t="shared" ca="1" si="7"/>
        <v>3185.9447350773062</v>
      </c>
      <c r="Y38" s="2">
        <f t="shared" ca="1" si="7"/>
        <v>2860.786218434117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2881-22A4-4573-89F5-0E1F0FEF9372}">
  <dimension ref="A1:R18"/>
  <sheetViews>
    <sheetView zoomScale="145" zoomScaleNormal="145" workbookViewId="0">
      <selection activeCell="E16" sqref="E16"/>
    </sheetView>
  </sheetViews>
  <sheetFormatPr defaultRowHeight="14.4" x14ac:dyDescent="0.3"/>
  <cols>
    <col min="1" max="1" width="48.44140625" customWidth="1"/>
    <col min="2" max="2" width="9.77734375" customWidth="1"/>
    <col min="3" max="3" width="4.5546875" customWidth="1"/>
    <col min="4" max="4" width="4.77734375" customWidth="1"/>
    <col min="5" max="5" width="16.5546875" customWidth="1"/>
    <col min="11" max="11" width="6.44140625" customWidth="1"/>
  </cols>
  <sheetData>
    <row r="1" spans="1:18" x14ac:dyDescent="0.3">
      <c r="A1" t="s">
        <v>6274</v>
      </c>
      <c r="E1" t="s">
        <v>257</v>
      </c>
      <c r="L1" s="2" t="s">
        <v>5869</v>
      </c>
      <c r="R1" t="s">
        <v>5877</v>
      </c>
    </row>
    <row r="2" spans="1:18" x14ac:dyDescent="0.3">
      <c r="A2" t="s">
        <v>252</v>
      </c>
      <c r="B2" s="5">
        <v>100</v>
      </c>
      <c r="E2" t="s">
        <v>5910</v>
      </c>
      <c r="R2" t="s">
        <v>5878</v>
      </c>
    </row>
    <row r="3" spans="1:18" x14ac:dyDescent="0.3">
      <c r="A3" t="s">
        <v>251</v>
      </c>
      <c r="B3" s="13">
        <v>0.2</v>
      </c>
      <c r="E3" t="s">
        <v>5913</v>
      </c>
      <c r="L3" t="s">
        <v>5870</v>
      </c>
    </row>
    <row r="4" spans="1:18" x14ac:dyDescent="0.3">
      <c r="A4" t="s">
        <v>250</v>
      </c>
      <c r="B4" s="5">
        <v>2</v>
      </c>
      <c r="E4" t="s">
        <v>258</v>
      </c>
      <c r="F4" t="s">
        <v>259</v>
      </c>
      <c r="L4" t="s">
        <v>5871</v>
      </c>
      <c r="R4" t="s">
        <v>5879</v>
      </c>
    </row>
    <row r="5" spans="1:18" x14ac:dyDescent="0.3">
      <c r="E5" t="s">
        <v>260</v>
      </c>
      <c r="F5" t="s">
        <v>261</v>
      </c>
      <c r="R5" t="s">
        <v>5880</v>
      </c>
    </row>
    <row r="6" spans="1:18" x14ac:dyDescent="0.3">
      <c r="A6" t="s">
        <v>254</v>
      </c>
      <c r="B6" s="36">
        <f>B3/12</f>
        <v>1.6666666666666666E-2</v>
      </c>
      <c r="E6" t="s">
        <v>262</v>
      </c>
      <c r="F6" t="s">
        <v>263</v>
      </c>
      <c r="L6" t="s">
        <v>5872</v>
      </c>
    </row>
    <row r="7" spans="1:18" x14ac:dyDescent="0.3">
      <c r="A7" t="s">
        <v>248</v>
      </c>
      <c r="B7">
        <f>B4*12</f>
        <v>24</v>
      </c>
      <c r="L7" t="s">
        <v>5873</v>
      </c>
    </row>
    <row r="8" spans="1:18" x14ac:dyDescent="0.3">
      <c r="D8" s="1"/>
      <c r="E8" s="35" t="s">
        <v>253</v>
      </c>
      <c r="F8" s="35">
        <v>0.2</v>
      </c>
      <c r="G8" s="35">
        <v>0.15</v>
      </c>
      <c r="H8" s="35">
        <v>0.1</v>
      </c>
    </row>
    <row r="9" spans="1:18" x14ac:dyDescent="0.3">
      <c r="A9" t="s">
        <v>247</v>
      </c>
      <c r="B9" s="12">
        <f>-PMT(B6,B7,B2)</f>
        <v>5.0895802643238888</v>
      </c>
      <c r="D9" s="1"/>
      <c r="E9" s="35" t="s">
        <v>256</v>
      </c>
      <c r="F9" s="35"/>
      <c r="G9" s="35"/>
      <c r="H9" s="35"/>
      <c r="L9" t="s">
        <v>5874</v>
      </c>
    </row>
    <row r="10" spans="1:18" x14ac:dyDescent="0.3">
      <c r="A10" t="s">
        <v>246</v>
      </c>
      <c r="B10">
        <v>8</v>
      </c>
      <c r="E10" s="35"/>
      <c r="F10" s="35"/>
      <c r="G10" s="35"/>
      <c r="H10" s="35"/>
      <c r="L10" t="s">
        <v>5875</v>
      </c>
    </row>
    <row r="11" spans="1:18" x14ac:dyDescent="0.3">
      <c r="A11" t="s">
        <v>245</v>
      </c>
      <c r="B11" s="11">
        <f>B9*B7</f>
        <v>122.14992634377333</v>
      </c>
      <c r="D11" s="1"/>
      <c r="E11" s="35" t="s">
        <v>5911</v>
      </c>
      <c r="F11" s="35"/>
      <c r="G11" s="35"/>
      <c r="H11" s="35"/>
      <c r="L11" t="s">
        <v>5876</v>
      </c>
    </row>
    <row r="12" spans="1:18" x14ac:dyDescent="0.3">
      <c r="A12" t="s">
        <v>244</v>
      </c>
      <c r="B12" s="11">
        <f>B11-B2</f>
        <v>22.14992634377333</v>
      </c>
      <c r="E12" s="35" t="s">
        <v>5912</v>
      </c>
      <c r="F12" s="35"/>
      <c r="G12" s="35"/>
      <c r="H12" s="35"/>
      <c r="L12" t="s">
        <v>5883</v>
      </c>
    </row>
    <row r="13" spans="1:18" x14ac:dyDescent="0.3">
      <c r="E13" s="35" t="s">
        <v>255</v>
      </c>
      <c r="F13" s="35"/>
      <c r="G13" s="35"/>
      <c r="H13" s="35"/>
    </row>
    <row r="14" spans="1:18" x14ac:dyDescent="0.3">
      <c r="A14" t="s">
        <v>243</v>
      </c>
      <c r="B14" s="5">
        <v>15</v>
      </c>
      <c r="E14" s="35" t="s">
        <v>249</v>
      </c>
      <c r="F14" s="35"/>
      <c r="G14" s="35"/>
      <c r="H14" s="35"/>
    </row>
    <row r="15" spans="1:18" x14ac:dyDescent="0.3">
      <c r="A15" t="str">
        <f>"Principal period " &amp; B14 &amp;" =PPMT(B8, 1, B9, -B2)"</f>
        <v>Principal period 15 =PPMT(B8, 1, B9, -B2)</v>
      </c>
      <c r="B15" s="10">
        <f>PPMT(B6, B14, B7, -B2)</f>
        <v>4.3141587446539678</v>
      </c>
    </row>
    <row r="16" spans="1:18" x14ac:dyDescent="0.3">
      <c r="A16" t="str">
        <f>"Interest period " &amp; B14 &amp; " =IPMT(B8, 1,B9, -B2)"</f>
        <v>Interest period 15 =IPMT(B8, 1,B9, -B2)</v>
      </c>
      <c r="B16" s="10">
        <f>IPMT(B6, B14,B7, -B2)</f>
        <v>0.77542151966992112</v>
      </c>
    </row>
    <row r="17" spans="1:2" x14ac:dyDescent="0.3">
      <c r="A17" t="s">
        <v>242</v>
      </c>
      <c r="B17">
        <f>-CUMIPMT(B6,B7,B2,1,B14,0)</f>
        <v>18.554836400399651</v>
      </c>
    </row>
    <row r="18" spans="1:2" x14ac:dyDescent="0.3">
      <c r="A18" t="s">
        <v>241</v>
      </c>
      <c r="B18">
        <f>-CUMPRINC(B6,B7,B2,1,B14,0)</f>
        <v>57.788867564458684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2651760</xdr:colOff>
                    <xdr:row>13</xdr:row>
                    <xdr:rowOff>15240</xdr:rowOff>
                  </from>
                  <to>
                    <xdr:col>0</xdr:col>
                    <xdr:colOff>2926080</xdr:colOff>
                    <xdr:row>16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358B1-66D5-41B1-9B90-80BEFF6F5EFF}">
  <dimension ref="A1:U57"/>
  <sheetViews>
    <sheetView zoomScale="145" zoomScaleNormal="145" workbookViewId="0">
      <selection activeCell="A27" sqref="A27"/>
    </sheetView>
  </sheetViews>
  <sheetFormatPr defaultRowHeight="14.4" x14ac:dyDescent="0.3"/>
  <cols>
    <col min="1" max="1" width="16" bestFit="1" customWidth="1"/>
    <col min="2" max="2" width="24.5546875" customWidth="1"/>
  </cols>
  <sheetData>
    <row r="1" spans="1:12" x14ac:dyDescent="0.3">
      <c r="A1" s="22">
        <v>44632</v>
      </c>
      <c r="B1" t="s">
        <v>4716</v>
      </c>
    </row>
    <row r="2" spans="1:12" x14ac:dyDescent="0.3">
      <c r="A2" s="23">
        <v>0.54722222222222217</v>
      </c>
      <c r="B2" t="s">
        <v>4717</v>
      </c>
    </row>
    <row r="3" spans="1:12" x14ac:dyDescent="0.3">
      <c r="A3" s="40">
        <v>44632.547222222223</v>
      </c>
      <c r="B3" t="s">
        <v>4718</v>
      </c>
    </row>
    <row r="5" spans="1:12" x14ac:dyDescent="0.3">
      <c r="A5" s="37">
        <f ca="1">TODAY()</f>
        <v>45569</v>
      </c>
      <c r="B5" s="38" t="s">
        <v>5770</v>
      </c>
      <c r="C5" s="39"/>
      <c r="D5" s="39" t="s">
        <v>5772</v>
      </c>
      <c r="E5" s="39"/>
      <c r="F5" s="39"/>
      <c r="G5" s="39"/>
      <c r="H5" s="39"/>
      <c r="I5" s="39"/>
      <c r="J5" s="39"/>
      <c r="K5" s="39"/>
      <c r="L5" s="39"/>
    </row>
    <row r="6" spans="1:12" x14ac:dyDescent="0.3">
      <c r="A6" s="40">
        <f ca="1">NOW()</f>
        <v>45569.463594675923</v>
      </c>
      <c r="B6" s="38" t="s">
        <v>5771</v>
      </c>
      <c r="C6" s="39"/>
      <c r="D6" s="39"/>
      <c r="E6" s="39"/>
      <c r="F6" s="39"/>
      <c r="G6" s="39"/>
      <c r="H6" s="39"/>
      <c r="I6" s="39"/>
      <c r="J6" s="39"/>
      <c r="K6" s="39"/>
      <c r="L6" s="39"/>
    </row>
    <row r="8" spans="1:12" x14ac:dyDescent="0.3">
      <c r="A8">
        <f ca="1">YEAR(A6)</f>
        <v>2024</v>
      </c>
      <c r="B8" s="1" t="s">
        <v>5773</v>
      </c>
      <c r="D8" t="str">
        <f ca="1">"Today is " &amp; TEXT(NOW(), "dddd") &amp; "."</f>
        <v>Today is Friday.</v>
      </c>
      <c r="G8" s="1" t="s">
        <v>5885</v>
      </c>
    </row>
    <row r="9" spans="1:12" x14ac:dyDescent="0.3">
      <c r="A9">
        <f ca="1">MONTH(A6)</f>
        <v>10</v>
      </c>
      <c r="B9" s="1" t="s">
        <v>5774</v>
      </c>
    </row>
    <row r="10" spans="1:12" x14ac:dyDescent="0.3">
      <c r="A10">
        <f ca="1">DAY(A6)</f>
        <v>4</v>
      </c>
      <c r="B10" s="1" t="s">
        <v>5775</v>
      </c>
      <c r="D10" t="str">
        <f ca="1">"Today is " &amp; TEXT(NOW()-INT(NOW()), "0.0%") &amp; " over."</f>
        <v>Today is 46.4% over.</v>
      </c>
      <c r="G10" s="1" t="s">
        <v>5902</v>
      </c>
    </row>
    <row r="11" spans="1:12" x14ac:dyDescent="0.3">
      <c r="A11">
        <f ca="1">HOUR(A6)</f>
        <v>11</v>
      </c>
      <c r="B11" s="1" t="s">
        <v>5776</v>
      </c>
    </row>
    <row r="12" spans="1:12" x14ac:dyDescent="0.3">
      <c r="A12">
        <f ca="1">MINUTE(A6)</f>
        <v>7</v>
      </c>
      <c r="B12" s="1" t="s">
        <v>5777</v>
      </c>
      <c r="D12" t="str">
        <f ca="1">"Today is " &amp; TEXT(NOW()-INT(NOW()), "# ?/?") &amp; " over."</f>
        <v>Today is  1/2 over.</v>
      </c>
      <c r="G12" s="1" t="s">
        <v>5904</v>
      </c>
    </row>
    <row r="13" spans="1:12" x14ac:dyDescent="0.3">
      <c r="A13">
        <f ca="1">SECOND(A6)</f>
        <v>35</v>
      </c>
      <c r="B13" s="1" t="s">
        <v>5778</v>
      </c>
    </row>
    <row r="14" spans="1:12" x14ac:dyDescent="0.3">
      <c r="A14" s="22">
        <f ca="1">DATE(A8,A9,A10)</f>
        <v>45569</v>
      </c>
      <c r="B14" s="1" t="s">
        <v>5982</v>
      </c>
      <c r="D14" t="str">
        <f ca="1">"The current time is " &amp; TEXT(NOW(),"H:MM AM/PM") &amp; "."</f>
        <v>The current time is 11:07 AM.</v>
      </c>
      <c r="G14" s="1" t="s">
        <v>5903</v>
      </c>
    </row>
    <row r="15" spans="1:12" x14ac:dyDescent="0.3">
      <c r="A15" s="50">
        <f ca="1">NOW() - A3</f>
        <v>936.9163724536993</v>
      </c>
      <c r="B15" s="1" t="s">
        <v>5779</v>
      </c>
    </row>
    <row r="16" spans="1:12" x14ac:dyDescent="0.3">
      <c r="A16">
        <f ca="1">DATEDIF(A3, NOW(), "m")</f>
        <v>30</v>
      </c>
      <c r="B16" s="1" t="s">
        <v>5780</v>
      </c>
    </row>
    <row r="19" spans="1:21" x14ac:dyDescent="0.3">
      <c r="A19" s="18">
        <v>44648</v>
      </c>
      <c r="B19" t="str">
        <f>TEXT(A19,"dddd")</f>
        <v>Monday</v>
      </c>
      <c r="D19" t="s">
        <v>5979</v>
      </c>
    </row>
    <row r="20" spans="1:21" x14ac:dyDescent="0.3">
      <c r="A20" s="18">
        <v>44654</v>
      </c>
      <c r="B20" t="str">
        <f>TEXT(A20,"dddd")</f>
        <v>Sunday</v>
      </c>
      <c r="D20" s="18">
        <v>44648</v>
      </c>
    </row>
    <row r="21" spans="1:21" x14ac:dyDescent="0.3">
      <c r="A21">
        <f>NETWORKDAYS(A19,A20)</f>
        <v>5</v>
      </c>
      <c r="B21" s="1" t="s">
        <v>5980</v>
      </c>
      <c r="D21" s="18">
        <v>44649</v>
      </c>
      <c r="F21">
        <f>NETWORKDAYS(A19,A20,D20:D21)</f>
        <v>3</v>
      </c>
      <c r="G21" s="1" t="s">
        <v>5981</v>
      </c>
    </row>
    <row r="26" spans="1:21" ht="21" x14ac:dyDescent="0.4">
      <c r="A26" s="44" t="s">
        <v>6284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17"/>
      <c r="O26" s="17"/>
      <c r="P26" s="17"/>
      <c r="Q26" s="17"/>
      <c r="R26" s="17"/>
      <c r="S26" s="17"/>
      <c r="T26" s="17"/>
      <c r="U26" s="17"/>
    </row>
    <row r="27" spans="1:21" ht="21" x14ac:dyDescent="0.4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</row>
    <row r="28" spans="1:21" ht="21" x14ac:dyDescent="0.4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1:21" ht="21" x14ac:dyDescent="0.4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</row>
    <row r="30" spans="1:21" ht="21" x14ac:dyDescent="0.4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21" x14ac:dyDescent="0.4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21" x14ac:dyDescent="0.4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</row>
    <row r="33" spans="1:21" ht="21" x14ac:dyDescent="0.4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</row>
    <row r="34" spans="1:21" ht="21" x14ac:dyDescent="0.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</row>
    <row r="35" spans="1:21" ht="21" x14ac:dyDescent="0.4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</row>
    <row r="36" spans="1:21" ht="21" x14ac:dyDescent="0.4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</row>
    <row r="37" spans="1:21" ht="21" x14ac:dyDescent="0.4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</row>
    <row r="38" spans="1:21" ht="21" x14ac:dyDescent="0.4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</row>
    <row r="39" spans="1:21" ht="21" x14ac:dyDescent="0.4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21" x14ac:dyDescent="0.4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21" x14ac:dyDescent="0.4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</row>
    <row r="42" spans="1:21" ht="21" x14ac:dyDescent="0.4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</row>
    <row r="43" spans="1:21" ht="21" x14ac:dyDescent="0.4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</row>
    <row r="44" spans="1:21" ht="21" x14ac:dyDescent="0.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</row>
    <row r="45" spans="1:21" ht="21" x14ac:dyDescent="0.4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</row>
    <row r="46" spans="1:21" ht="21" x14ac:dyDescent="0.4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</row>
    <row r="47" spans="1:21" ht="21" x14ac:dyDescent="0.4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</row>
    <row r="48" spans="1:21" ht="21" x14ac:dyDescent="0.4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</row>
    <row r="49" spans="1:21" ht="21" x14ac:dyDescent="0.4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1:21" ht="21" x14ac:dyDescent="0.4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</row>
    <row r="51" spans="1:21" ht="21" x14ac:dyDescent="0.4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</row>
    <row r="52" spans="1:21" ht="21" x14ac:dyDescent="0.4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</row>
    <row r="53" spans="1:21" ht="21" x14ac:dyDescent="0.4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</row>
    <row r="54" spans="1:21" ht="21" x14ac:dyDescent="0.4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</row>
    <row r="55" spans="1:21" ht="21" x14ac:dyDescent="0.4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</row>
    <row r="56" spans="1:21" ht="21" x14ac:dyDescent="0.4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</row>
    <row r="57" spans="1:21" ht="21" x14ac:dyDescent="0.4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CC5A-063D-4307-B7D8-F4DBB02508BE}">
  <dimension ref="A1:BE55"/>
  <sheetViews>
    <sheetView zoomScale="160" zoomScaleNormal="1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H4" sqref="AH4"/>
    </sheetView>
  </sheetViews>
  <sheetFormatPr defaultRowHeight="14.4" x14ac:dyDescent="0.3"/>
  <cols>
    <col min="1" max="1" width="18.6640625" customWidth="1"/>
    <col min="3" max="3" width="10.44140625" customWidth="1"/>
    <col min="4" max="4" width="12" customWidth="1"/>
    <col min="22" max="22" width="17.109375" bestFit="1" customWidth="1"/>
    <col min="24" max="24" width="5.88671875" customWidth="1"/>
    <col min="25" max="25" width="7.33203125" customWidth="1"/>
    <col min="26" max="26" width="5.5546875" customWidth="1"/>
    <col min="27" max="27" width="6.88671875" customWidth="1"/>
  </cols>
  <sheetData>
    <row r="1" spans="1:57" x14ac:dyDescent="0.3">
      <c r="B1" t="s">
        <v>5999</v>
      </c>
      <c r="C1" t="s">
        <v>6000</v>
      </c>
      <c r="D1" t="s">
        <v>6001</v>
      </c>
      <c r="E1" t="s">
        <v>6002</v>
      </c>
      <c r="F1" t="s">
        <v>6004</v>
      </c>
      <c r="G1" t="s">
        <v>6003</v>
      </c>
      <c r="H1" t="s">
        <v>6005</v>
      </c>
      <c r="I1" t="s">
        <v>6070</v>
      </c>
      <c r="Z1" s="1" t="s">
        <v>5898</v>
      </c>
      <c r="AJ1" t="s">
        <v>339</v>
      </c>
    </row>
    <row r="2" spans="1:57" x14ac:dyDescent="0.3">
      <c r="Y2" s="1" t="s">
        <v>5897</v>
      </c>
      <c r="AC2" s="1" t="s">
        <v>5901</v>
      </c>
    </row>
    <row r="3" spans="1:57" x14ac:dyDescent="0.3">
      <c r="X3" s="1" t="s">
        <v>5896</v>
      </c>
      <c r="AB3" s="1" t="s">
        <v>5900</v>
      </c>
      <c r="AH3" s="1" t="s">
        <v>6183</v>
      </c>
      <c r="AK3" t="s">
        <v>342</v>
      </c>
    </row>
    <row r="4" spans="1:57" x14ac:dyDescent="0.3">
      <c r="W4" s="1" t="s">
        <v>5895</v>
      </c>
      <c r="AA4" s="1" t="s">
        <v>5899</v>
      </c>
    </row>
    <row r="5" spans="1:57" x14ac:dyDescent="0.3">
      <c r="A5" t="s">
        <v>338</v>
      </c>
      <c r="V5" t="s">
        <v>338</v>
      </c>
      <c r="AF5" t="s">
        <v>6181</v>
      </c>
      <c r="AG5" t="s">
        <v>6182</v>
      </c>
      <c r="AK5" t="s">
        <v>340</v>
      </c>
      <c r="AS5" t="s">
        <v>338</v>
      </c>
      <c r="AY5" t="s">
        <v>338</v>
      </c>
      <c r="BE5" t="s">
        <v>338</v>
      </c>
    </row>
    <row r="6" spans="1:57" x14ac:dyDescent="0.3">
      <c r="A6" t="s">
        <v>337</v>
      </c>
      <c r="V6" t="s">
        <v>337</v>
      </c>
      <c r="W6" t="str">
        <f>LEFT(V6, 3)</f>
        <v>Yok</v>
      </c>
      <c r="X6" t="str">
        <f>MID(V6, 4,3)</f>
        <v>o O</v>
      </c>
      <c r="Y6" t="str">
        <f>RIGHT(V6, 3)</f>
        <v>Ono</v>
      </c>
      <c r="Z6">
        <f>LEN(V6)</f>
        <v>8</v>
      </c>
      <c r="AA6">
        <f>FIND(" ", V6)</f>
        <v>5</v>
      </c>
      <c r="AB6" t="str">
        <f>LEFT(V6, FIND(" ", V6)-1)</f>
        <v>Yoko</v>
      </c>
      <c r="AC6" t="str">
        <f>RIGHT(V6, LEN(V6)-FIND(" ", V6))</f>
        <v>Ono</v>
      </c>
      <c r="AF6" t="s">
        <v>264</v>
      </c>
      <c r="AG6" t="s">
        <v>265</v>
      </c>
      <c r="AH6" t="str">
        <f>AF6 &amp; " " &amp; AG6</f>
        <v>Yoko Ono</v>
      </c>
      <c r="AL6" t="s">
        <v>341</v>
      </c>
      <c r="AS6" t="s">
        <v>337</v>
      </c>
      <c r="AY6" t="s">
        <v>337</v>
      </c>
      <c r="BE6" t="s">
        <v>337</v>
      </c>
    </row>
    <row r="7" spans="1:57" x14ac:dyDescent="0.3">
      <c r="A7" t="s">
        <v>6073</v>
      </c>
      <c r="V7" t="s">
        <v>266</v>
      </c>
      <c r="W7" t="str">
        <f t="shared" ref="W7:W55" si="0">LEFT(V7, 3)</f>
        <v>Jon</v>
      </c>
      <c r="X7" t="str">
        <f t="shared" ref="X7:X55" si="1">MID(V7, 4,3)</f>
        <v>i M</v>
      </c>
      <c r="Y7" t="str">
        <f t="shared" ref="Y7:Y55" si="2">RIGHT(V7, 3)</f>
        <v>ell</v>
      </c>
      <c r="Z7">
        <f t="shared" ref="Z7:Z55" si="3">LEN(V7)</f>
        <v>13</v>
      </c>
      <c r="AA7">
        <f t="shared" ref="AA7:AA55" si="4">FIND(" ", V7)</f>
        <v>5</v>
      </c>
      <c r="AB7" t="str">
        <f t="shared" ref="AB7:AB55" si="5">LEFT(V7, FIND(" ", V7)-1)</f>
        <v>Joni</v>
      </c>
      <c r="AC7" t="str">
        <f t="shared" ref="AC7:AC55" si="6">RIGHT(V7, LEN(V7)-FIND(" ", V7))</f>
        <v>Mitchell</v>
      </c>
      <c r="AF7" t="s">
        <v>271</v>
      </c>
      <c r="AG7" t="s">
        <v>272</v>
      </c>
      <c r="AH7" t="str">
        <f t="shared" ref="AH7:AH55" si="7">AF7 &amp; " " &amp; AG7</f>
        <v>Joni Mitchell</v>
      </c>
      <c r="AL7" t="s">
        <v>340</v>
      </c>
      <c r="AS7" t="s">
        <v>266</v>
      </c>
      <c r="AY7" t="s">
        <v>266</v>
      </c>
      <c r="BE7" t="s">
        <v>266</v>
      </c>
    </row>
    <row r="8" spans="1:57" x14ac:dyDescent="0.3">
      <c r="A8" t="s">
        <v>267</v>
      </c>
      <c r="V8" t="s">
        <v>267</v>
      </c>
      <c r="W8" t="str">
        <f t="shared" si="0"/>
        <v>Joh</v>
      </c>
      <c r="X8" t="str">
        <f t="shared" si="1"/>
        <v>n L</v>
      </c>
      <c r="Y8" t="str">
        <f t="shared" si="2"/>
        <v>non</v>
      </c>
      <c r="Z8">
        <f t="shared" si="3"/>
        <v>11</v>
      </c>
      <c r="AA8">
        <f t="shared" si="4"/>
        <v>5</v>
      </c>
      <c r="AB8" t="str">
        <f t="shared" si="5"/>
        <v>John</v>
      </c>
      <c r="AC8" t="str">
        <f t="shared" si="6"/>
        <v>Lennon</v>
      </c>
      <c r="AF8" t="s">
        <v>273</v>
      </c>
      <c r="AG8" t="s">
        <v>274</v>
      </c>
      <c r="AH8" t="str">
        <f t="shared" si="7"/>
        <v>John Lennon</v>
      </c>
      <c r="AS8" t="s">
        <v>267</v>
      </c>
      <c r="AY8" t="s">
        <v>267</v>
      </c>
      <c r="BE8" t="s">
        <v>267</v>
      </c>
    </row>
    <row r="9" spans="1:57" x14ac:dyDescent="0.3">
      <c r="A9" t="s">
        <v>6071</v>
      </c>
      <c r="V9" t="s">
        <v>268</v>
      </c>
      <c r="W9" t="str">
        <f t="shared" si="0"/>
        <v>Nei</v>
      </c>
      <c r="X9" t="str">
        <f t="shared" si="1"/>
        <v>l Y</v>
      </c>
      <c r="Y9" t="str">
        <f t="shared" si="2"/>
        <v>ung</v>
      </c>
      <c r="Z9">
        <f t="shared" si="3"/>
        <v>10</v>
      </c>
      <c r="AA9">
        <f t="shared" si="4"/>
        <v>5</v>
      </c>
      <c r="AB9" t="str">
        <f t="shared" si="5"/>
        <v>Neil</v>
      </c>
      <c r="AC9" t="str">
        <f t="shared" si="6"/>
        <v>Young</v>
      </c>
      <c r="AF9" t="s">
        <v>275</v>
      </c>
      <c r="AG9" t="s">
        <v>276</v>
      </c>
      <c r="AH9" t="str">
        <f t="shared" si="7"/>
        <v>Neil Young</v>
      </c>
      <c r="AK9" t="s">
        <v>348</v>
      </c>
      <c r="AS9" t="s">
        <v>268</v>
      </c>
      <c r="AY9" t="s">
        <v>268</v>
      </c>
      <c r="BE9" t="s">
        <v>268</v>
      </c>
    </row>
    <row r="10" spans="1:57" x14ac:dyDescent="0.3">
      <c r="A10" t="s">
        <v>269</v>
      </c>
      <c r="V10" t="s">
        <v>269</v>
      </c>
      <c r="W10" t="str">
        <f t="shared" si="0"/>
        <v>Cel</v>
      </c>
      <c r="X10" t="str">
        <f t="shared" si="1"/>
        <v>ine</v>
      </c>
      <c r="Y10" t="str">
        <f t="shared" si="2"/>
        <v>ion</v>
      </c>
      <c r="Z10">
        <f t="shared" si="3"/>
        <v>11</v>
      </c>
      <c r="AA10">
        <f t="shared" si="4"/>
        <v>7</v>
      </c>
      <c r="AB10" t="str">
        <f t="shared" si="5"/>
        <v>Celine</v>
      </c>
      <c r="AC10" t="str">
        <f t="shared" si="6"/>
        <v>Dion</v>
      </c>
      <c r="AF10" t="s">
        <v>277</v>
      </c>
      <c r="AG10" t="s">
        <v>278</v>
      </c>
      <c r="AH10" t="str">
        <f t="shared" si="7"/>
        <v>Celine Dion</v>
      </c>
      <c r="AL10" t="s">
        <v>349</v>
      </c>
      <c r="AS10" t="s">
        <v>269</v>
      </c>
      <c r="AY10" t="s">
        <v>269</v>
      </c>
      <c r="BE10" t="s">
        <v>269</v>
      </c>
    </row>
    <row r="11" spans="1:57" x14ac:dyDescent="0.3">
      <c r="A11" t="s">
        <v>270</v>
      </c>
      <c r="V11" t="s">
        <v>270</v>
      </c>
      <c r="W11" t="str">
        <f t="shared" si="0"/>
        <v>Avr</v>
      </c>
      <c r="X11" t="str">
        <f t="shared" si="1"/>
        <v xml:space="preserve">il </v>
      </c>
      <c r="Y11" t="str">
        <f t="shared" si="2"/>
        <v>gne</v>
      </c>
      <c r="Z11">
        <f t="shared" si="3"/>
        <v>13</v>
      </c>
      <c r="AA11">
        <f t="shared" si="4"/>
        <v>6</v>
      </c>
      <c r="AB11" t="str">
        <f t="shared" si="5"/>
        <v>Avril</v>
      </c>
      <c r="AC11" t="str">
        <f t="shared" si="6"/>
        <v>Lavigne</v>
      </c>
      <c r="AF11" t="s">
        <v>279</v>
      </c>
      <c r="AG11" t="s">
        <v>280</v>
      </c>
      <c r="AH11" t="str">
        <f t="shared" si="7"/>
        <v>Avril Lavigne</v>
      </c>
      <c r="AL11" t="s">
        <v>350</v>
      </c>
      <c r="AS11" t="s">
        <v>270</v>
      </c>
      <c r="AY11" t="s">
        <v>270</v>
      </c>
      <c r="BE11" t="s">
        <v>270</v>
      </c>
    </row>
    <row r="12" spans="1:57" x14ac:dyDescent="0.3">
      <c r="A12" t="s">
        <v>336</v>
      </c>
      <c r="V12" t="s">
        <v>336</v>
      </c>
      <c r="W12" t="str">
        <f t="shared" si="0"/>
        <v>Ala</v>
      </c>
      <c r="X12" t="str">
        <f t="shared" si="1"/>
        <v>nis</v>
      </c>
      <c r="Y12" t="str">
        <f t="shared" si="2"/>
        <v>tte</v>
      </c>
      <c r="Z12">
        <f t="shared" si="3"/>
        <v>17</v>
      </c>
      <c r="AA12">
        <f t="shared" si="4"/>
        <v>7</v>
      </c>
      <c r="AB12" t="str">
        <f t="shared" si="5"/>
        <v>Alanis</v>
      </c>
      <c r="AC12" t="str">
        <f t="shared" si="6"/>
        <v>Morissette</v>
      </c>
      <c r="AF12" t="s">
        <v>6094</v>
      </c>
      <c r="AG12" t="s">
        <v>6095</v>
      </c>
      <c r="AH12" t="str">
        <f t="shared" si="7"/>
        <v>Alanis Morissette</v>
      </c>
      <c r="AL12" t="s">
        <v>351</v>
      </c>
      <c r="AS12" t="s">
        <v>336</v>
      </c>
      <c r="AY12" t="s">
        <v>336</v>
      </c>
      <c r="BE12" t="s">
        <v>336</v>
      </c>
    </row>
    <row r="13" spans="1:57" x14ac:dyDescent="0.3">
      <c r="A13" t="s">
        <v>6072</v>
      </c>
      <c r="V13" t="s">
        <v>335</v>
      </c>
      <c r="W13" t="str">
        <f t="shared" si="0"/>
        <v>Sha</v>
      </c>
      <c r="X13" t="str">
        <f t="shared" si="1"/>
        <v>nia</v>
      </c>
      <c r="Y13" t="str">
        <f t="shared" si="2"/>
        <v>ain</v>
      </c>
      <c r="Z13">
        <f t="shared" si="3"/>
        <v>12</v>
      </c>
      <c r="AA13">
        <f t="shared" si="4"/>
        <v>7</v>
      </c>
      <c r="AB13" t="str">
        <f t="shared" si="5"/>
        <v>Shania</v>
      </c>
      <c r="AC13" t="str">
        <f t="shared" si="6"/>
        <v>Twain</v>
      </c>
      <c r="AF13" t="s">
        <v>6096</v>
      </c>
      <c r="AG13" t="s">
        <v>6097</v>
      </c>
      <c r="AH13" t="str">
        <f t="shared" si="7"/>
        <v>Shania Twain</v>
      </c>
      <c r="AS13" t="s">
        <v>335</v>
      </c>
      <c r="AY13" t="s">
        <v>335</v>
      </c>
      <c r="BE13" t="s">
        <v>335</v>
      </c>
    </row>
    <row r="14" spans="1:57" x14ac:dyDescent="0.3">
      <c r="A14" t="s">
        <v>334</v>
      </c>
      <c r="V14" t="s">
        <v>334</v>
      </c>
      <c r="W14" t="str">
        <f t="shared" si="0"/>
        <v>Bry</v>
      </c>
      <c r="X14" t="str">
        <f t="shared" si="1"/>
        <v xml:space="preserve">an </v>
      </c>
      <c r="Y14" t="str">
        <f t="shared" si="2"/>
        <v>ams</v>
      </c>
      <c r="Z14">
        <f t="shared" si="3"/>
        <v>11</v>
      </c>
      <c r="AA14">
        <f t="shared" si="4"/>
        <v>6</v>
      </c>
      <c r="AB14" t="str">
        <f t="shared" si="5"/>
        <v>Bryan</v>
      </c>
      <c r="AC14" t="str">
        <f t="shared" si="6"/>
        <v>Adams</v>
      </c>
      <c r="AF14" t="s">
        <v>6098</v>
      </c>
      <c r="AG14" t="s">
        <v>6099</v>
      </c>
      <c r="AH14" t="str">
        <f t="shared" si="7"/>
        <v>Bryan Adams</v>
      </c>
      <c r="AK14" t="s">
        <v>343</v>
      </c>
      <c r="AS14" t="s">
        <v>334</v>
      </c>
      <c r="AY14" t="s">
        <v>334</v>
      </c>
      <c r="BE14" t="s">
        <v>334</v>
      </c>
    </row>
    <row r="15" spans="1:57" x14ac:dyDescent="0.3">
      <c r="A15" t="s">
        <v>333</v>
      </c>
      <c r="V15" t="s">
        <v>333</v>
      </c>
      <c r="W15" t="str">
        <f t="shared" si="0"/>
        <v>Leo</v>
      </c>
      <c r="X15" t="str">
        <f t="shared" si="1"/>
        <v>nar</v>
      </c>
      <c r="Y15" t="str">
        <f t="shared" si="2"/>
        <v>hen</v>
      </c>
      <c r="Z15">
        <f t="shared" si="3"/>
        <v>13</v>
      </c>
      <c r="AA15">
        <f t="shared" si="4"/>
        <v>8</v>
      </c>
      <c r="AB15" t="str">
        <f t="shared" si="5"/>
        <v>Leonard</v>
      </c>
      <c r="AC15" t="str">
        <f t="shared" si="6"/>
        <v>Cohen</v>
      </c>
      <c r="AF15" t="s">
        <v>6100</v>
      </c>
      <c r="AG15" t="s">
        <v>6101</v>
      </c>
      <c r="AH15" t="str">
        <f t="shared" si="7"/>
        <v>Leonard Cohen</v>
      </c>
      <c r="AL15" t="s">
        <v>344</v>
      </c>
      <c r="AS15" t="s">
        <v>333</v>
      </c>
      <c r="AY15" t="s">
        <v>333</v>
      </c>
      <c r="BE15" t="s">
        <v>333</v>
      </c>
    </row>
    <row r="16" spans="1:57" x14ac:dyDescent="0.3">
      <c r="A16" t="s">
        <v>332</v>
      </c>
      <c r="V16" t="s">
        <v>332</v>
      </c>
      <c r="W16" t="str">
        <f t="shared" si="0"/>
        <v>Nel</v>
      </c>
      <c r="X16" t="str">
        <f t="shared" si="1"/>
        <v xml:space="preserve">ly </v>
      </c>
      <c r="Y16" t="str">
        <f t="shared" si="2"/>
        <v>ado</v>
      </c>
      <c r="Z16">
        <f t="shared" si="3"/>
        <v>13</v>
      </c>
      <c r="AA16">
        <f t="shared" si="4"/>
        <v>6</v>
      </c>
      <c r="AB16" t="str">
        <f t="shared" si="5"/>
        <v>Nelly</v>
      </c>
      <c r="AC16" t="str">
        <f t="shared" si="6"/>
        <v>Furtado</v>
      </c>
      <c r="AF16" t="s">
        <v>6102</v>
      </c>
      <c r="AG16" t="s">
        <v>6103</v>
      </c>
      <c r="AH16" t="str">
        <f t="shared" si="7"/>
        <v>Nelly Furtado</v>
      </c>
      <c r="AL16" t="s">
        <v>345</v>
      </c>
      <c r="AS16" t="s">
        <v>332</v>
      </c>
      <c r="AY16" t="s">
        <v>332</v>
      </c>
      <c r="BE16" t="s">
        <v>332</v>
      </c>
    </row>
    <row r="17" spans="1:57" x14ac:dyDescent="0.3">
      <c r="A17" t="s">
        <v>331</v>
      </c>
      <c r="V17" t="s">
        <v>331</v>
      </c>
      <c r="W17" t="str">
        <f t="shared" si="0"/>
        <v>Ged</v>
      </c>
      <c r="X17" t="str">
        <f t="shared" si="1"/>
        <v xml:space="preserve">dy </v>
      </c>
      <c r="Y17" t="str">
        <f t="shared" si="2"/>
        <v>Lee</v>
      </c>
      <c r="Z17">
        <f t="shared" si="3"/>
        <v>9</v>
      </c>
      <c r="AA17">
        <f t="shared" si="4"/>
        <v>6</v>
      </c>
      <c r="AB17" t="str">
        <f t="shared" si="5"/>
        <v>Geddy</v>
      </c>
      <c r="AC17" t="str">
        <f t="shared" si="6"/>
        <v>Lee</v>
      </c>
      <c r="AF17" t="s">
        <v>6104</v>
      </c>
      <c r="AG17" t="s">
        <v>6105</v>
      </c>
      <c r="AH17" t="str">
        <f t="shared" si="7"/>
        <v>Geddy Lee</v>
      </c>
      <c r="AL17" t="s">
        <v>346</v>
      </c>
      <c r="AS17" t="s">
        <v>331</v>
      </c>
      <c r="AY17" t="s">
        <v>331</v>
      </c>
      <c r="BE17" t="s">
        <v>331</v>
      </c>
    </row>
    <row r="18" spans="1:57" x14ac:dyDescent="0.3">
      <c r="A18" t="s">
        <v>330</v>
      </c>
      <c r="V18" t="s">
        <v>330</v>
      </c>
      <c r="W18" t="str">
        <f t="shared" si="0"/>
        <v>Sar</v>
      </c>
      <c r="X18" t="str">
        <f t="shared" si="1"/>
        <v xml:space="preserve">ah </v>
      </c>
      <c r="Y18" t="str">
        <f t="shared" si="2"/>
        <v>lan</v>
      </c>
      <c r="Z18">
        <f t="shared" si="3"/>
        <v>15</v>
      </c>
      <c r="AA18">
        <f t="shared" si="4"/>
        <v>6</v>
      </c>
      <c r="AB18" t="str">
        <f t="shared" si="5"/>
        <v>Sarah</v>
      </c>
      <c r="AC18" t="str">
        <f t="shared" si="6"/>
        <v>McLachlan</v>
      </c>
      <c r="AF18" t="s">
        <v>6106</v>
      </c>
      <c r="AG18" t="s">
        <v>6107</v>
      </c>
      <c r="AH18" t="str">
        <f t="shared" si="7"/>
        <v>Sarah McLachlan</v>
      </c>
      <c r="AL18" t="s">
        <v>347</v>
      </c>
      <c r="AS18" t="s">
        <v>330</v>
      </c>
      <c r="AY18" t="s">
        <v>330</v>
      </c>
      <c r="BE18" t="s">
        <v>330</v>
      </c>
    </row>
    <row r="19" spans="1:57" x14ac:dyDescent="0.3">
      <c r="A19" t="s">
        <v>329</v>
      </c>
      <c r="V19" t="s">
        <v>329</v>
      </c>
      <c r="W19" t="str">
        <f t="shared" si="0"/>
        <v>Nei</v>
      </c>
      <c r="X19" t="str">
        <f t="shared" si="1"/>
        <v>l P</v>
      </c>
      <c r="Y19" t="str">
        <f t="shared" si="2"/>
        <v>art</v>
      </c>
      <c r="Z19">
        <f t="shared" si="3"/>
        <v>10</v>
      </c>
      <c r="AA19">
        <f t="shared" si="4"/>
        <v>5</v>
      </c>
      <c r="AB19" t="str">
        <f t="shared" si="5"/>
        <v>Neil</v>
      </c>
      <c r="AC19" t="str">
        <f t="shared" si="6"/>
        <v>Peart</v>
      </c>
      <c r="AF19" t="s">
        <v>275</v>
      </c>
      <c r="AG19" t="s">
        <v>6108</v>
      </c>
      <c r="AH19" t="str">
        <f t="shared" si="7"/>
        <v>Neil Peart</v>
      </c>
      <c r="AS19" t="s">
        <v>329</v>
      </c>
      <c r="AY19" t="s">
        <v>329</v>
      </c>
      <c r="BE19" t="s">
        <v>329</v>
      </c>
    </row>
    <row r="20" spans="1:57" x14ac:dyDescent="0.3">
      <c r="A20" t="s">
        <v>328</v>
      </c>
      <c r="V20" t="s">
        <v>328</v>
      </c>
      <c r="W20" t="str">
        <f t="shared" si="0"/>
        <v>Mic</v>
      </c>
      <c r="X20" t="str">
        <f t="shared" si="1"/>
        <v>hae</v>
      </c>
      <c r="Y20" t="str">
        <f t="shared" si="2"/>
        <v>blé</v>
      </c>
      <c r="Z20">
        <f t="shared" si="3"/>
        <v>13</v>
      </c>
      <c r="AA20">
        <f t="shared" si="4"/>
        <v>8</v>
      </c>
      <c r="AB20" t="str">
        <f t="shared" si="5"/>
        <v>Michael</v>
      </c>
      <c r="AC20" t="str">
        <f t="shared" si="6"/>
        <v>Bublé</v>
      </c>
      <c r="AF20" t="s">
        <v>6109</v>
      </c>
      <c r="AG20" t="s">
        <v>6110</v>
      </c>
      <c r="AH20" t="str">
        <f t="shared" si="7"/>
        <v>Michael Bublé</v>
      </c>
      <c r="AS20" t="s">
        <v>328</v>
      </c>
      <c r="AY20" t="s">
        <v>328</v>
      </c>
      <c r="BE20" t="s">
        <v>328</v>
      </c>
    </row>
    <row r="21" spans="1:57" x14ac:dyDescent="0.3">
      <c r="A21" t="s">
        <v>327</v>
      </c>
      <c r="V21" t="s">
        <v>327</v>
      </c>
      <c r="W21" t="str">
        <f t="shared" si="0"/>
        <v>Ann</v>
      </c>
      <c r="X21" t="str">
        <f t="shared" si="1"/>
        <v>e M</v>
      </c>
      <c r="Y21" t="str">
        <f t="shared" si="2"/>
        <v>ray</v>
      </c>
      <c r="Z21">
        <f t="shared" si="3"/>
        <v>11</v>
      </c>
      <c r="AA21">
        <f t="shared" si="4"/>
        <v>5</v>
      </c>
      <c r="AB21" t="str">
        <f t="shared" si="5"/>
        <v>Anne</v>
      </c>
      <c r="AC21" t="str">
        <f t="shared" si="6"/>
        <v>Murray</v>
      </c>
      <c r="AF21" t="s">
        <v>6111</v>
      </c>
      <c r="AG21" t="s">
        <v>6112</v>
      </c>
      <c r="AH21" t="str">
        <f t="shared" si="7"/>
        <v>Anne Murray</v>
      </c>
      <c r="AS21" t="s">
        <v>327</v>
      </c>
      <c r="AY21" t="s">
        <v>327</v>
      </c>
      <c r="BE21" t="s">
        <v>327</v>
      </c>
    </row>
    <row r="22" spans="1:57" x14ac:dyDescent="0.3">
      <c r="A22" t="s">
        <v>326</v>
      </c>
      <c r="V22" t="s">
        <v>326</v>
      </c>
      <c r="W22" t="str">
        <f t="shared" si="0"/>
        <v>Bru</v>
      </c>
      <c r="X22" t="str">
        <f t="shared" si="1"/>
        <v xml:space="preserve">ce </v>
      </c>
      <c r="Y22" t="str">
        <f t="shared" si="2"/>
        <v>urn</v>
      </c>
      <c r="Z22">
        <f t="shared" si="3"/>
        <v>14</v>
      </c>
      <c r="AA22">
        <f t="shared" si="4"/>
        <v>6</v>
      </c>
      <c r="AB22" t="str">
        <f t="shared" si="5"/>
        <v>Bruce</v>
      </c>
      <c r="AC22" t="str">
        <f t="shared" si="6"/>
        <v>Cockburn</v>
      </c>
      <c r="AF22" t="s">
        <v>6113</v>
      </c>
      <c r="AG22" t="s">
        <v>6114</v>
      </c>
      <c r="AH22" t="str">
        <f t="shared" si="7"/>
        <v>Bruce Cockburn</v>
      </c>
      <c r="AS22" t="s">
        <v>326</v>
      </c>
      <c r="AY22" t="s">
        <v>326</v>
      </c>
      <c r="BE22" t="s">
        <v>326</v>
      </c>
    </row>
    <row r="23" spans="1:57" x14ac:dyDescent="0.3">
      <c r="A23" t="s">
        <v>325</v>
      </c>
      <c r="V23" t="s">
        <v>325</v>
      </c>
      <c r="W23" t="str">
        <f t="shared" si="0"/>
        <v>Tar</v>
      </c>
      <c r="X23" t="str">
        <f t="shared" si="1"/>
        <v xml:space="preserve">iq </v>
      </c>
      <c r="Y23" t="str">
        <f t="shared" si="2"/>
        <v>war</v>
      </c>
      <c r="Z23">
        <f t="shared" si="3"/>
        <v>11</v>
      </c>
      <c r="AA23">
        <f t="shared" si="4"/>
        <v>6</v>
      </c>
      <c r="AB23" t="str">
        <f t="shared" si="5"/>
        <v>Tariq</v>
      </c>
      <c r="AC23" t="str">
        <f t="shared" si="6"/>
        <v>Anwar</v>
      </c>
      <c r="AF23" t="s">
        <v>6115</v>
      </c>
      <c r="AG23" t="s">
        <v>6116</v>
      </c>
      <c r="AH23" t="str">
        <f t="shared" si="7"/>
        <v>Tariq Anwar</v>
      </c>
      <c r="AK23" t="s">
        <v>6074</v>
      </c>
      <c r="AS23" t="s">
        <v>325</v>
      </c>
      <c r="AY23" t="s">
        <v>325</v>
      </c>
      <c r="BE23" t="s">
        <v>325</v>
      </c>
    </row>
    <row r="24" spans="1:57" x14ac:dyDescent="0.3">
      <c r="A24" t="s">
        <v>324</v>
      </c>
      <c r="V24" t="s">
        <v>324</v>
      </c>
      <c r="W24" t="str">
        <f t="shared" si="0"/>
        <v>Han</v>
      </c>
      <c r="X24" t="str">
        <f t="shared" si="1"/>
        <v>k W</v>
      </c>
      <c r="Y24" t="str">
        <f t="shared" si="2"/>
        <v>ams</v>
      </c>
      <c r="Z24">
        <f t="shared" si="3"/>
        <v>13</v>
      </c>
      <c r="AA24">
        <f t="shared" si="4"/>
        <v>5</v>
      </c>
      <c r="AB24" t="str">
        <f t="shared" si="5"/>
        <v>Hank</v>
      </c>
      <c r="AC24" t="str">
        <f t="shared" si="6"/>
        <v>Williams</v>
      </c>
      <c r="AF24" t="s">
        <v>6117</v>
      </c>
      <c r="AG24" t="s">
        <v>6118</v>
      </c>
      <c r="AH24" t="str">
        <f t="shared" si="7"/>
        <v>Hank Williams</v>
      </c>
      <c r="AL24" t="s">
        <v>352</v>
      </c>
      <c r="AS24" t="s">
        <v>324</v>
      </c>
      <c r="AY24" t="s">
        <v>324</v>
      </c>
      <c r="BE24" t="s">
        <v>324</v>
      </c>
    </row>
    <row r="25" spans="1:57" x14ac:dyDescent="0.3">
      <c r="A25" t="s">
        <v>323</v>
      </c>
      <c r="V25" t="s">
        <v>323</v>
      </c>
      <c r="W25" t="str">
        <f t="shared" si="0"/>
        <v>Fra</v>
      </c>
      <c r="X25" t="str">
        <f t="shared" si="1"/>
        <v xml:space="preserve">nk </v>
      </c>
      <c r="Y25" t="str">
        <f t="shared" si="2"/>
        <v>tra</v>
      </c>
      <c r="Z25">
        <f t="shared" si="3"/>
        <v>13</v>
      </c>
      <c r="AA25">
        <f t="shared" si="4"/>
        <v>6</v>
      </c>
      <c r="AB25" t="str">
        <f t="shared" si="5"/>
        <v>Frank</v>
      </c>
      <c r="AC25" t="str">
        <f t="shared" si="6"/>
        <v>Sinatra</v>
      </c>
      <c r="AF25" t="s">
        <v>6119</v>
      </c>
      <c r="AG25" t="s">
        <v>6120</v>
      </c>
      <c r="AH25" t="str">
        <f t="shared" si="7"/>
        <v>Frank Sinatra</v>
      </c>
      <c r="AL25" t="s">
        <v>353</v>
      </c>
      <c r="AS25" t="s">
        <v>323</v>
      </c>
      <c r="AY25" t="s">
        <v>323</v>
      </c>
      <c r="BE25" t="s">
        <v>323</v>
      </c>
    </row>
    <row r="26" spans="1:57" x14ac:dyDescent="0.3">
      <c r="A26" t="s">
        <v>322</v>
      </c>
      <c r="V26" t="s">
        <v>322</v>
      </c>
      <c r="W26" t="str">
        <f t="shared" si="0"/>
        <v>Ray</v>
      </c>
      <c r="X26" t="str">
        <f t="shared" si="1"/>
        <v xml:space="preserve"> Ch</v>
      </c>
      <c r="Y26" t="str">
        <f t="shared" si="2"/>
        <v>les</v>
      </c>
      <c r="Z26">
        <f t="shared" si="3"/>
        <v>11</v>
      </c>
      <c r="AA26">
        <f t="shared" si="4"/>
        <v>4</v>
      </c>
      <c r="AB26" t="str">
        <f t="shared" si="5"/>
        <v>Ray</v>
      </c>
      <c r="AC26" t="str">
        <f t="shared" si="6"/>
        <v>Charles</v>
      </c>
      <c r="AF26" t="s">
        <v>6121</v>
      </c>
      <c r="AG26" t="s">
        <v>6122</v>
      </c>
      <c r="AH26" t="str">
        <f t="shared" si="7"/>
        <v>Ray Charles</v>
      </c>
      <c r="AL26" t="s">
        <v>354</v>
      </c>
      <c r="AS26" t="s">
        <v>322</v>
      </c>
      <c r="AY26" t="s">
        <v>322</v>
      </c>
      <c r="BE26" t="s">
        <v>322</v>
      </c>
    </row>
    <row r="27" spans="1:57" x14ac:dyDescent="0.3">
      <c r="A27" t="s">
        <v>321</v>
      </c>
      <c r="V27" t="s">
        <v>321</v>
      </c>
      <c r="W27" t="str">
        <f t="shared" si="0"/>
        <v>Bud</v>
      </c>
      <c r="X27" t="str">
        <f t="shared" si="1"/>
        <v xml:space="preserve">dy </v>
      </c>
      <c r="Y27" t="str">
        <f t="shared" si="2"/>
        <v>lly</v>
      </c>
      <c r="Z27">
        <f t="shared" si="3"/>
        <v>11</v>
      </c>
      <c r="AA27">
        <f t="shared" si="4"/>
        <v>6</v>
      </c>
      <c r="AB27" t="str">
        <f t="shared" si="5"/>
        <v>Buddy</v>
      </c>
      <c r="AC27" t="str">
        <f t="shared" si="6"/>
        <v>Holly</v>
      </c>
      <c r="AF27" t="s">
        <v>6123</v>
      </c>
      <c r="AG27" t="s">
        <v>6124</v>
      </c>
      <c r="AH27" t="str">
        <f t="shared" si="7"/>
        <v>Buddy Holly</v>
      </c>
      <c r="AL27" t="s">
        <v>355</v>
      </c>
      <c r="AS27" t="s">
        <v>321</v>
      </c>
      <c r="AY27" t="s">
        <v>321</v>
      </c>
      <c r="BE27" t="s">
        <v>321</v>
      </c>
    </row>
    <row r="28" spans="1:57" x14ac:dyDescent="0.3">
      <c r="A28" t="s">
        <v>320</v>
      </c>
      <c r="V28" t="s">
        <v>320</v>
      </c>
      <c r="W28" t="str">
        <f t="shared" si="0"/>
        <v>Joh</v>
      </c>
      <c r="X28" t="str">
        <f t="shared" si="1"/>
        <v>nny</v>
      </c>
      <c r="Y28" t="str">
        <f t="shared" si="2"/>
        <v>ash</v>
      </c>
      <c r="Z28">
        <f t="shared" si="3"/>
        <v>11</v>
      </c>
      <c r="AA28">
        <f t="shared" si="4"/>
        <v>7</v>
      </c>
      <c r="AB28" t="str">
        <f t="shared" si="5"/>
        <v>Johnny</v>
      </c>
      <c r="AC28" t="str">
        <f t="shared" si="6"/>
        <v>Cash</v>
      </c>
      <c r="AF28" t="s">
        <v>6125</v>
      </c>
      <c r="AG28" t="s">
        <v>6126</v>
      </c>
      <c r="AH28" t="str">
        <f t="shared" si="7"/>
        <v>Johnny Cash</v>
      </c>
      <c r="AL28" t="s">
        <v>356</v>
      </c>
      <c r="AS28" t="s">
        <v>320</v>
      </c>
      <c r="AY28" t="s">
        <v>320</v>
      </c>
      <c r="BE28" t="s">
        <v>320</v>
      </c>
    </row>
    <row r="29" spans="1:57" x14ac:dyDescent="0.3">
      <c r="A29" t="s">
        <v>319</v>
      </c>
      <c r="V29" t="s">
        <v>319</v>
      </c>
      <c r="W29" t="str">
        <f t="shared" si="0"/>
        <v>Jai</v>
      </c>
      <c r="X29" t="str">
        <f t="shared" si="1"/>
        <v>mee</v>
      </c>
      <c r="Y29" t="str">
        <f t="shared" si="2"/>
        <v>ell</v>
      </c>
      <c r="Z29">
        <f t="shared" si="3"/>
        <v>14</v>
      </c>
      <c r="AA29">
        <f t="shared" si="4"/>
        <v>7</v>
      </c>
      <c r="AB29" t="str">
        <f t="shared" si="5"/>
        <v>Jaimee</v>
      </c>
      <c r="AC29" t="str">
        <f t="shared" si="6"/>
        <v>Laswell</v>
      </c>
      <c r="AF29" t="s">
        <v>6127</v>
      </c>
      <c r="AG29" t="s">
        <v>6128</v>
      </c>
      <c r="AH29" t="str">
        <f t="shared" si="7"/>
        <v>Jaimee Laswell</v>
      </c>
      <c r="AL29" t="s">
        <v>357</v>
      </c>
      <c r="AS29" t="s">
        <v>319</v>
      </c>
      <c r="AY29" t="s">
        <v>319</v>
      </c>
      <c r="BE29" t="s">
        <v>319</v>
      </c>
    </row>
    <row r="30" spans="1:57" x14ac:dyDescent="0.3">
      <c r="A30" t="s">
        <v>318</v>
      </c>
      <c r="V30" t="s">
        <v>318</v>
      </c>
      <c r="W30" t="str">
        <f t="shared" si="0"/>
        <v>Dwa</v>
      </c>
      <c r="X30" t="str">
        <f t="shared" si="1"/>
        <v xml:space="preserve">in </v>
      </c>
      <c r="Y30" t="str">
        <f t="shared" si="2"/>
        <v>nce</v>
      </c>
      <c r="Z30">
        <f t="shared" si="3"/>
        <v>14</v>
      </c>
      <c r="AA30">
        <f t="shared" si="4"/>
        <v>6</v>
      </c>
      <c r="AB30" t="str">
        <f t="shared" si="5"/>
        <v>Dwain</v>
      </c>
      <c r="AC30" t="str">
        <f t="shared" si="6"/>
        <v>Currence</v>
      </c>
      <c r="AF30" t="s">
        <v>6129</v>
      </c>
      <c r="AG30" t="s">
        <v>6130</v>
      </c>
      <c r="AH30" t="str">
        <f t="shared" si="7"/>
        <v>Dwain Currence</v>
      </c>
      <c r="AL30" t="s">
        <v>358</v>
      </c>
      <c r="AS30" t="s">
        <v>318</v>
      </c>
      <c r="AY30" t="s">
        <v>318</v>
      </c>
      <c r="BE30" t="s">
        <v>318</v>
      </c>
    </row>
    <row r="31" spans="1:57" x14ac:dyDescent="0.3">
      <c r="A31" t="s">
        <v>317</v>
      </c>
      <c r="V31" t="s">
        <v>317</v>
      </c>
      <c r="W31" t="str">
        <f t="shared" si="0"/>
        <v>Rac</v>
      </c>
      <c r="X31" t="str">
        <f t="shared" si="1"/>
        <v>hal</v>
      </c>
      <c r="Y31" t="str">
        <f t="shared" si="2"/>
        <v>mus</v>
      </c>
      <c r="Z31">
        <f t="shared" si="3"/>
        <v>13</v>
      </c>
      <c r="AA31">
        <f t="shared" si="4"/>
        <v>7</v>
      </c>
      <c r="AB31" t="str">
        <f t="shared" si="5"/>
        <v>Rachal</v>
      </c>
      <c r="AC31" t="str">
        <f t="shared" si="6"/>
        <v>Ausmus</v>
      </c>
      <c r="AF31" t="s">
        <v>6131</v>
      </c>
      <c r="AG31" t="s">
        <v>6132</v>
      </c>
      <c r="AH31" t="str">
        <f t="shared" si="7"/>
        <v>Rachal Ausmus</v>
      </c>
      <c r="AL31" t="s">
        <v>359</v>
      </c>
      <c r="AS31" t="s">
        <v>317</v>
      </c>
      <c r="AY31" t="s">
        <v>317</v>
      </c>
      <c r="BE31" t="s">
        <v>317</v>
      </c>
    </row>
    <row r="32" spans="1:57" x14ac:dyDescent="0.3">
      <c r="A32" t="s">
        <v>316</v>
      </c>
      <c r="V32" t="s">
        <v>316</v>
      </c>
      <c r="W32" t="str">
        <f t="shared" si="0"/>
        <v>Ion</v>
      </c>
      <c r="X32" t="str">
        <f t="shared" si="1"/>
        <v>e B</v>
      </c>
      <c r="Y32" t="str">
        <f t="shared" si="2"/>
        <v>gin</v>
      </c>
      <c r="Z32">
        <f t="shared" si="3"/>
        <v>11</v>
      </c>
      <c r="AA32">
        <f t="shared" si="4"/>
        <v>5</v>
      </c>
      <c r="AB32" t="str">
        <f t="shared" si="5"/>
        <v>Ione</v>
      </c>
      <c r="AC32" t="str">
        <f t="shared" si="6"/>
        <v>Burgin</v>
      </c>
      <c r="AF32" t="s">
        <v>6133</v>
      </c>
      <c r="AG32" t="s">
        <v>6134</v>
      </c>
      <c r="AH32" t="str">
        <f t="shared" si="7"/>
        <v>Ione Burgin</v>
      </c>
      <c r="AL32" t="s">
        <v>360</v>
      </c>
      <c r="AS32" t="s">
        <v>316</v>
      </c>
      <c r="AY32" t="s">
        <v>316</v>
      </c>
      <c r="BE32" t="s">
        <v>316</v>
      </c>
    </row>
    <row r="33" spans="1:57" x14ac:dyDescent="0.3">
      <c r="A33" t="s">
        <v>315</v>
      </c>
      <c r="V33" t="s">
        <v>315</v>
      </c>
      <c r="W33" t="str">
        <f t="shared" si="0"/>
        <v>Val</v>
      </c>
      <c r="X33" t="str">
        <f t="shared" si="1"/>
        <v>ene</v>
      </c>
      <c r="Y33" t="str">
        <f t="shared" si="2"/>
        <v>man</v>
      </c>
      <c r="Z33">
        <f t="shared" si="3"/>
        <v>13</v>
      </c>
      <c r="AA33">
        <f t="shared" si="4"/>
        <v>7</v>
      </c>
      <c r="AB33" t="str">
        <f t="shared" si="5"/>
        <v>Valene</v>
      </c>
      <c r="AC33" t="str">
        <f t="shared" si="6"/>
        <v>Yetman</v>
      </c>
      <c r="AF33" t="s">
        <v>6135</v>
      </c>
      <c r="AG33" t="s">
        <v>6136</v>
      </c>
      <c r="AH33" t="str">
        <f t="shared" si="7"/>
        <v>Valene Yetman</v>
      </c>
      <c r="AS33" t="s">
        <v>315</v>
      </c>
      <c r="AY33" t="s">
        <v>315</v>
      </c>
      <c r="BE33" t="s">
        <v>315</v>
      </c>
    </row>
    <row r="34" spans="1:57" x14ac:dyDescent="0.3">
      <c r="A34" t="s">
        <v>314</v>
      </c>
      <c r="V34" t="s">
        <v>314</v>
      </c>
      <c r="W34" t="str">
        <f t="shared" si="0"/>
        <v>Ela</v>
      </c>
      <c r="X34" t="str">
        <f t="shared" si="1"/>
        <v xml:space="preserve">ne </v>
      </c>
      <c r="Y34" t="str">
        <f t="shared" si="2"/>
        <v>ern</v>
      </c>
      <c r="Z34">
        <f t="shared" si="3"/>
        <v>13</v>
      </c>
      <c r="AA34">
        <f t="shared" si="4"/>
        <v>6</v>
      </c>
      <c r="AB34" t="str">
        <f t="shared" si="5"/>
        <v>Elane</v>
      </c>
      <c r="AC34" t="str">
        <f t="shared" si="6"/>
        <v>Mattern</v>
      </c>
      <c r="AF34" t="s">
        <v>6137</v>
      </c>
      <c r="AG34" t="s">
        <v>6138</v>
      </c>
      <c r="AH34" t="str">
        <f t="shared" si="7"/>
        <v>Elane Mattern</v>
      </c>
      <c r="AL34" t="s">
        <v>361</v>
      </c>
      <c r="AS34" t="s">
        <v>314</v>
      </c>
      <c r="AY34" t="s">
        <v>314</v>
      </c>
      <c r="BE34" t="s">
        <v>314</v>
      </c>
    </row>
    <row r="35" spans="1:57" x14ac:dyDescent="0.3">
      <c r="A35" t="s">
        <v>313</v>
      </c>
      <c r="V35" t="s">
        <v>313</v>
      </c>
      <c r="W35" t="str">
        <f t="shared" si="0"/>
        <v>Aja</v>
      </c>
      <c r="X35" t="str">
        <f t="shared" si="1"/>
        <v xml:space="preserve"> Va</v>
      </c>
      <c r="Y35" t="str">
        <f t="shared" si="2"/>
        <v>nte</v>
      </c>
      <c r="Z35">
        <f t="shared" si="3"/>
        <v>11</v>
      </c>
      <c r="AA35">
        <f t="shared" si="4"/>
        <v>4</v>
      </c>
      <c r="AB35" t="str">
        <f t="shared" si="5"/>
        <v>Aja</v>
      </c>
      <c r="AC35" t="str">
        <f t="shared" si="6"/>
        <v>Valente</v>
      </c>
      <c r="AF35" t="s">
        <v>6139</v>
      </c>
      <c r="AG35" t="s">
        <v>6140</v>
      </c>
      <c r="AH35" t="str">
        <f t="shared" si="7"/>
        <v>Aja Valente</v>
      </c>
      <c r="AL35" t="s">
        <v>353</v>
      </c>
      <c r="AS35" t="s">
        <v>313</v>
      </c>
      <c r="AY35" t="s">
        <v>313</v>
      </c>
      <c r="BE35" t="s">
        <v>313</v>
      </c>
    </row>
    <row r="36" spans="1:57" x14ac:dyDescent="0.3">
      <c r="A36" t="s">
        <v>312</v>
      </c>
      <c r="V36" t="s">
        <v>312</v>
      </c>
      <c r="W36" t="str">
        <f t="shared" si="0"/>
        <v>Jam</v>
      </c>
      <c r="X36" t="str">
        <f t="shared" si="1"/>
        <v>ila</v>
      </c>
      <c r="Y36" t="str">
        <f t="shared" si="2"/>
        <v>ama</v>
      </c>
      <c r="Z36">
        <f t="shared" si="3"/>
        <v>11</v>
      </c>
      <c r="AA36">
        <f t="shared" si="4"/>
        <v>7</v>
      </c>
      <c r="AB36" t="str">
        <f t="shared" si="5"/>
        <v>Jamila</v>
      </c>
      <c r="AC36" t="str">
        <f t="shared" si="6"/>
        <v>Gama</v>
      </c>
      <c r="AF36" t="s">
        <v>6141</v>
      </c>
      <c r="AG36" t="s">
        <v>6142</v>
      </c>
      <c r="AH36" t="str">
        <f t="shared" si="7"/>
        <v>Jamila Gama</v>
      </c>
      <c r="AL36" t="s">
        <v>354</v>
      </c>
      <c r="AS36" t="s">
        <v>312</v>
      </c>
      <c r="AY36" t="s">
        <v>312</v>
      </c>
      <c r="BE36" t="s">
        <v>312</v>
      </c>
    </row>
    <row r="37" spans="1:57" x14ac:dyDescent="0.3">
      <c r="A37" t="s">
        <v>311</v>
      </c>
      <c r="V37" t="s">
        <v>311</v>
      </c>
      <c r="W37" t="str">
        <f t="shared" si="0"/>
        <v>Lor</v>
      </c>
      <c r="X37" t="str">
        <f t="shared" si="1"/>
        <v>ind</v>
      </c>
      <c r="Y37" t="str">
        <f t="shared" si="2"/>
        <v>ber</v>
      </c>
      <c r="Z37">
        <f t="shared" si="3"/>
        <v>14</v>
      </c>
      <c r="AA37">
        <f t="shared" si="4"/>
        <v>8</v>
      </c>
      <c r="AB37" t="str">
        <f t="shared" si="5"/>
        <v>Lorinda</v>
      </c>
      <c r="AC37" t="str">
        <f t="shared" si="6"/>
        <v>Harber</v>
      </c>
      <c r="AF37" t="s">
        <v>6143</v>
      </c>
      <c r="AG37" t="s">
        <v>6144</v>
      </c>
      <c r="AH37" t="str">
        <f t="shared" si="7"/>
        <v>Lorinda Harber</v>
      </c>
      <c r="AL37" t="s">
        <v>355</v>
      </c>
      <c r="AS37" t="s">
        <v>311</v>
      </c>
      <c r="AY37" t="s">
        <v>311</v>
      </c>
      <c r="BE37" t="s">
        <v>311</v>
      </c>
    </row>
    <row r="38" spans="1:57" x14ac:dyDescent="0.3">
      <c r="A38" t="s">
        <v>310</v>
      </c>
      <c r="V38" t="s">
        <v>310</v>
      </c>
      <c r="W38" t="str">
        <f t="shared" si="0"/>
        <v xml:space="preserve">Wm </v>
      </c>
      <c r="X38" t="str">
        <f t="shared" si="1"/>
        <v>Tim</v>
      </c>
      <c r="Y38" t="str">
        <f t="shared" si="2"/>
        <v>ims</v>
      </c>
      <c r="Z38">
        <f t="shared" si="3"/>
        <v>7</v>
      </c>
      <c r="AA38">
        <f t="shared" si="4"/>
        <v>3</v>
      </c>
      <c r="AB38" t="str">
        <f t="shared" si="5"/>
        <v>Wm</v>
      </c>
      <c r="AC38" t="str">
        <f t="shared" si="6"/>
        <v>Tims</v>
      </c>
      <c r="AF38" t="s">
        <v>6145</v>
      </c>
      <c r="AG38" t="s">
        <v>6146</v>
      </c>
      <c r="AH38" t="str">
        <f t="shared" si="7"/>
        <v>Wm Tims</v>
      </c>
      <c r="AL38" t="s">
        <v>362</v>
      </c>
      <c r="AS38" t="s">
        <v>310</v>
      </c>
      <c r="AY38" t="s">
        <v>310</v>
      </c>
      <c r="BE38" t="s">
        <v>310</v>
      </c>
    </row>
    <row r="39" spans="1:57" x14ac:dyDescent="0.3">
      <c r="A39" t="s">
        <v>309</v>
      </c>
      <c r="V39" t="s">
        <v>309</v>
      </c>
      <c r="W39" t="str">
        <f t="shared" si="0"/>
        <v>Cal</v>
      </c>
      <c r="X39" t="str">
        <f t="shared" si="1"/>
        <v>lie</v>
      </c>
      <c r="Y39" t="str">
        <f t="shared" si="2"/>
        <v>lin</v>
      </c>
      <c r="Z39">
        <f t="shared" si="3"/>
        <v>13</v>
      </c>
      <c r="AA39">
        <f t="shared" si="4"/>
        <v>7</v>
      </c>
      <c r="AB39" t="str">
        <f t="shared" si="5"/>
        <v>Callie</v>
      </c>
      <c r="AC39" t="str">
        <f t="shared" si="6"/>
        <v>Joslin</v>
      </c>
      <c r="AF39" t="s">
        <v>6147</v>
      </c>
      <c r="AG39" t="s">
        <v>6148</v>
      </c>
      <c r="AH39" t="str">
        <f t="shared" si="7"/>
        <v>Callie Joslin</v>
      </c>
      <c r="AL39" t="s">
        <v>357</v>
      </c>
      <c r="AS39" t="s">
        <v>309</v>
      </c>
      <c r="AY39" t="s">
        <v>309</v>
      </c>
      <c r="BE39" t="s">
        <v>309</v>
      </c>
    </row>
    <row r="40" spans="1:57" x14ac:dyDescent="0.3">
      <c r="A40" t="s">
        <v>308</v>
      </c>
      <c r="V40" t="s">
        <v>308</v>
      </c>
      <c r="W40" t="str">
        <f t="shared" si="0"/>
        <v>Dar</v>
      </c>
      <c r="X40" t="str">
        <f t="shared" si="1"/>
        <v xml:space="preserve">cy </v>
      </c>
      <c r="Y40" t="str">
        <f t="shared" si="2"/>
        <v>nan</v>
      </c>
      <c r="Z40">
        <f t="shared" si="3"/>
        <v>15</v>
      </c>
      <c r="AA40">
        <f t="shared" si="4"/>
        <v>6</v>
      </c>
      <c r="AB40" t="str">
        <f t="shared" si="5"/>
        <v>Darcy</v>
      </c>
      <c r="AC40" t="str">
        <f t="shared" si="6"/>
        <v>Maclennan</v>
      </c>
      <c r="AF40" t="s">
        <v>6149</v>
      </c>
      <c r="AG40" t="s">
        <v>6150</v>
      </c>
      <c r="AH40" t="str">
        <f t="shared" si="7"/>
        <v>Darcy Maclennan</v>
      </c>
      <c r="AL40" t="s">
        <v>363</v>
      </c>
      <c r="AS40" t="s">
        <v>308</v>
      </c>
      <c r="AY40" t="s">
        <v>308</v>
      </c>
      <c r="BE40" t="s">
        <v>308</v>
      </c>
    </row>
    <row r="41" spans="1:57" x14ac:dyDescent="0.3">
      <c r="A41" t="s">
        <v>307</v>
      </c>
      <c r="V41" t="s">
        <v>307</v>
      </c>
      <c r="W41" t="str">
        <f t="shared" si="0"/>
        <v>Nom</v>
      </c>
      <c r="X41" t="str">
        <f t="shared" si="1"/>
        <v>a H</v>
      </c>
      <c r="Y41" t="str">
        <f t="shared" si="2"/>
        <v>ton</v>
      </c>
      <c r="Z41">
        <f t="shared" si="3"/>
        <v>11</v>
      </c>
      <c r="AA41">
        <f t="shared" si="4"/>
        <v>5</v>
      </c>
      <c r="AB41" t="str">
        <f t="shared" si="5"/>
        <v>Noma</v>
      </c>
      <c r="AC41" t="str">
        <f t="shared" si="6"/>
        <v>Huston</v>
      </c>
      <c r="AF41" t="s">
        <v>6151</v>
      </c>
      <c r="AG41" t="s">
        <v>6152</v>
      </c>
      <c r="AH41" t="str">
        <f t="shared" si="7"/>
        <v>Noma Huston</v>
      </c>
      <c r="AL41" t="s">
        <v>359</v>
      </c>
      <c r="AS41" t="s">
        <v>307</v>
      </c>
      <c r="AY41" t="s">
        <v>307</v>
      </c>
      <c r="BE41" t="s">
        <v>307</v>
      </c>
    </row>
    <row r="42" spans="1:57" x14ac:dyDescent="0.3">
      <c r="A42" t="s">
        <v>306</v>
      </c>
      <c r="V42" t="s">
        <v>306</v>
      </c>
      <c r="W42" t="str">
        <f t="shared" si="0"/>
        <v>Sha</v>
      </c>
      <c r="X42" t="str">
        <f t="shared" si="1"/>
        <v>mik</v>
      </c>
      <c r="Y42" t="str">
        <f t="shared" si="2"/>
        <v>ese</v>
      </c>
      <c r="Z42">
        <f t="shared" si="3"/>
        <v>13</v>
      </c>
      <c r="AA42">
        <f t="shared" si="4"/>
        <v>8</v>
      </c>
      <c r="AB42" t="str">
        <f t="shared" si="5"/>
        <v>Shamika</v>
      </c>
      <c r="AC42" t="str">
        <f t="shared" si="6"/>
        <v>Seese</v>
      </c>
      <c r="AF42" t="s">
        <v>6153</v>
      </c>
      <c r="AG42" t="s">
        <v>6154</v>
      </c>
      <c r="AH42" t="str">
        <f t="shared" si="7"/>
        <v>Shamika Seese</v>
      </c>
      <c r="AL42" t="s">
        <v>360</v>
      </c>
      <c r="AS42" t="s">
        <v>306</v>
      </c>
      <c r="AY42" t="s">
        <v>306</v>
      </c>
      <c r="BE42" t="s">
        <v>306</v>
      </c>
    </row>
    <row r="43" spans="1:57" x14ac:dyDescent="0.3">
      <c r="A43" t="s">
        <v>305</v>
      </c>
      <c r="V43" t="s">
        <v>305</v>
      </c>
      <c r="W43" t="str">
        <f t="shared" si="0"/>
        <v>Bet</v>
      </c>
      <c r="X43" t="str">
        <f t="shared" si="1"/>
        <v xml:space="preserve">te </v>
      </c>
      <c r="Y43" t="str">
        <f t="shared" si="2"/>
        <v>den</v>
      </c>
      <c r="Z43">
        <f t="shared" si="3"/>
        <v>16</v>
      </c>
      <c r="AA43">
        <f t="shared" si="4"/>
        <v>6</v>
      </c>
      <c r="AB43" t="str">
        <f t="shared" si="5"/>
        <v>Bette</v>
      </c>
      <c r="AC43" t="str">
        <f t="shared" si="6"/>
        <v>Chittenden</v>
      </c>
      <c r="AF43" t="s">
        <v>6155</v>
      </c>
      <c r="AG43" t="s">
        <v>6156</v>
      </c>
      <c r="AH43" t="str">
        <f t="shared" si="7"/>
        <v>Bette Chittenden</v>
      </c>
      <c r="AS43" t="s">
        <v>305</v>
      </c>
      <c r="AY43" t="s">
        <v>305</v>
      </c>
      <c r="BE43" t="s">
        <v>305</v>
      </c>
    </row>
    <row r="44" spans="1:57" x14ac:dyDescent="0.3">
      <c r="A44" t="s">
        <v>304</v>
      </c>
      <c r="V44" t="s">
        <v>304</v>
      </c>
      <c r="W44" t="str">
        <f t="shared" si="0"/>
        <v>Cla</v>
      </c>
      <c r="X44" t="str">
        <f t="shared" si="1"/>
        <v>ris</v>
      </c>
      <c r="Y44" t="str">
        <f t="shared" si="2"/>
        <v>ice</v>
      </c>
      <c r="Z44">
        <f t="shared" si="3"/>
        <v>16</v>
      </c>
      <c r="AA44">
        <f t="shared" si="4"/>
        <v>9</v>
      </c>
      <c r="AB44" t="str">
        <f t="shared" si="5"/>
        <v>Clarissa</v>
      </c>
      <c r="AC44" t="str">
        <f t="shared" si="6"/>
        <v>Eustice</v>
      </c>
      <c r="AF44" t="s">
        <v>6157</v>
      </c>
      <c r="AG44" t="s">
        <v>6158</v>
      </c>
      <c r="AH44" t="str">
        <f t="shared" si="7"/>
        <v>Clarissa Eustice</v>
      </c>
      <c r="AS44" t="s">
        <v>304</v>
      </c>
      <c r="AY44" t="s">
        <v>304</v>
      </c>
      <c r="BE44" t="s">
        <v>304</v>
      </c>
    </row>
    <row r="45" spans="1:57" x14ac:dyDescent="0.3">
      <c r="A45" t="s">
        <v>303</v>
      </c>
      <c r="V45" t="s">
        <v>303</v>
      </c>
      <c r="W45" t="str">
        <f t="shared" si="0"/>
        <v>Mar</v>
      </c>
      <c r="X45" t="str">
        <f t="shared" si="1"/>
        <v>icr</v>
      </c>
      <c r="Y45" t="str">
        <f t="shared" si="2"/>
        <v>ink</v>
      </c>
      <c r="Z45">
        <f t="shared" si="3"/>
        <v>14</v>
      </c>
      <c r="AA45">
        <f t="shared" si="4"/>
        <v>9</v>
      </c>
      <c r="AB45" t="str">
        <f t="shared" si="5"/>
        <v>Maricruz</v>
      </c>
      <c r="AC45" t="str">
        <f t="shared" si="6"/>
        <v>Spink</v>
      </c>
      <c r="AF45" t="s">
        <v>6159</v>
      </c>
      <c r="AG45" t="s">
        <v>6160</v>
      </c>
      <c r="AH45" t="str">
        <f t="shared" si="7"/>
        <v>Maricruz Spink</v>
      </c>
      <c r="AS45" t="s">
        <v>303</v>
      </c>
      <c r="AY45" t="s">
        <v>303</v>
      </c>
      <c r="BE45" t="s">
        <v>303</v>
      </c>
    </row>
    <row r="46" spans="1:57" x14ac:dyDescent="0.3">
      <c r="A46" t="s">
        <v>302</v>
      </c>
      <c r="V46" t="s">
        <v>302</v>
      </c>
      <c r="W46" t="str">
        <f t="shared" si="0"/>
        <v xml:space="preserve">Tu </v>
      </c>
      <c r="X46" t="str">
        <f t="shared" si="1"/>
        <v>Mad</v>
      </c>
      <c r="Y46" t="str">
        <f t="shared" si="2"/>
        <v>ril</v>
      </c>
      <c r="Z46">
        <f t="shared" si="3"/>
        <v>9</v>
      </c>
      <c r="AA46">
        <f t="shared" si="4"/>
        <v>3</v>
      </c>
      <c r="AB46" t="str">
        <f t="shared" si="5"/>
        <v>Tu</v>
      </c>
      <c r="AC46" t="str">
        <f t="shared" si="6"/>
        <v>Madril</v>
      </c>
      <c r="AF46" t="s">
        <v>6161</v>
      </c>
      <c r="AG46" t="s">
        <v>6162</v>
      </c>
      <c r="AH46" t="str">
        <f t="shared" si="7"/>
        <v>Tu Madril</v>
      </c>
      <c r="AS46" t="s">
        <v>302</v>
      </c>
      <c r="AY46" t="s">
        <v>302</v>
      </c>
      <c r="BE46" t="s">
        <v>302</v>
      </c>
    </row>
    <row r="47" spans="1:57" x14ac:dyDescent="0.3">
      <c r="A47" t="s">
        <v>301</v>
      </c>
      <c r="V47" t="s">
        <v>301</v>
      </c>
      <c r="W47" t="str">
        <f t="shared" si="0"/>
        <v>Ren</v>
      </c>
      <c r="X47" t="str">
        <f t="shared" si="1"/>
        <v>ata</v>
      </c>
      <c r="Y47" t="str">
        <f t="shared" si="2"/>
        <v>rbs</v>
      </c>
      <c r="Z47">
        <f t="shared" si="3"/>
        <v>12</v>
      </c>
      <c r="AA47">
        <f t="shared" si="4"/>
        <v>7</v>
      </c>
      <c r="AB47" t="str">
        <f t="shared" si="5"/>
        <v>Renata</v>
      </c>
      <c r="AC47" t="str">
        <f t="shared" si="6"/>
        <v>Kerbs</v>
      </c>
      <c r="AF47" t="s">
        <v>6163</v>
      </c>
      <c r="AG47" t="s">
        <v>6164</v>
      </c>
      <c r="AH47" t="str">
        <f t="shared" si="7"/>
        <v>Renata Kerbs</v>
      </c>
      <c r="AS47" t="s">
        <v>301</v>
      </c>
      <c r="AY47" t="s">
        <v>301</v>
      </c>
      <c r="BE47" t="s">
        <v>301</v>
      </c>
    </row>
    <row r="48" spans="1:57" x14ac:dyDescent="0.3">
      <c r="A48" t="s">
        <v>300</v>
      </c>
      <c r="V48" t="s">
        <v>300</v>
      </c>
      <c r="W48" t="str">
        <f t="shared" si="0"/>
        <v>Ave</v>
      </c>
      <c r="X48" t="str">
        <f t="shared" si="1"/>
        <v>lin</v>
      </c>
      <c r="Y48" t="str">
        <f t="shared" si="2"/>
        <v>ora</v>
      </c>
      <c r="Z48">
        <f t="shared" si="3"/>
        <v>12</v>
      </c>
      <c r="AA48">
        <f t="shared" si="4"/>
        <v>8</v>
      </c>
      <c r="AB48" t="str">
        <f t="shared" si="5"/>
        <v>Avelina</v>
      </c>
      <c r="AC48" t="str">
        <f t="shared" si="6"/>
        <v>Cora</v>
      </c>
      <c r="AF48" t="s">
        <v>6165</v>
      </c>
      <c r="AG48" t="s">
        <v>6166</v>
      </c>
      <c r="AH48" t="str">
        <f t="shared" si="7"/>
        <v>Avelina Cora</v>
      </c>
      <c r="AS48" t="s">
        <v>300</v>
      </c>
      <c r="AY48" t="s">
        <v>300</v>
      </c>
      <c r="BE48" t="s">
        <v>300</v>
      </c>
    </row>
    <row r="49" spans="1:57" x14ac:dyDescent="0.3">
      <c r="A49" t="s">
        <v>299</v>
      </c>
      <c r="V49" t="s">
        <v>299</v>
      </c>
      <c r="W49" t="str">
        <f t="shared" si="0"/>
        <v>Imo</v>
      </c>
      <c r="X49" t="str">
        <f t="shared" si="1"/>
        <v>gen</v>
      </c>
      <c r="Y49" t="str">
        <f t="shared" si="2"/>
        <v>ltz</v>
      </c>
      <c r="Z49">
        <f t="shared" si="3"/>
        <v>15</v>
      </c>
      <c r="AA49">
        <f t="shared" si="4"/>
        <v>8</v>
      </c>
      <c r="AB49" t="str">
        <f t="shared" si="5"/>
        <v>Imogene</v>
      </c>
      <c r="AC49" t="str">
        <f t="shared" si="6"/>
        <v>Schultz</v>
      </c>
      <c r="AF49" t="s">
        <v>6167</v>
      </c>
      <c r="AG49" t="s">
        <v>6168</v>
      </c>
      <c r="AH49" t="str">
        <f t="shared" si="7"/>
        <v>Imogene Schultz</v>
      </c>
      <c r="AS49" t="s">
        <v>299</v>
      </c>
      <c r="AY49" t="s">
        <v>299</v>
      </c>
      <c r="BE49" t="s">
        <v>299</v>
      </c>
    </row>
    <row r="50" spans="1:57" x14ac:dyDescent="0.3">
      <c r="A50" t="s">
        <v>298</v>
      </c>
      <c r="V50" t="s">
        <v>298</v>
      </c>
      <c r="W50" t="str">
        <f t="shared" si="0"/>
        <v>The</v>
      </c>
      <c r="X50" t="str">
        <f t="shared" si="1"/>
        <v>res</v>
      </c>
      <c r="Y50" t="str">
        <f t="shared" si="2"/>
        <v>der</v>
      </c>
      <c r="Z50">
        <f t="shared" si="3"/>
        <v>15</v>
      </c>
      <c r="AA50">
        <f t="shared" si="4"/>
        <v>9</v>
      </c>
      <c r="AB50" t="str">
        <f t="shared" si="5"/>
        <v>Theressa</v>
      </c>
      <c r="AC50" t="str">
        <f t="shared" si="6"/>
        <v>Corder</v>
      </c>
      <c r="AF50" t="s">
        <v>6169</v>
      </c>
      <c r="AG50" t="s">
        <v>6170</v>
      </c>
      <c r="AH50" t="str">
        <f t="shared" si="7"/>
        <v>Theressa Corder</v>
      </c>
      <c r="AS50" t="s">
        <v>298</v>
      </c>
      <c r="AY50" t="s">
        <v>298</v>
      </c>
      <c r="BE50" t="s">
        <v>298</v>
      </c>
    </row>
    <row r="51" spans="1:57" x14ac:dyDescent="0.3">
      <c r="A51" t="s">
        <v>297</v>
      </c>
      <c r="V51" t="s">
        <v>297</v>
      </c>
      <c r="W51" t="str">
        <f t="shared" si="0"/>
        <v>Adr</v>
      </c>
      <c r="X51" t="str">
        <f t="shared" si="1"/>
        <v>ian</v>
      </c>
      <c r="Y51" t="str">
        <f t="shared" si="2"/>
        <v>ati</v>
      </c>
      <c r="Z51">
        <f t="shared" si="3"/>
        <v>15</v>
      </c>
      <c r="AA51">
        <f t="shared" si="4"/>
        <v>9</v>
      </c>
      <c r="AB51" t="str">
        <f t="shared" si="5"/>
        <v>Adrianna</v>
      </c>
      <c r="AC51" t="str">
        <f t="shared" si="6"/>
        <v>Galati</v>
      </c>
      <c r="AF51" t="s">
        <v>6171</v>
      </c>
      <c r="AG51" t="s">
        <v>6172</v>
      </c>
      <c r="AH51" t="str">
        <f t="shared" si="7"/>
        <v>Adrianna Galati</v>
      </c>
      <c r="AS51" t="s">
        <v>297</v>
      </c>
      <c r="AY51" t="s">
        <v>297</v>
      </c>
      <c r="BE51" t="s">
        <v>297</v>
      </c>
    </row>
    <row r="52" spans="1:57" x14ac:dyDescent="0.3">
      <c r="A52" t="s">
        <v>296</v>
      </c>
      <c r="V52" t="s">
        <v>296</v>
      </c>
      <c r="W52" t="str">
        <f t="shared" si="0"/>
        <v>Anj</v>
      </c>
      <c r="X52" t="str">
        <f t="shared" si="1"/>
        <v>eli</v>
      </c>
      <c r="Y52" t="str">
        <f t="shared" si="2"/>
        <v>amo</v>
      </c>
      <c r="Z52">
        <f t="shared" si="3"/>
        <v>19</v>
      </c>
      <c r="AA52">
        <f t="shared" si="4"/>
        <v>9</v>
      </c>
      <c r="AB52" t="str">
        <f t="shared" si="5"/>
        <v>Anjelica</v>
      </c>
      <c r="AC52" t="str">
        <f t="shared" si="6"/>
        <v>Digirolamo</v>
      </c>
      <c r="AF52" t="s">
        <v>6173</v>
      </c>
      <c r="AG52" t="s">
        <v>6174</v>
      </c>
      <c r="AH52" t="str">
        <f t="shared" si="7"/>
        <v>Anjelica Digirolamo</v>
      </c>
      <c r="AS52" t="s">
        <v>296</v>
      </c>
      <c r="AY52" t="s">
        <v>296</v>
      </c>
      <c r="BE52" t="s">
        <v>296</v>
      </c>
    </row>
    <row r="53" spans="1:57" x14ac:dyDescent="0.3">
      <c r="A53" t="s">
        <v>295</v>
      </c>
      <c r="V53" t="s">
        <v>295</v>
      </c>
      <c r="W53" t="str">
        <f t="shared" si="0"/>
        <v>Kar</v>
      </c>
      <c r="X53" t="str">
        <f t="shared" si="1"/>
        <v xml:space="preserve">yn </v>
      </c>
      <c r="Y53" t="str">
        <f t="shared" si="2"/>
        <v>dez</v>
      </c>
      <c r="Z53">
        <f t="shared" si="3"/>
        <v>14</v>
      </c>
      <c r="AA53">
        <f t="shared" si="4"/>
        <v>6</v>
      </c>
      <c r="AB53" t="str">
        <f t="shared" si="5"/>
        <v>Karyn</v>
      </c>
      <c r="AC53" t="str">
        <f t="shared" si="6"/>
        <v>Resendez</v>
      </c>
      <c r="AF53" t="s">
        <v>6175</v>
      </c>
      <c r="AG53" t="s">
        <v>6176</v>
      </c>
      <c r="AH53" t="str">
        <f t="shared" si="7"/>
        <v>Karyn Resendez</v>
      </c>
      <c r="AS53" t="s">
        <v>295</v>
      </c>
      <c r="AY53" t="s">
        <v>295</v>
      </c>
      <c r="BE53" t="s">
        <v>295</v>
      </c>
    </row>
    <row r="54" spans="1:57" x14ac:dyDescent="0.3">
      <c r="A54" t="s">
        <v>294</v>
      </c>
      <c r="V54" t="s">
        <v>294</v>
      </c>
      <c r="W54" t="str">
        <f t="shared" si="0"/>
        <v>Moz</v>
      </c>
      <c r="X54" t="str">
        <f t="shared" si="1"/>
        <v>ell</v>
      </c>
      <c r="Y54" t="str">
        <f t="shared" si="2"/>
        <v>ske</v>
      </c>
      <c r="Z54">
        <f t="shared" si="3"/>
        <v>13</v>
      </c>
      <c r="AA54">
        <f t="shared" si="4"/>
        <v>7</v>
      </c>
      <c r="AB54" t="str">
        <f t="shared" si="5"/>
        <v>Mozell</v>
      </c>
      <c r="AC54" t="str">
        <f t="shared" si="6"/>
        <v>Wolske</v>
      </c>
      <c r="AF54" t="s">
        <v>6177</v>
      </c>
      <c r="AG54" t="s">
        <v>6178</v>
      </c>
      <c r="AH54" t="str">
        <f t="shared" si="7"/>
        <v>Mozell Wolske</v>
      </c>
      <c r="AS54" t="s">
        <v>294</v>
      </c>
      <c r="AY54" t="s">
        <v>294</v>
      </c>
      <c r="BE54" t="s">
        <v>294</v>
      </c>
    </row>
    <row r="55" spans="1:57" x14ac:dyDescent="0.3">
      <c r="A55" t="s">
        <v>293</v>
      </c>
      <c r="V55" t="s">
        <v>293</v>
      </c>
      <c r="W55" t="str">
        <f t="shared" si="0"/>
        <v>Nev</v>
      </c>
      <c r="X55" t="str">
        <f t="shared" si="1"/>
        <v>ada</v>
      </c>
      <c r="Y55" t="str">
        <f t="shared" si="2"/>
        <v>las</v>
      </c>
      <c r="Z55">
        <f t="shared" si="3"/>
        <v>13</v>
      </c>
      <c r="AA55">
        <f t="shared" si="4"/>
        <v>7</v>
      </c>
      <c r="AB55" t="str">
        <f t="shared" si="5"/>
        <v>Nevada</v>
      </c>
      <c r="AC55" t="str">
        <f t="shared" si="6"/>
        <v>Ruelas</v>
      </c>
      <c r="AF55" t="s">
        <v>6179</v>
      </c>
      <c r="AG55" t="s">
        <v>6180</v>
      </c>
      <c r="AH55" t="str">
        <f t="shared" si="7"/>
        <v>Nevada Ruelas</v>
      </c>
      <c r="AS55" t="s">
        <v>293</v>
      </c>
      <c r="AY55" t="s">
        <v>293</v>
      </c>
      <c r="BE55" t="s">
        <v>293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16"/>
  <sheetViews>
    <sheetView zoomScale="145" zoomScaleNormal="145" workbookViewId="0">
      <selection activeCell="C5" sqref="C5"/>
    </sheetView>
  </sheetViews>
  <sheetFormatPr defaultRowHeight="14.4" x14ac:dyDescent="0.3"/>
  <cols>
    <col min="1" max="1" width="8.5546875" customWidth="1"/>
    <col min="2" max="3" width="6.33203125" customWidth="1"/>
    <col min="4" max="4" width="7.21875" customWidth="1"/>
    <col min="5" max="5" width="8.6640625" customWidth="1"/>
    <col min="6" max="6" width="5.6640625" customWidth="1"/>
    <col min="7" max="7" width="8.33203125" customWidth="1"/>
    <col min="8" max="8" width="3.33203125" customWidth="1"/>
    <col min="9" max="9" width="8.109375" customWidth="1"/>
    <col min="10" max="10" width="9.109375" customWidth="1"/>
    <col min="11" max="11" width="6.21875" customWidth="1"/>
    <col min="12" max="12" width="7.21875" customWidth="1"/>
    <col min="14" max="14" width="5" customWidth="1"/>
    <col min="15" max="15" width="4.88671875" customWidth="1"/>
    <col min="16" max="16" width="13.5546875" customWidth="1"/>
    <col min="17" max="17" width="16.109375" customWidth="1"/>
    <col min="18" max="18" width="5.109375" customWidth="1"/>
    <col min="19" max="19" width="4.88671875" customWidth="1"/>
    <col min="20" max="20" width="15.44140625" style="32" customWidth="1"/>
    <col min="21" max="21" width="16.5546875" style="32" customWidth="1"/>
    <col min="22" max="22" width="26.109375" style="32" customWidth="1"/>
    <col min="26" max="26" width="10.44140625" customWidth="1"/>
    <col min="32" max="32" width="12" customWidth="1"/>
  </cols>
  <sheetData>
    <row r="1" spans="1:47" s="45" customFormat="1" x14ac:dyDescent="0.3">
      <c r="A1" s="45" t="s">
        <v>6035</v>
      </c>
      <c r="I1" s="45" t="s">
        <v>6289</v>
      </c>
      <c r="L1" s="46" t="s">
        <v>6038</v>
      </c>
      <c r="V1" s="55"/>
    </row>
    <row r="2" spans="1:47" s="45" customFormat="1" x14ac:dyDescent="0.3">
      <c r="I2" s="45" t="s">
        <v>6037</v>
      </c>
      <c r="L2" s="45" t="s">
        <v>6039</v>
      </c>
      <c r="T2" s="55"/>
      <c r="U2" s="55"/>
      <c r="V2" s="55"/>
    </row>
    <row r="3" spans="1:47" s="45" customFormat="1" x14ac:dyDescent="0.3">
      <c r="A3" s="45" t="s">
        <v>6036</v>
      </c>
      <c r="I3" s="45" t="s">
        <v>6057</v>
      </c>
      <c r="L3" s="46" t="s">
        <v>6040</v>
      </c>
      <c r="T3" s="55"/>
      <c r="U3" s="55"/>
      <c r="V3" s="55"/>
    </row>
    <row r="4" spans="1:47" s="45" customFormat="1" x14ac:dyDescent="0.3">
      <c r="I4" s="45" t="s">
        <v>6058</v>
      </c>
      <c r="T4" s="55"/>
      <c r="U4" s="55"/>
      <c r="V4" s="55"/>
    </row>
    <row r="5" spans="1:47" s="45" customFormat="1" x14ac:dyDescent="0.3">
      <c r="T5" s="55"/>
      <c r="U5" s="55"/>
      <c r="V5" s="55"/>
    </row>
    <row r="6" spans="1:47" s="45" customFormat="1" x14ac:dyDescent="0.3">
      <c r="T6" s="55"/>
      <c r="U6" s="55"/>
      <c r="V6" s="55"/>
    </row>
    <row r="7" spans="1:47" x14ac:dyDescent="0.3">
      <c r="A7" t="s">
        <v>235</v>
      </c>
      <c r="I7" t="s">
        <v>234</v>
      </c>
      <c r="L7" s="3" t="s">
        <v>8</v>
      </c>
      <c r="M7" s="4">
        <v>0.13</v>
      </c>
      <c r="P7" t="s">
        <v>5783</v>
      </c>
      <c r="AA7" t="s">
        <v>236</v>
      </c>
      <c r="AH7" t="s">
        <v>237</v>
      </c>
      <c r="AN7" t="s">
        <v>199</v>
      </c>
    </row>
    <row r="8" spans="1:47" x14ac:dyDescent="0.3">
      <c r="A8" s="32"/>
      <c r="B8" s="32"/>
      <c r="C8" s="32"/>
      <c r="D8" s="32"/>
      <c r="E8" s="32"/>
      <c r="F8" s="32"/>
      <c r="G8" s="32"/>
    </row>
    <row r="9" spans="1:47" x14ac:dyDescent="0.3">
      <c r="A9" s="53" t="s">
        <v>9</v>
      </c>
      <c r="B9" s="53" t="s">
        <v>5767</v>
      </c>
      <c r="C9" s="53" t="s">
        <v>207</v>
      </c>
      <c r="D9" s="53" t="s">
        <v>1</v>
      </c>
      <c r="E9" s="53" t="s">
        <v>231</v>
      </c>
      <c r="F9" s="53" t="s">
        <v>8</v>
      </c>
      <c r="G9" s="53" t="s">
        <v>206</v>
      </c>
      <c r="I9" s="8" t="s">
        <v>9</v>
      </c>
      <c r="J9" s="8" t="s">
        <v>1</v>
      </c>
      <c r="K9" s="8" t="s">
        <v>207</v>
      </c>
      <c r="L9" s="8" t="s">
        <v>215</v>
      </c>
      <c r="M9" s="8" t="s">
        <v>194</v>
      </c>
      <c r="P9" s="8" t="s">
        <v>10</v>
      </c>
      <c r="Q9" s="8" t="s">
        <v>11</v>
      </c>
      <c r="T9" s="31" t="s">
        <v>192</v>
      </c>
      <c r="AA9" s="8" t="s">
        <v>9</v>
      </c>
      <c r="AB9" s="8" t="s">
        <v>0</v>
      </c>
      <c r="AC9" s="8" t="s">
        <v>228</v>
      </c>
      <c r="AD9" s="8" t="s">
        <v>239</v>
      </c>
      <c r="AE9" s="8" t="s">
        <v>199</v>
      </c>
      <c r="AF9" s="8" t="s">
        <v>225</v>
      </c>
      <c r="AH9" s="8" t="s">
        <v>9</v>
      </c>
      <c r="AI9" s="8" t="s">
        <v>1</v>
      </c>
      <c r="AJ9" s="8" t="s">
        <v>207</v>
      </c>
      <c r="AK9" s="8" t="s">
        <v>215</v>
      </c>
      <c r="AL9" s="8" t="s">
        <v>194</v>
      </c>
      <c r="AN9" s="8" t="s">
        <v>199</v>
      </c>
      <c r="AO9" s="8" t="s">
        <v>8</v>
      </c>
      <c r="AQ9" s="8" t="s">
        <v>5768</v>
      </c>
      <c r="AU9" t="s">
        <v>6296</v>
      </c>
    </row>
    <row r="10" spans="1:47" x14ac:dyDescent="0.3">
      <c r="A10" s="4" t="s">
        <v>6</v>
      </c>
      <c r="B10" s="52">
        <v>3</v>
      </c>
      <c r="C10" s="52"/>
      <c r="D10" s="52"/>
      <c r="E10" s="52"/>
      <c r="F10" s="52"/>
      <c r="G10" s="52"/>
      <c r="I10" s="4" t="s">
        <v>3</v>
      </c>
      <c r="J10" s="4">
        <v>100</v>
      </c>
      <c r="K10" s="4">
        <v>1.2</v>
      </c>
      <c r="L10" s="4">
        <v>200</v>
      </c>
      <c r="M10" s="4" t="s">
        <v>195</v>
      </c>
      <c r="P10" s="4" t="s">
        <v>12</v>
      </c>
      <c r="Q10" s="4" t="s">
        <v>13</v>
      </c>
      <c r="V10" s="33"/>
      <c r="AA10" s="4" t="s">
        <v>6</v>
      </c>
      <c r="AB10" s="4">
        <v>3</v>
      </c>
      <c r="AC10" s="4">
        <v>0.05</v>
      </c>
      <c r="AD10" s="9" t="s">
        <v>223</v>
      </c>
      <c r="AE10" s="4" t="s">
        <v>200</v>
      </c>
      <c r="AF10" s="7">
        <v>43466</v>
      </c>
      <c r="AH10" s="4" t="s">
        <v>3</v>
      </c>
      <c r="AI10" s="4">
        <v>100</v>
      </c>
      <c r="AJ10" s="4">
        <v>1.2</v>
      </c>
      <c r="AK10" s="4">
        <v>200</v>
      </c>
      <c r="AL10" s="4" t="s">
        <v>195</v>
      </c>
      <c r="AN10" s="4" t="s">
        <v>200</v>
      </c>
      <c r="AO10" s="4">
        <v>0.13</v>
      </c>
      <c r="AQ10" t="s">
        <v>5769</v>
      </c>
      <c r="AU10" t="s">
        <v>6298</v>
      </c>
    </row>
    <row r="11" spans="1:47" x14ac:dyDescent="0.3">
      <c r="A11" s="4" t="s">
        <v>4</v>
      </c>
      <c r="B11" s="52">
        <v>3</v>
      </c>
      <c r="C11" s="52"/>
      <c r="D11" s="52"/>
      <c r="E11" s="52"/>
      <c r="F11" s="52"/>
      <c r="G11" s="52"/>
      <c r="I11" s="4" t="s">
        <v>5</v>
      </c>
      <c r="J11" s="4">
        <v>80</v>
      </c>
      <c r="K11" s="4">
        <v>0.9</v>
      </c>
      <c r="L11" s="4">
        <v>210</v>
      </c>
      <c r="M11" s="4" t="s">
        <v>196</v>
      </c>
      <c r="P11" s="4" t="s">
        <v>15</v>
      </c>
      <c r="Q11" s="4" t="s">
        <v>16</v>
      </c>
      <c r="T11" s="32" t="s">
        <v>14</v>
      </c>
      <c r="U11" s="32" t="str">
        <f>VLOOKUP(T11, $P$10:$Q$100, 2, FALSE)</f>
        <v>Thomas Hardy</v>
      </c>
      <c r="V11" s="33" t="s">
        <v>5784</v>
      </c>
      <c r="AA11" s="4" t="s">
        <v>4</v>
      </c>
      <c r="AB11" s="4">
        <v>3</v>
      </c>
      <c r="AC11" s="4">
        <v>0.02</v>
      </c>
      <c r="AD11" s="9" t="s">
        <v>240</v>
      </c>
      <c r="AE11" s="4" t="s">
        <v>201</v>
      </c>
      <c r="AF11" s="7">
        <v>43475</v>
      </c>
      <c r="AH11" s="4" t="s">
        <v>5</v>
      </c>
      <c r="AI11" s="4">
        <v>80</v>
      </c>
      <c r="AJ11" s="4">
        <v>0.9</v>
      </c>
      <c r="AK11" s="4">
        <v>210</v>
      </c>
      <c r="AL11" s="4" t="s">
        <v>196</v>
      </c>
      <c r="AN11" s="4" t="s">
        <v>201</v>
      </c>
      <c r="AO11" s="4">
        <v>0.1</v>
      </c>
      <c r="AQ11" t="s">
        <v>224</v>
      </c>
      <c r="AU11" t="s">
        <v>6297</v>
      </c>
    </row>
    <row r="12" spans="1:47" x14ac:dyDescent="0.3">
      <c r="A12" s="4" t="s">
        <v>5</v>
      </c>
      <c r="B12" s="52">
        <v>2</v>
      </c>
      <c r="C12" s="52"/>
      <c r="D12" s="52"/>
      <c r="E12" s="52"/>
      <c r="F12" s="52"/>
      <c r="G12" s="52"/>
      <c r="I12" s="4" t="s">
        <v>6</v>
      </c>
      <c r="J12" s="4">
        <v>110</v>
      </c>
      <c r="K12" s="4">
        <v>1</v>
      </c>
      <c r="L12" s="4">
        <v>100</v>
      </c>
      <c r="M12" s="4" t="s">
        <v>197</v>
      </c>
      <c r="P12" s="4" t="s">
        <v>17</v>
      </c>
      <c r="Q12" s="4" t="s">
        <v>18</v>
      </c>
      <c r="V12" s="33"/>
      <c r="AA12" s="4" t="s">
        <v>5</v>
      </c>
      <c r="AB12" s="4">
        <v>2</v>
      </c>
      <c r="AC12" s="4">
        <v>0</v>
      </c>
      <c r="AD12" s="9" t="s">
        <v>240</v>
      </c>
      <c r="AE12" s="4" t="s">
        <v>202</v>
      </c>
      <c r="AF12" s="7">
        <v>43484</v>
      </c>
      <c r="AH12" s="4" t="s">
        <v>6</v>
      </c>
      <c r="AI12" s="4">
        <v>110</v>
      </c>
      <c r="AJ12" s="4">
        <v>1</v>
      </c>
      <c r="AK12" s="4">
        <v>100</v>
      </c>
      <c r="AL12" s="4" t="s">
        <v>197</v>
      </c>
      <c r="AN12" s="4" t="s">
        <v>202</v>
      </c>
      <c r="AO12" s="4">
        <v>0.15</v>
      </c>
      <c r="AQ12" t="s">
        <v>221</v>
      </c>
      <c r="AU12" t="s">
        <v>6299</v>
      </c>
    </row>
    <row r="13" spans="1:47" x14ac:dyDescent="0.3">
      <c r="A13" s="4" t="s">
        <v>6</v>
      </c>
      <c r="B13" s="52">
        <v>5</v>
      </c>
      <c r="C13" s="52"/>
      <c r="D13" s="52"/>
      <c r="E13" s="52"/>
      <c r="F13" s="52"/>
      <c r="G13" s="52"/>
      <c r="I13" s="4" t="s">
        <v>4</v>
      </c>
      <c r="J13" s="4">
        <v>120</v>
      </c>
      <c r="K13" s="4">
        <v>1.4</v>
      </c>
      <c r="L13" s="4">
        <v>225</v>
      </c>
      <c r="M13" s="4" t="s">
        <v>198</v>
      </c>
      <c r="P13" s="4" t="s">
        <v>14</v>
      </c>
      <c r="Q13" s="4" t="s">
        <v>19</v>
      </c>
      <c r="T13" s="32" t="s">
        <v>14</v>
      </c>
      <c r="U13" s="32">
        <f>MATCH(T13,$P$10:$P$100,0)</f>
        <v>4</v>
      </c>
      <c r="V13" s="33" t="s">
        <v>5785</v>
      </c>
      <c r="AA13" s="4" t="s">
        <v>6</v>
      </c>
      <c r="AB13" s="4">
        <v>5</v>
      </c>
      <c r="AC13" s="4">
        <v>0.02</v>
      </c>
      <c r="AD13" s="9" t="s">
        <v>240</v>
      </c>
      <c r="AE13" s="4" t="s">
        <v>203</v>
      </c>
      <c r="AF13" s="7">
        <v>43493</v>
      </c>
      <c r="AH13" s="4" t="s">
        <v>4</v>
      </c>
      <c r="AI13" s="4">
        <v>120</v>
      </c>
      <c r="AJ13" s="4">
        <v>1.4</v>
      </c>
      <c r="AK13" s="4">
        <v>225</v>
      </c>
      <c r="AL13" s="4" t="s">
        <v>198</v>
      </c>
      <c r="AN13" s="4" t="s">
        <v>203</v>
      </c>
      <c r="AO13" s="4">
        <v>0.1</v>
      </c>
      <c r="AQ13" t="s">
        <v>222</v>
      </c>
    </row>
    <row r="14" spans="1:47" x14ac:dyDescent="0.3">
      <c r="A14" s="4" t="s">
        <v>4</v>
      </c>
      <c r="B14" s="52">
        <v>3</v>
      </c>
      <c r="C14" s="52"/>
      <c r="D14" s="52"/>
      <c r="E14" s="52"/>
      <c r="F14" s="52"/>
      <c r="G14" s="52"/>
      <c r="P14" s="4" t="s">
        <v>20</v>
      </c>
      <c r="Q14" s="4" t="s">
        <v>21</v>
      </c>
      <c r="U14" s="32" t="str">
        <f>INDEX($Q$10:$Q$100,U13)</f>
        <v>Thomas Hardy</v>
      </c>
      <c r="V14" s="33" t="s">
        <v>5786</v>
      </c>
      <c r="AA14" s="4" t="s">
        <v>4</v>
      </c>
      <c r="AB14" s="4">
        <v>3</v>
      </c>
      <c r="AC14" s="4">
        <v>0.05</v>
      </c>
      <c r="AD14" s="9" t="s">
        <v>223</v>
      </c>
      <c r="AE14" s="4" t="s">
        <v>204</v>
      </c>
      <c r="AF14" s="7">
        <v>43502</v>
      </c>
      <c r="AN14" s="4" t="s">
        <v>204</v>
      </c>
      <c r="AO14" s="4">
        <v>0.05</v>
      </c>
      <c r="AQ14" t="s">
        <v>227</v>
      </c>
    </row>
    <row r="15" spans="1:47" x14ac:dyDescent="0.3">
      <c r="A15" s="4" t="s">
        <v>5</v>
      </c>
      <c r="B15" s="52">
        <v>4</v>
      </c>
      <c r="C15" s="52"/>
      <c r="D15" s="52"/>
      <c r="E15" s="52"/>
      <c r="F15" s="52"/>
      <c r="G15" s="52"/>
      <c r="P15" s="4" t="s">
        <v>22</v>
      </c>
      <c r="Q15" s="4" t="s">
        <v>23</v>
      </c>
      <c r="V15" s="33"/>
      <c r="AA15" s="4" t="s">
        <v>5</v>
      </c>
      <c r="AB15" s="4">
        <v>4</v>
      </c>
      <c r="AC15" s="4">
        <v>0.02</v>
      </c>
      <c r="AD15" s="9" t="s">
        <v>240</v>
      </c>
      <c r="AE15" s="4" t="s">
        <v>203</v>
      </c>
      <c r="AF15" s="7">
        <v>43511</v>
      </c>
      <c r="AQ15" t="s">
        <v>226</v>
      </c>
    </row>
    <row r="16" spans="1:47" x14ac:dyDescent="0.3">
      <c r="A16" s="4" t="s">
        <v>6</v>
      </c>
      <c r="B16" s="52">
        <v>3</v>
      </c>
      <c r="C16" s="52"/>
      <c r="D16" s="52"/>
      <c r="E16" s="52"/>
      <c r="F16" s="52"/>
      <c r="G16" s="52"/>
      <c r="P16" s="4" t="s">
        <v>24</v>
      </c>
      <c r="Q16" s="4" t="s">
        <v>25</v>
      </c>
      <c r="T16" s="32" t="s">
        <v>14</v>
      </c>
      <c r="U16" s="32" t="str">
        <f>INDEX($Q$10:$Q$100, MATCH(T16, $P$10:$P$100,0))</f>
        <v>Thomas Hardy</v>
      </c>
      <c r="V16" s="33" t="s">
        <v>5787</v>
      </c>
      <c r="AA16" s="4" t="s">
        <v>6</v>
      </c>
      <c r="AB16" s="4">
        <v>3</v>
      </c>
      <c r="AC16" s="4">
        <v>0.2</v>
      </c>
      <c r="AD16" s="9" t="s">
        <v>240</v>
      </c>
      <c r="AE16" s="4" t="s">
        <v>200</v>
      </c>
      <c r="AF16" s="7">
        <v>43520</v>
      </c>
      <c r="AQ16" t="s">
        <v>233</v>
      </c>
    </row>
    <row r="17" spans="1:43" x14ac:dyDescent="0.3">
      <c r="A17" s="4" t="s">
        <v>4</v>
      </c>
      <c r="B17" s="52">
        <v>2</v>
      </c>
      <c r="C17" s="52"/>
      <c r="D17" s="52"/>
      <c r="E17" s="52"/>
      <c r="F17" s="52"/>
      <c r="G17" s="52"/>
      <c r="P17" s="4" t="s">
        <v>26</v>
      </c>
      <c r="Q17" s="4" t="s">
        <v>27</v>
      </c>
      <c r="AA17" s="4" t="s">
        <v>4</v>
      </c>
      <c r="AB17" s="4">
        <v>2</v>
      </c>
      <c r="AC17" s="4">
        <v>0.18</v>
      </c>
      <c r="AD17" s="9" t="s">
        <v>223</v>
      </c>
      <c r="AE17" s="4" t="s">
        <v>201</v>
      </c>
      <c r="AF17" s="7">
        <v>43529</v>
      </c>
      <c r="AQ17" t="s">
        <v>232</v>
      </c>
    </row>
    <row r="18" spans="1:43" x14ac:dyDescent="0.3">
      <c r="A18" s="4" t="s">
        <v>6030</v>
      </c>
      <c r="B18" s="52">
        <v>3</v>
      </c>
      <c r="C18" s="52"/>
      <c r="D18" s="52"/>
      <c r="E18" s="52"/>
      <c r="F18" s="52"/>
      <c r="G18" s="52"/>
      <c r="I18" t="s">
        <v>6031</v>
      </c>
      <c r="P18" s="4" t="s">
        <v>28</v>
      </c>
      <c r="Q18" s="4" t="s">
        <v>29</v>
      </c>
      <c r="AA18" s="4" t="s">
        <v>5</v>
      </c>
      <c r="AB18" s="4">
        <v>3</v>
      </c>
      <c r="AC18" s="4">
        <v>0.05</v>
      </c>
      <c r="AD18" s="9" t="s">
        <v>223</v>
      </c>
      <c r="AE18" s="4" t="s">
        <v>202</v>
      </c>
      <c r="AF18" s="7">
        <v>43538</v>
      </c>
    </row>
    <row r="19" spans="1:43" x14ac:dyDescent="0.3">
      <c r="A19" s="4" t="s">
        <v>6</v>
      </c>
      <c r="B19" s="52">
        <v>4</v>
      </c>
      <c r="C19" s="52"/>
      <c r="D19" s="52"/>
      <c r="E19" s="52"/>
      <c r="F19" s="52"/>
      <c r="G19" s="52"/>
      <c r="P19" s="4" t="s">
        <v>30</v>
      </c>
      <c r="Q19" s="4" t="s">
        <v>31</v>
      </c>
      <c r="T19" s="31" t="s">
        <v>193</v>
      </c>
      <c r="AA19" s="4" t="s">
        <v>6</v>
      </c>
      <c r="AB19" s="4">
        <v>4</v>
      </c>
      <c r="AC19" s="4">
        <v>0.02</v>
      </c>
      <c r="AD19" s="9" t="s">
        <v>223</v>
      </c>
      <c r="AE19" s="4" t="s">
        <v>203</v>
      </c>
      <c r="AF19" s="7">
        <v>43547</v>
      </c>
    </row>
    <row r="20" spans="1:43" x14ac:dyDescent="0.3">
      <c r="A20" s="4" t="s">
        <v>4</v>
      </c>
      <c r="B20" s="52">
        <v>3</v>
      </c>
      <c r="C20" s="52"/>
      <c r="D20" s="52"/>
      <c r="E20" s="52"/>
      <c r="F20" s="52"/>
      <c r="G20" s="52"/>
      <c r="P20" s="4" t="s">
        <v>32</v>
      </c>
      <c r="Q20" s="4" t="s">
        <v>33</v>
      </c>
      <c r="V20" s="33"/>
      <c r="AA20" s="4" t="s">
        <v>4</v>
      </c>
      <c r="AB20" s="4">
        <v>3</v>
      </c>
      <c r="AC20" s="4">
        <v>0</v>
      </c>
      <c r="AD20" s="9" t="s">
        <v>240</v>
      </c>
      <c r="AE20" s="4" t="s">
        <v>204</v>
      </c>
      <c r="AF20" s="7">
        <v>43556</v>
      </c>
    </row>
    <row r="21" spans="1:43" x14ac:dyDescent="0.3">
      <c r="A21" s="4" t="s">
        <v>5</v>
      </c>
      <c r="B21" s="52">
        <v>3</v>
      </c>
      <c r="C21" s="52"/>
      <c r="D21" s="52"/>
      <c r="E21" s="52"/>
      <c r="F21" s="52"/>
      <c r="G21" s="52"/>
      <c r="I21" s="1" t="s">
        <v>6041</v>
      </c>
      <c r="P21" s="4" t="s">
        <v>35</v>
      </c>
      <c r="Q21" s="4" t="s">
        <v>36</v>
      </c>
      <c r="T21" s="32" t="s">
        <v>34</v>
      </c>
      <c r="U21" s="32">
        <f>MATCH(T21, $Q$10:$Q$100,0)</f>
        <v>14</v>
      </c>
      <c r="V21" s="33">
        <f>MATCH(T21, $Q$10:$Q$100,0)</f>
        <v>14</v>
      </c>
      <c r="AA21" s="4" t="s">
        <v>5</v>
      </c>
      <c r="AB21" s="4">
        <v>3</v>
      </c>
      <c r="AC21" s="4">
        <v>0.02</v>
      </c>
      <c r="AD21" s="9" t="s">
        <v>240</v>
      </c>
      <c r="AE21" s="4" t="s">
        <v>203</v>
      </c>
      <c r="AF21" s="7">
        <v>43565</v>
      </c>
    </row>
    <row r="22" spans="1:43" x14ac:dyDescent="0.3">
      <c r="A22" s="4" t="s">
        <v>6</v>
      </c>
      <c r="B22" s="52">
        <v>3</v>
      </c>
      <c r="C22" s="52"/>
      <c r="D22" s="52"/>
      <c r="E22" s="52"/>
      <c r="F22" s="52"/>
      <c r="G22" s="52"/>
      <c r="I22" t="s">
        <v>6042</v>
      </c>
      <c r="P22" s="4" t="s">
        <v>37</v>
      </c>
      <c r="Q22" s="4" t="s">
        <v>38</v>
      </c>
      <c r="U22" s="33" t="str">
        <f>INDEX($P$10:$P$100,U21)</f>
        <v>Chop-suey Chinese</v>
      </c>
      <c r="V22" s="33" t="s">
        <v>5788</v>
      </c>
      <c r="AA22" s="4" t="s">
        <v>6</v>
      </c>
      <c r="AB22" s="4">
        <v>3</v>
      </c>
      <c r="AC22" s="4">
        <v>0.05</v>
      </c>
      <c r="AD22" s="9" t="s">
        <v>240</v>
      </c>
      <c r="AE22" s="4" t="s">
        <v>203</v>
      </c>
      <c r="AF22" s="7">
        <v>43574</v>
      </c>
    </row>
    <row r="23" spans="1:43" x14ac:dyDescent="0.3">
      <c r="A23" s="4" t="s">
        <v>6</v>
      </c>
      <c r="B23" s="52">
        <v>3</v>
      </c>
      <c r="C23" s="52"/>
      <c r="D23" s="52"/>
      <c r="E23" s="52"/>
      <c r="F23" s="52"/>
      <c r="G23" s="52"/>
      <c r="I23" t="s">
        <v>6043</v>
      </c>
      <c r="P23" s="4" t="s">
        <v>39</v>
      </c>
      <c r="Q23" s="4" t="s">
        <v>34</v>
      </c>
      <c r="U23" s="33"/>
      <c r="AA23" s="4" t="s">
        <v>6</v>
      </c>
      <c r="AB23" s="4">
        <v>3</v>
      </c>
      <c r="AC23" s="4">
        <v>0.02</v>
      </c>
      <c r="AD23" s="9" t="s">
        <v>223</v>
      </c>
      <c r="AE23" s="4" t="s">
        <v>200</v>
      </c>
      <c r="AF23" s="7">
        <v>43583</v>
      </c>
    </row>
    <row r="24" spans="1:43" x14ac:dyDescent="0.3">
      <c r="A24" s="4" t="s">
        <v>4</v>
      </c>
      <c r="B24" s="52">
        <v>3</v>
      </c>
      <c r="C24" s="52"/>
      <c r="D24" s="52"/>
      <c r="E24" s="52"/>
      <c r="F24" s="52"/>
      <c r="G24" s="52"/>
      <c r="I24" t="s">
        <v>6044</v>
      </c>
      <c r="P24" s="4" t="s">
        <v>40</v>
      </c>
      <c r="Q24" s="4" t="s">
        <v>41</v>
      </c>
      <c r="U24" s="33"/>
      <c r="AA24" s="4" t="s">
        <v>4</v>
      </c>
      <c r="AB24" s="4">
        <v>3</v>
      </c>
      <c r="AC24" s="4">
        <v>0.2</v>
      </c>
      <c r="AD24" s="9" t="s">
        <v>240</v>
      </c>
      <c r="AE24" s="4" t="s">
        <v>201</v>
      </c>
      <c r="AF24" s="7">
        <v>43592</v>
      </c>
    </row>
    <row r="25" spans="1:43" x14ac:dyDescent="0.3">
      <c r="A25" s="4" t="s">
        <v>5</v>
      </c>
      <c r="B25" s="52">
        <v>2</v>
      </c>
      <c r="C25" s="52"/>
      <c r="D25" s="52"/>
      <c r="E25" s="52"/>
      <c r="F25" s="52"/>
      <c r="G25" s="52"/>
      <c r="I25" t="s">
        <v>6045</v>
      </c>
      <c r="P25" s="4" t="s">
        <v>42</v>
      </c>
      <c r="Q25" s="4" t="s">
        <v>43</v>
      </c>
      <c r="T25" s="32" t="s">
        <v>34</v>
      </c>
      <c r="U25" s="32" t="str">
        <f>INDEX($P$10:$P$100, MATCH(T25, $Q$10:$Q$100,0))</f>
        <v>Chop-suey Chinese</v>
      </c>
      <c r="V25" s="33" t="s">
        <v>5789</v>
      </c>
      <c r="AA25" s="4" t="s">
        <v>5</v>
      </c>
      <c r="AB25" s="4">
        <v>2</v>
      </c>
      <c r="AC25" s="4">
        <v>0.18</v>
      </c>
      <c r="AD25" s="9" t="s">
        <v>240</v>
      </c>
      <c r="AE25" s="4" t="s">
        <v>202</v>
      </c>
      <c r="AF25" s="7">
        <v>43601</v>
      </c>
    </row>
    <row r="26" spans="1:43" x14ac:dyDescent="0.3">
      <c r="A26" s="4" t="s">
        <v>6</v>
      </c>
      <c r="B26" s="52">
        <v>5</v>
      </c>
      <c r="C26" s="52"/>
      <c r="D26" s="52"/>
      <c r="E26" s="52"/>
      <c r="F26" s="52"/>
      <c r="G26" s="52"/>
      <c r="P26" s="4" t="s">
        <v>44</v>
      </c>
      <c r="Q26" s="4" t="s">
        <v>45</v>
      </c>
      <c r="AA26" s="4" t="s">
        <v>6</v>
      </c>
      <c r="AB26" s="4">
        <v>5</v>
      </c>
      <c r="AC26" s="4">
        <v>0.05</v>
      </c>
      <c r="AD26" s="9" t="s">
        <v>223</v>
      </c>
      <c r="AE26" s="4" t="s">
        <v>203</v>
      </c>
      <c r="AF26" s="7">
        <v>43610</v>
      </c>
    </row>
    <row r="27" spans="1:43" x14ac:dyDescent="0.3">
      <c r="A27" s="4" t="s">
        <v>4</v>
      </c>
      <c r="B27" s="52">
        <v>3</v>
      </c>
      <c r="C27" s="52"/>
      <c r="D27" s="52"/>
      <c r="E27" s="52"/>
      <c r="F27" s="52"/>
      <c r="G27" s="52"/>
      <c r="I27" t="s">
        <v>6088</v>
      </c>
      <c r="P27" s="4" t="s">
        <v>6059</v>
      </c>
      <c r="Q27" s="4" t="s">
        <v>34</v>
      </c>
      <c r="AA27" s="4" t="s">
        <v>4</v>
      </c>
      <c r="AB27" s="4">
        <v>3</v>
      </c>
      <c r="AC27" s="4">
        <v>0.02</v>
      </c>
      <c r="AD27" s="9" t="s">
        <v>223</v>
      </c>
      <c r="AE27" s="4" t="s">
        <v>204</v>
      </c>
      <c r="AF27" s="7">
        <v>43619</v>
      </c>
    </row>
    <row r="28" spans="1:43" x14ac:dyDescent="0.3">
      <c r="A28" s="4" t="s">
        <v>5</v>
      </c>
      <c r="B28" s="52">
        <v>4</v>
      </c>
      <c r="C28" s="52"/>
      <c r="D28" s="52"/>
      <c r="E28" s="52"/>
      <c r="F28" s="52"/>
      <c r="G28" s="52"/>
      <c r="I28" t="s">
        <v>6089</v>
      </c>
      <c r="P28" s="4" t="s">
        <v>46</v>
      </c>
      <c r="Q28" s="4" t="s">
        <v>47</v>
      </c>
      <c r="AA28" s="4" t="s">
        <v>5</v>
      </c>
      <c r="AB28" s="4">
        <v>4</v>
      </c>
      <c r="AC28" s="4">
        <v>0</v>
      </c>
      <c r="AD28" s="9" t="s">
        <v>223</v>
      </c>
      <c r="AE28" s="4" t="s">
        <v>202</v>
      </c>
      <c r="AF28" s="7">
        <v>43628</v>
      </c>
    </row>
    <row r="29" spans="1:43" x14ac:dyDescent="0.3">
      <c r="A29" s="4" t="s">
        <v>6</v>
      </c>
      <c r="B29" s="52">
        <v>3</v>
      </c>
      <c r="C29" s="52"/>
      <c r="D29" s="52"/>
      <c r="E29" s="52"/>
      <c r="F29" s="52"/>
      <c r="G29" s="52"/>
      <c r="I29" t="s">
        <v>6090</v>
      </c>
      <c r="P29" s="4" t="s">
        <v>48</v>
      </c>
      <c r="Q29" s="4" t="s">
        <v>49</v>
      </c>
      <c r="AA29" s="4" t="s">
        <v>6</v>
      </c>
      <c r="AB29" s="4">
        <v>3</v>
      </c>
      <c r="AC29" s="4">
        <v>0.02</v>
      </c>
      <c r="AD29" s="9" t="s">
        <v>240</v>
      </c>
      <c r="AE29" s="4" t="s">
        <v>203</v>
      </c>
      <c r="AF29" s="7">
        <v>43637</v>
      </c>
    </row>
    <row r="30" spans="1:43" x14ac:dyDescent="0.3">
      <c r="A30" s="4" t="s">
        <v>4</v>
      </c>
      <c r="B30" s="52">
        <v>2</v>
      </c>
      <c r="C30" s="52"/>
      <c r="D30" s="52"/>
      <c r="E30" s="52"/>
      <c r="F30" s="52"/>
      <c r="G30" s="52"/>
      <c r="I30" t="s">
        <v>6091</v>
      </c>
      <c r="P30" s="4" t="s">
        <v>50</v>
      </c>
      <c r="Q30" s="4" t="s">
        <v>51</v>
      </c>
      <c r="AA30" s="4" t="s">
        <v>4</v>
      </c>
      <c r="AB30" s="4">
        <v>2</v>
      </c>
      <c r="AC30" s="4">
        <v>0.05</v>
      </c>
      <c r="AD30" s="9" t="s">
        <v>240</v>
      </c>
      <c r="AE30" s="4" t="s">
        <v>204</v>
      </c>
      <c r="AF30" s="7">
        <v>43646</v>
      </c>
    </row>
    <row r="31" spans="1:43" x14ac:dyDescent="0.3">
      <c r="A31" s="4" t="s">
        <v>5</v>
      </c>
      <c r="B31" s="52">
        <v>3</v>
      </c>
      <c r="C31" s="52"/>
      <c r="D31" s="52"/>
      <c r="E31" s="52"/>
      <c r="F31" s="52"/>
      <c r="G31" s="52"/>
      <c r="I31" t="s">
        <v>6092</v>
      </c>
      <c r="P31" s="4" t="s">
        <v>52</v>
      </c>
      <c r="Q31" s="4" t="s">
        <v>53</v>
      </c>
      <c r="AA31" s="4" t="s">
        <v>5</v>
      </c>
      <c r="AB31" s="4">
        <v>3</v>
      </c>
      <c r="AC31" s="4">
        <v>0.02</v>
      </c>
      <c r="AD31" s="9" t="s">
        <v>240</v>
      </c>
      <c r="AE31" s="4" t="s">
        <v>200</v>
      </c>
      <c r="AF31" s="7">
        <v>43655</v>
      </c>
    </row>
    <row r="32" spans="1:43" x14ac:dyDescent="0.3">
      <c r="A32" s="4" t="s">
        <v>6</v>
      </c>
      <c r="B32" s="52">
        <v>4</v>
      </c>
      <c r="C32" s="52"/>
      <c r="D32" s="52"/>
      <c r="E32" s="52"/>
      <c r="F32" s="52"/>
      <c r="G32" s="52"/>
      <c r="I32" t="s">
        <v>6093</v>
      </c>
      <c r="P32" s="4" t="s">
        <v>54</v>
      </c>
      <c r="Q32" s="4" t="s">
        <v>55</v>
      </c>
      <c r="AA32" s="4" t="s">
        <v>6</v>
      </c>
      <c r="AB32" s="4">
        <v>4</v>
      </c>
      <c r="AC32" s="4">
        <v>0.2</v>
      </c>
      <c r="AD32" s="9" t="s">
        <v>223</v>
      </c>
      <c r="AE32" s="4" t="s">
        <v>201</v>
      </c>
      <c r="AF32" s="7">
        <v>43664</v>
      </c>
    </row>
    <row r="33" spans="1:32" x14ac:dyDescent="0.3">
      <c r="A33" s="4" t="s">
        <v>4</v>
      </c>
      <c r="B33" s="52">
        <v>3</v>
      </c>
      <c r="C33" s="52"/>
      <c r="D33" s="52"/>
      <c r="E33" s="52"/>
      <c r="F33" s="52"/>
      <c r="G33" s="52"/>
      <c r="P33" s="4" t="s">
        <v>56</v>
      </c>
      <c r="Q33" s="4" t="s">
        <v>57</v>
      </c>
      <c r="AA33" s="4" t="s">
        <v>4</v>
      </c>
      <c r="AB33" s="4">
        <v>3</v>
      </c>
      <c r="AC33" s="4">
        <v>0.18</v>
      </c>
      <c r="AD33" s="9" t="s">
        <v>240</v>
      </c>
      <c r="AE33" s="4" t="s">
        <v>202</v>
      </c>
      <c r="AF33" s="7">
        <v>43673</v>
      </c>
    </row>
    <row r="34" spans="1:32" x14ac:dyDescent="0.3">
      <c r="A34" s="4" t="s">
        <v>5</v>
      </c>
      <c r="B34" s="52">
        <v>3</v>
      </c>
      <c r="C34" s="52"/>
      <c r="D34" s="52"/>
      <c r="E34" s="52"/>
      <c r="F34" s="52"/>
      <c r="G34" s="52"/>
      <c r="I34" s="56" t="s">
        <v>6046</v>
      </c>
      <c r="J34" s="57"/>
      <c r="K34" s="57"/>
      <c r="L34" s="57"/>
      <c r="M34" s="57"/>
      <c r="P34" s="4" t="s">
        <v>58</v>
      </c>
      <c r="Q34" s="4" t="s">
        <v>59</v>
      </c>
      <c r="AA34" s="4" t="s">
        <v>5</v>
      </c>
      <c r="AB34" s="4">
        <v>3</v>
      </c>
      <c r="AC34" s="4">
        <v>0.05</v>
      </c>
      <c r="AD34" s="9" t="s">
        <v>240</v>
      </c>
      <c r="AE34" s="4" t="s">
        <v>203</v>
      </c>
      <c r="AF34" s="7">
        <v>43682</v>
      </c>
    </row>
    <row r="35" spans="1:32" x14ac:dyDescent="0.3">
      <c r="A35" s="4" t="s">
        <v>6</v>
      </c>
      <c r="B35" s="52">
        <v>3</v>
      </c>
      <c r="C35" s="52"/>
      <c r="D35" s="52"/>
      <c r="E35" s="52"/>
      <c r="F35" s="52"/>
      <c r="G35" s="52"/>
      <c r="I35" s="56" t="s">
        <v>6050</v>
      </c>
      <c r="J35" s="57"/>
      <c r="K35" s="57"/>
      <c r="L35" s="57"/>
      <c r="M35" s="57"/>
      <c r="P35" s="4" t="s">
        <v>60</v>
      </c>
      <c r="Q35" s="4" t="s">
        <v>61</v>
      </c>
      <c r="AA35" s="4" t="s">
        <v>6</v>
      </c>
      <c r="AB35" s="4">
        <v>3</v>
      </c>
      <c r="AC35" s="4">
        <v>0.02</v>
      </c>
      <c r="AD35" s="9" t="s">
        <v>223</v>
      </c>
      <c r="AE35" s="4" t="s">
        <v>204</v>
      </c>
      <c r="AF35" s="7">
        <v>43691</v>
      </c>
    </row>
    <row r="36" spans="1:32" x14ac:dyDescent="0.3">
      <c r="A36" s="4" t="s">
        <v>6</v>
      </c>
      <c r="B36" s="52">
        <v>3</v>
      </c>
      <c r="C36" s="52"/>
      <c r="D36" s="52"/>
      <c r="E36" s="52"/>
      <c r="F36" s="52"/>
      <c r="G36" s="52"/>
      <c r="I36" s="56" t="s">
        <v>6049</v>
      </c>
      <c r="J36" s="57"/>
      <c r="K36" s="57"/>
      <c r="L36" s="57"/>
      <c r="M36" s="57"/>
      <c r="P36" s="4" t="s">
        <v>62</v>
      </c>
      <c r="Q36" s="4" t="s">
        <v>63</v>
      </c>
      <c r="AA36" s="4" t="s">
        <v>6</v>
      </c>
      <c r="AB36" s="4">
        <v>3</v>
      </c>
      <c r="AC36" s="4">
        <v>0</v>
      </c>
      <c r="AD36" s="9" t="s">
        <v>223</v>
      </c>
      <c r="AE36" s="4" t="s">
        <v>202</v>
      </c>
      <c r="AF36" s="7">
        <v>43700</v>
      </c>
    </row>
    <row r="37" spans="1:32" x14ac:dyDescent="0.3">
      <c r="A37" s="4" t="s">
        <v>4</v>
      </c>
      <c r="B37" s="52">
        <v>3</v>
      </c>
      <c r="C37" s="52"/>
      <c r="D37" s="52"/>
      <c r="E37" s="52"/>
      <c r="F37" s="52"/>
      <c r="G37" s="52"/>
      <c r="I37" s="56" t="s">
        <v>6047</v>
      </c>
      <c r="J37" s="57"/>
      <c r="K37" s="57"/>
      <c r="L37" s="57"/>
      <c r="M37" s="57"/>
      <c r="P37" s="4" t="s">
        <v>64</v>
      </c>
      <c r="Q37" s="4" t="s">
        <v>65</v>
      </c>
      <c r="AA37" s="4" t="s">
        <v>4</v>
      </c>
      <c r="AB37" s="4">
        <v>3</v>
      </c>
      <c r="AC37" s="4">
        <v>0.02</v>
      </c>
      <c r="AD37" s="9" t="s">
        <v>223</v>
      </c>
      <c r="AE37" s="4" t="s">
        <v>203</v>
      </c>
      <c r="AF37" s="7">
        <v>43709</v>
      </c>
    </row>
    <row r="38" spans="1:32" x14ac:dyDescent="0.3">
      <c r="A38" s="4" t="s">
        <v>5</v>
      </c>
      <c r="B38" s="52">
        <v>2</v>
      </c>
      <c r="C38" s="52"/>
      <c r="D38" s="52"/>
      <c r="E38" s="52"/>
      <c r="F38" s="52"/>
      <c r="G38" s="52"/>
      <c r="I38" s="56" t="s">
        <v>6048</v>
      </c>
      <c r="J38" s="57"/>
      <c r="K38" s="57"/>
      <c r="L38" s="57"/>
      <c r="M38" s="57"/>
      <c r="P38" s="4" t="s">
        <v>66</v>
      </c>
      <c r="Q38" s="4" t="s">
        <v>67</v>
      </c>
      <c r="AA38" s="4" t="s">
        <v>5</v>
      </c>
      <c r="AB38" s="4">
        <v>2</v>
      </c>
      <c r="AC38" s="4">
        <v>0.05</v>
      </c>
      <c r="AD38" s="9" t="s">
        <v>240</v>
      </c>
      <c r="AE38" s="4" t="s">
        <v>204</v>
      </c>
      <c r="AF38" s="7">
        <v>43718</v>
      </c>
    </row>
    <row r="39" spans="1:32" x14ac:dyDescent="0.3">
      <c r="A39" s="4" t="s">
        <v>6</v>
      </c>
      <c r="B39" s="52">
        <v>5</v>
      </c>
      <c r="C39" s="52"/>
      <c r="D39" s="52"/>
      <c r="E39" s="52"/>
      <c r="F39" s="52"/>
      <c r="G39" s="52"/>
      <c r="P39" s="4" t="s">
        <v>68</v>
      </c>
      <c r="Q39" s="4" t="s">
        <v>69</v>
      </c>
      <c r="AA39" s="4" t="s">
        <v>6</v>
      </c>
      <c r="AB39" s="4">
        <v>5</v>
      </c>
      <c r="AC39" s="4">
        <v>0.02</v>
      </c>
      <c r="AD39" s="9" t="s">
        <v>240</v>
      </c>
      <c r="AE39" s="4" t="s">
        <v>200</v>
      </c>
      <c r="AF39" s="7">
        <v>43727</v>
      </c>
    </row>
    <row r="40" spans="1:32" x14ac:dyDescent="0.3">
      <c r="A40" s="4" t="s">
        <v>4</v>
      </c>
      <c r="B40" s="52">
        <v>3</v>
      </c>
      <c r="C40" s="52"/>
      <c r="D40" s="52"/>
      <c r="E40" s="52"/>
      <c r="F40" s="52"/>
      <c r="G40" s="52"/>
      <c r="P40" s="4" t="s">
        <v>70</v>
      </c>
      <c r="Q40" s="4" t="s">
        <v>71</v>
      </c>
      <c r="AA40" s="4" t="s">
        <v>4</v>
      </c>
      <c r="AB40" s="4">
        <v>3</v>
      </c>
      <c r="AC40" s="4">
        <v>0.2</v>
      </c>
      <c r="AD40" s="9" t="s">
        <v>240</v>
      </c>
      <c r="AE40" s="4" t="s">
        <v>201</v>
      </c>
      <c r="AF40" s="7">
        <v>43736</v>
      </c>
    </row>
    <row r="41" spans="1:32" x14ac:dyDescent="0.3">
      <c r="A41" s="4" t="s">
        <v>5</v>
      </c>
      <c r="B41" s="52">
        <v>4</v>
      </c>
      <c r="C41" s="52"/>
      <c r="D41" s="52"/>
      <c r="E41" s="52"/>
      <c r="F41" s="52"/>
      <c r="G41" s="52"/>
      <c r="P41" s="4" t="s">
        <v>72</v>
      </c>
      <c r="Q41" s="4" t="s">
        <v>73</v>
      </c>
      <c r="AA41" s="4" t="s">
        <v>5</v>
      </c>
      <c r="AB41" s="4">
        <v>4</v>
      </c>
      <c r="AC41" s="4">
        <v>0.18</v>
      </c>
      <c r="AD41" s="9" t="s">
        <v>223</v>
      </c>
      <c r="AE41" s="4" t="s">
        <v>202</v>
      </c>
      <c r="AF41" s="7">
        <v>43745</v>
      </c>
    </row>
    <row r="42" spans="1:32" x14ac:dyDescent="0.3">
      <c r="A42" s="4" t="s">
        <v>6</v>
      </c>
      <c r="B42" s="52">
        <v>3</v>
      </c>
      <c r="C42" s="52"/>
      <c r="D42" s="52"/>
      <c r="E42" s="52"/>
      <c r="F42" s="52"/>
      <c r="G42" s="52"/>
      <c r="P42" s="4" t="s">
        <v>74</v>
      </c>
      <c r="Q42" s="4" t="s">
        <v>75</v>
      </c>
      <c r="AA42" s="4" t="s">
        <v>6</v>
      </c>
      <c r="AB42" s="4">
        <v>3</v>
      </c>
      <c r="AC42" s="4">
        <v>0.02</v>
      </c>
      <c r="AD42" s="9" t="s">
        <v>240</v>
      </c>
      <c r="AE42" s="4" t="s">
        <v>203</v>
      </c>
      <c r="AF42" s="7">
        <v>43754</v>
      </c>
    </row>
    <row r="43" spans="1:32" x14ac:dyDescent="0.3">
      <c r="A43" s="4" t="s">
        <v>4</v>
      </c>
      <c r="B43" s="52">
        <v>2</v>
      </c>
      <c r="C43" s="52"/>
      <c r="D43" s="52"/>
      <c r="E43" s="52"/>
      <c r="F43" s="52"/>
      <c r="G43" s="52"/>
      <c r="P43" s="4" t="s">
        <v>76</v>
      </c>
      <c r="Q43" s="4" t="s">
        <v>77</v>
      </c>
      <c r="AA43" s="4" t="s">
        <v>4</v>
      </c>
      <c r="AB43" s="4">
        <v>2</v>
      </c>
      <c r="AC43" s="4">
        <v>0.05</v>
      </c>
      <c r="AD43" s="9" t="s">
        <v>240</v>
      </c>
      <c r="AE43" s="4" t="s">
        <v>204</v>
      </c>
      <c r="AF43" s="7">
        <v>43763</v>
      </c>
    </row>
    <row r="44" spans="1:32" x14ac:dyDescent="0.3">
      <c r="A44" s="4" t="s">
        <v>5</v>
      </c>
      <c r="B44" s="52">
        <v>3</v>
      </c>
      <c r="C44" s="52"/>
      <c r="D44" s="52"/>
      <c r="E44" s="52"/>
      <c r="F44" s="52"/>
      <c r="G44" s="52"/>
      <c r="P44" s="4" t="s">
        <v>78</v>
      </c>
      <c r="Q44" s="4" t="s">
        <v>79</v>
      </c>
      <c r="AA44" s="4" t="s">
        <v>5</v>
      </c>
      <c r="AB44" s="4">
        <v>3</v>
      </c>
      <c r="AC44" s="4">
        <v>0.02</v>
      </c>
      <c r="AD44" s="9" t="s">
        <v>223</v>
      </c>
      <c r="AE44" s="4" t="s">
        <v>202</v>
      </c>
      <c r="AF44" s="7">
        <v>43772</v>
      </c>
    </row>
    <row r="45" spans="1:32" x14ac:dyDescent="0.3">
      <c r="A45" s="4" t="s">
        <v>6</v>
      </c>
      <c r="B45" s="52">
        <v>4</v>
      </c>
      <c r="C45" s="52"/>
      <c r="D45" s="52"/>
      <c r="E45" s="52"/>
      <c r="F45" s="52"/>
      <c r="G45" s="52"/>
      <c r="P45" s="4" t="s">
        <v>80</v>
      </c>
      <c r="Q45" s="4" t="s">
        <v>81</v>
      </c>
      <c r="AA45" s="4" t="s">
        <v>6</v>
      </c>
      <c r="AB45" s="4">
        <v>4</v>
      </c>
      <c r="AC45" s="4">
        <v>0.2</v>
      </c>
      <c r="AD45" s="9" t="s">
        <v>223</v>
      </c>
      <c r="AE45" s="4" t="s">
        <v>204</v>
      </c>
      <c r="AF45" s="7">
        <v>43781</v>
      </c>
    </row>
    <row r="46" spans="1:32" x14ac:dyDescent="0.3">
      <c r="A46" s="4" t="s">
        <v>4</v>
      </c>
      <c r="B46" s="52">
        <v>3</v>
      </c>
      <c r="C46" s="52"/>
      <c r="D46" s="52"/>
      <c r="E46" s="52"/>
      <c r="F46" s="52"/>
      <c r="G46" s="52"/>
      <c r="P46" s="4" t="s">
        <v>82</v>
      </c>
      <c r="Q46" s="4" t="s">
        <v>83</v>
      </c>
      <c r="AA46" s="4" t="s">
        <v>4</v>
      </c>
      <c r="AB46" s="4">
        <v>3</v>
      </c>
      <c r="AC46" s="4">
        <v>0.18</v>
      </c>
      <c r="AD46" s="9" t="s">
        <v>240</v>
      </c>
      <c r="AE46" s="4" t="s">
        <v>203</v>
      </c>
      <c r="AF46" s="7">
        <v>43790</v>
      </c>
    </row>
    <row r="47" spans="1:32" x14ac:dyDescent="0.3">
      <c r="A47" s="4" t="s">
        <v>5</v>
      </c>
      <c r="B47" s="52">
        <v>3</v>
      </c>
      <c r="C47" s="52"/>
      <c r="D47" s="52"/>
      <c r="E47" s="52"/>
      <c r="F47" s="52"/>
      <c r="G47" s="52"/>
      <c r="P47" s="4" t="s">
        <v>84</v>
      </c>
      <c r="Q47" s="4" t="s">
        <v>85</v>
      </c>
      <c r="AA47" s="4" t="s">
        <v>5</v>
      </c>
      <c r="AB47" s="4">
        <v>3</v>
      </c>
      <c r="AC47" s="4">
        <v>0.2</v>
      </c>
      <c r="AD47" s="9" t="s">
        <v>223</v>
      </c>
      <c r="AE47" s="4" t="s">
        <v>200</v>
      </c>
      <c r="AF47" s="7">
        <v>43799</v>
      </c>
    </row>
    <row r="48" spans="1:32" x14ac:dyDescent="0.3">
      <c r="A48" s="4" t="s">
        <v>6</v>
      </c>
      <c r="B48" s="52">
        <v>3</v>
      </c>
      <c r="C48" s="52"/>
      <c r="D48" s="52"/>
      <c r="E48" s="52"/>
      <c r="F48" s="52"/>
      <c r="G48" s="52"/>
      <c r="P48" s="4" t="s">
        <v>86</v>
      </c>
      <c r="Q48" s="4" t="s">
        <v>87</v>
      </c>
      <c r="AA48" s="4" t="s">
        <v>6</v>
      </c>
      <c r="AB48" s="4">
        <v>3</v>
      </c>
      <c r="AC48" s="4">
        <v>0.18</v>
      </c>
      <c r="AD48" s="9" t="s">
        <v>223</v>
      </c>
      <c r="AE48" s="4" t="s">
        <v>201</v>
      </c>
      <c r="AF48" s="7">
        <v>43808</v>
      </c>
    </row>
    <row r="49" spans="1:17" x14ac:dyDescent="0.3">
      <c r="A49" s="4" t="s">
        <v>5</v>
      </c>
      <c r="B49" s="52">
        <v>4</v>
      </c>
      <c r="C49" s="52"/>
      <c r="D49" s="52"/>
      <c r="E49" s="52"/>
      <c r="F49" s="52"/>
      <c r="G49" s="52"/>
      <c r="P49" s="4" t="s">
        <v>88</v>
      </c>
      <c r="Q49" s="4" t="s">
        <v>89</v>
      </c>
    </row>
    <row r="50" spans="1:17" x14ac:dyDescent="0.3">
      <c r="A50" s="4" t="s">
        <v>6</v>
      </c>
      <c r="B50" s="52">
        <v>3</v>
      </c>
      <c r="C50" s="52"/>
      <c r="D50" s="52"/>
      <c r="E50" s="52"/>
      <c r="F50" s="52"/>
      <c r="G50" s="52"/>
      <c r="P50" s="4" t="s">
        <v>90</v>
      </c>
      <c r="Q50" s="4" t="s">
        <v>91</v>
      </c>
    </row>
    <row r="51" spans="1:17" x14ac:dyDescent="0.3">
      <c r="A51" s="4" t="s">
        <v>4</v>
      </c>
      <c r="B51" s="52">
        <v>2</v>
      </c>
      <c r="C51" s="52"/>
      <c r="D51" s="52"/>
      <c r="E51" s="52"/>
      <c r="F51" s="52"/>
      <c r="G51" s="52"/>
      <c r="P51" s="4" t="s">
        <v>92</v>
      </c>
      <c r="Q51" s="4" t="s">
        <v>93</v>
      </c>
    </row>
    <row r="52" spans="1:17" x14ac:dyDescent="0.3">
      <c r="A52" s="4" t="s">
        <v>5</v>
      </c>
      <c r="B52" s="52">
        <v>3</v>
      </c>
      <c r="C52" s="52"/>
      <c r="D52" s="52"/>
      <c r="E52" s="52"/>
      <c r="F52" s="52"/>
      <c r="G52" s="52"/>
      <c r="P52" s="4" t="s">
        <v>94</v>
      </c>
      <c r="Q52" s="4" t="s">
        <v>95</v>
      </c>
    </row>
    <row r="53" spans="1:17" x14ac:dyDescent="0.3">
      <c r="A53" s="4" t="s">
        <v>6</v>
      </c>
      <c r="B53" s="52">
        <v>4</v>
      </c>
      <c r="C53" s="52"/>
      <c r="D53" s="52"/>
      <c r="E53" s="52"/>
      <c r="F53" s="52"/>
      <c r="G53" s="52"/>
      <c r="P53" s="4" t="s">
        <v>96</v>
      </c>
      <c r="Q53" s="4" t="s">
        <v>97</v>
      </c>
    </row>
    <row r="54" spans="1:17" x14ac:dyDescent="0.3">
      <c r="A54" s="4" t="s">
        <v>4</v>
      </c>
      <c r="B54" s="52">
        <v>3</v>
      </c>
      <c r="C54" s="52"/>
      <c r="D54" s="52"/>
      <c r="E54" s="52"/>
      <c r="F54" s="52"/>
      <c r="G54" s="52"/>
      <c r="P54" s="4" t="s">
        <v>98</v>
      </c>
      <c r="Q54" s="4" t="s">
        <v>99</v>
      </c>
    </row>
    <row r="55" spans="1:17" x14ac:dyDescent="0.3">
      <c r="A55" s="4" t="s">
        <v>5</v>
      </c>
      <c r="B55" s="52">
        <v>3</v>
      </c>
      <c r="C55" s="52"/>
      <c r="D55" s="52"/>
      <c r="E55" s="52"/>
      <c r="F55" s="52"/>
      <c r="G55" s="52"/>
      <c r="P55" s="4" t="s">
        <v>100</v>
      </c>
      <c r="Q55" s="4" t="s">
        <v>101</v>
      </c>
    </row>
    <row r="56" spans="1:17" x14ac:dyDescent="0.3">
      <c r="A56" s="4" t="s">
        <v>6</v>
      </c>
      <c r="B56" s="52">
        <v>3</v>
      </c>
      <c r="C56" s="52"/>
      <c r="D56" s="52"/>
      <c r="E56" s="52"/>
      <c r="F56" s="52"/>
      <c r="G56" s="52"/>
      <c r="P56" s="4" t="s">
        <v>102</v>
      </c>
      <c r="Q56" s="4" t="s">
        <v>103</v>
      </c>
    </row>
    <row r="57" spans="1:17" x14ac:dyDescent="0.3">
      <c r="A57" s="4" t="s">
        <v>6</v>
      </c>
      <c r="B57" s="52">
        <v>3</v>
      </c>
      <c r="C57" s="52"/>
      <c r="D57" s="52"/>
      <c r="E57" s="52"/>
      <c r="F57" s="52"/>
      <c r="G57" s="52"/>
      <c r="P57" s="4" t="s">
        <v>104</v>
      </c>
      <c r="Q57" s="4" t="s">
        <v>105</v>
      </c>
    </row>
    <row r="58" spans="1:17" x14ac:dyDescent="0.3">
      <c r="A58" s="4" t="s">
        <v>4</v>
      </c>
      <c r="B58" s="52">
        <v>3</v>
      </c>
      <c r="C58" s="52"/>
      <c r="D58" s="52"/>
      <c r="E58" s="52"/>
      <c r="F58" s="52"/>
      <c r="G58" s="52"/>
      <c r="P58" s="4" t="s">
        <v>106</v>
      </c>
      <c r="Q58" s="4" t="s">
        <v>107</v>
      </c>
    </row>
    <row r="59" spans="1:17" x14ac:dyDescent="0.3">
      <c r="A59" s="4" t="s">
        <v>5</v>
      </c>
      <c r="B59" s="52">
        <v>2</v>
      </c>
      <c r="C59" s="52"/>
      <c r="D59" s="52"/>
      <c r="E59" s="52"/>
      <c r="F59" s="52"/>
      <c r="G59" s="52"/>
      <c r="P59" s="4" t="s">
        <v>108</v>
      </c>
      <c r="Q59" s="4" t="s">
        <v>109</v>
      </c>
    </row>
    <row r="60" spans="1:17" x14ac:dyDescent="0.3">
      <c r="A60" s="4" t="s">
        <v>6</v>
      </c>
      <c r="B60" s="52">
        <v>5</v>
      </c>
      <c r="C60" s="52"/>
      <c r="D60" s="52"/>
      <c r="E60" s="52"/>
      <c r="F60" s="52"/>
      <c r="G60" s="52"/>
      <c r="P60" s="4" t="s">
        <v>110</v>
      </c>
      <c r="Q60" s="4" t="s">
        <v>111</v>
      </c>
    </row>
    <row r="61" spans="1:17" x14ac:dyDescent="0.3">
      <c r="A61" s="4" t="s">
        <v>4</v>
      </c>
      <c r="B61" s="52">
        <v>3</v>
      </c>
      <c r="C61" s="52"/>
      <c r="D61" s="52"/>
      <c r="E61" s="52"/>
      <c r="F61" s="52"/>
      <c r="G61" s="52"/>
      <c r="P61" s="4" t="s">
        <v>112</v>
      </c>
      <c r="Q61" s="4" t="s">
        <v>113</v>
      </c>
    </row>
    <row r="62" spans="1:17" x14ac:dyDescent="0.3">
      <c r="A62" s="4" t="s">
        <v>5</v>
      </c>
      <c r="B62" s="52">
        <v>4</v>
      </c>
      <c r="C62" s="52"/>
      <c r="D62" s="52"/>
      <c r="E62" s="52"/>
      <c r="F62" s="52"/>
      <c r="G62" s="52"/>
      <c r="P62" s="4" t="s">
        <v>114</v>
      </c>
      <c r="Q62" s="4" t="s">
        <v>115</v>
      </c>
    </row>
    <row r="63" spans="1:17" x14ac:dyDescent="0.3">
      <c r="A63" s="4" t="s">
        <v>6</v>
      </c>
      <c r="B63" s="52">
        <v>3</v>
      </c>
      <c r="C63" s="52"/>
      <c r="D63" s="52"/>
      <c r="E63" s="52"/>
      <c r="F63" s="52"/>
      <c r="G63" s="52"/>
      <c r="P63" s="4" t="s">
        <v>116</v>
      </c>
      <c r="Q63" s="4" t="s">
        <v>117</v>
      </c>
    </row>
    <row r="64" spans="1:17" x14ac:dyDescent="0.3">
      <c r="A64" s="4" t="s">
        <v>4</v>
      </c>
      <c r="B64" s="52">
        <v>2</v>
      </c>
      <c r="C64" s="52"/>
      <c r="D64" s="52"/>
      <c r="E64" s="52"/>
      <c r="F64" s="52"/>
      <c r="G64" s="52"/>
      <c r="P64" s="4" t="s">
        <v>118</v>
      </c>
      <c r="Q64" s="4" t="s">
        <v>119</v>
      </c>
    </row>
    <row r="65" spans="1:17" x14ac:dyDescent="0.3">
      <c r="A65" s="4" t="s">
        <v>5</v>
      </c>
      <c r="B65" s="52">
        <v>3</v>
      </c>
      <c r="C65" s="52"/>
      <c r="D65" s="52"/>
      <c r="E65" s="52"/>
      <c r="F65" s="52"/>
      <c r="G65" s="52"/>
      <c r="P65" s="4" t="s">
        <v>120</v>
      </c>
      <c r="Q65" s="4" t="s">
        <v>121</v>
      </c>
    </row>
    <row r="66" spans="1:17" x14ac:dyDescent="0.3">
      <c r="A66" s="4" t="s">
        <v>6</v>
      </c>
      <c r="B66" s="52">
        <v>4</v>
      </c>
      <c r="C66" s="52"/>
      <c r="D66" s="52"/>
      <c r="E66" s="52"/>
      <c r="F66" s="52"/>
      <c r="G66" s="52"/>
      <c r="P66" s="4" t="s">
        <v>122</v>
      </c>
      <c r="Q66" s="4" t="s">
        <v>123</v>
      </c>
    </row>
    <row r="67" spans="1:17" x14ac:dyDescent="0.3">
      <c r="A67" s="4" t="s">
        <v>4</v>
      </c>
      <c r="B67" s="52">
        <v>3</v>
      </c>
      <c r="C67" s="52"/>
      <c r="D67" s="52"/>
      <c r="E67" s="52"/>
      <c r="F67" s="52"/>
      <c r="G67" s="52"/>
      <c r="P67" s="4" t="s">
        <v>124</v>
      </c>
      <c r="Q67" s="4" t="s">
        <v>125</v>
      </c>
    </row>
    <row r="68" spans="1:17" x14ac:dyDescent="0.3">
      <c r="A68" s="4" t="s">
        <v>5</v>
      </c>
      <c r="B68" s="52">
        <v>3</v>
      </c>
      <c r="C68" s="52"/>
      <c r="D68" s="52"/>
      <c r="E68" s="52"/>
      <c r="F68" s="52"/>
      <c r="G68" s="52"/>
      <c r="P68" s="4" t="s">
        <v>126</v>
      </c>
      <c r="Q68" s="4" t="s">
        <v>127</v>
      </c>
    </row>
    <row r="69" spans="1:17" x14ac:dyDescent="0.3">
      <c r="A69" s="4" t="s">
        <v>6</v>
      </c>
      <c r="B69" s="52">
        <v>3</v>
      </c>
      <c r="C69" s="52"/>
      <c r="D69" s="52"/>
      <c r="E69" s="52"/>
      <c r="F69" s="52"/>
      <c r="G69" s="52"/>
      <c r="P69" s="4" t="s">
        <v>128</v>
      </c>
      <c r="Q69" s="4" t="s">
        <v>129</v>
      </c>
    </row>
    <row r="70" spans="1:17" x14ac:dyDescent="0.3">
      <c r="A70" s="4" t="s">
        <v>6</v>
      </c>
      <c r="B70" s="52">
        <v>3</v>
      </c>
      <c r="C70" s="52"/>
      <c r="D70" s="52"/>
      <c r="E70" s="52"/>
      <c r="F70" s="52"/>
      <c r="G70" s="52"/>
      <c r="P70" s="4" t="s">
        <v>130</v>
      </c>
      <c r="Q70" s="4" t="s">
        <v>131</v>
      </c>
    </row>
    <row r="71" spans="1:17" x14ac:dyDescent="0.3">
      <c r="A71" s="4" t="s">
        <v>4</v>
      </c>
      <c r="B71" s="52">
        <v>3</v>
      </c>
      <c r="C71" s="52"/>
      <c r="D71" s="52"/>
      <c r="E71" s="52"/>
      <c r="F71" s="52"/>
      <c r="G71" s="52"/>
      <c r="P71" s="4" t="s">
        <v>132</v>
      </c>
      <c r="Q71" s="4" t="s">
        <v>133</v>
      </c>
    </row>
    <row r="72" spans="1:17" x14ac:dyDescent="0.3">
      <c r="A72" s="4" t="s">
        <v>5</v>
      </c>
      <c r="B72" s="52">
        <v>2</v>
      </c>
      <c r="C72" s="52"/>
      <c r="D72" s="52"/>
      <c r="E72" s="52"/>
      <c r="F72" s="52"/>
      <c r="G72" s="52"/>
      <c r="P72" s="4" t="s">
        <v>134</v>
      </c>
      <c r="Q72" s="4" t="s">
        <v>135</v>
      </c>
    </row>
    <row r="73" spans="1:17" x14ac:dyDescent="0.3">
      <c r="A73" s="4" t="s">
        <v>6</v>
      </c>
      <c r="B73" s="52">
        <v>5</v>
      </c>
      <c r="C73" s="52"/>
      <c r="D73" s="52"/>
      <c r="E73" s="52"/>
      <c r="F73" s="52"/>
      <c r="G73" s="52"/>
      <c r="P73" s="4" t="s">
        <v>136</v>
      </c>
      <c r="Q73" s="4" t="s">
        <v>137</v>
      </c>
    </row>
    <row r="74" spans="1:17" x14ac:dyDescent="0.3">
      <c r="A74" s="4" t="s">
        <v>4</v>
      </c>
      <c r="B74" s="52">
        <v>3</v>
      </c>
      <c r="C74" s="52"/>
      <c r="D74" s="52"/>
      <c r="E74" s="52"/>
      <c r="F74" s="52"/>
      <c r="G74" s="52"/>
      <c r="P74" s="4" t="s">
        <v>138</v>
      </c>
      <c r="Q74" s="4" t="s">
        <v>139</v>
      </c>
    </row>
    <row r="75" spans="1:17" x14ac:dyDescent="0.3">
      <c r="A75" s="4" t="s">
        <v>5</v>
      </c>
      <c r="B75" s="52">
        <v>4</v>
      </c>
      <c r="C75" s="52"/>
      <c r="D75" s="52"/>
      <c r="E75" s="52"/>
      <c r="F75" s="52"/>
      <c r="G75" s="52"/>
      <c r="P75" s="4" t="s">
        <v>140</v>
      </c>
      <c r="Q75" s="4" t="s">
        <v>141</v>
      </c>
    </row>
    <row r="76" spans="1:17" x14ac:dyDescent="0.3">
      <c r="A76" s="4" t="s">
        <v>6</v>
      </c>
      <c r="B76" s="52">
        <v>3</v>
      </c>
      <c r="C76" s="52"/>
      <c r="D76" s="52"/>
      <c r="E76" s="52"/>
      <c r="F76" s="52"/>
      <c r="G76" s="52"/>
      <c r="P76" s="4" t="s">
        <v>142</v>
      </c>
      <c r="Q76" s="4" t="s">
        <v>143</v>
      </c>
    </row>
    <row r="77" spans="1:17" x14ac:dyDescent="0.3">
      <c r="A77" s="4" t="s">
        <v>4</v>
      </c>
      <c r="B77" s="52">
        <v>2</v>
      </c>
      <c r="C77" s="52"/>
      <c r="D77" s="52"/>
      <c r="E77" s="52"/>
      <c r="F77" s="52"/>
      <c r="G77" s="52"/>
      <c r="P77" s="4" t="s">
        <v>144</v>
      </c>
      <c r="Q77" s="4" t="s">
        <v>145</v>
      </c>
    </row>
    <row r="78" spans="1:17" x14ac:dyDescent="0.3">
      <c r="A78" s="4" t="s">
        <v>5</v>
      </c>
      <c r="B78" s="52">
        <v>3</v>
      </c>
      <c r="C78" s="52"/>
      <c r="D78" s="52"/>
      <c r="E78" s="52"/>
      <c r="F78" s="52"/>
      <c r="G78" s="52"/>
      <c r="P78" s="4" t="s">
        <v>146</v>
      </c>
      <c r="Q78" s="4" t="s">
        <v>147</v>
      </c>
    </row>
    <row r="79" spans="1:17" x14ac:dyDescent="0.3">
      <c r="A79" s="4" t="s">
        <v>6</v>
      </c>
      <c r="B79" s="52">
        <v>4</v>
      </c>
      <c r="C79" s="52"/>
      <c r="D79" s="52"/>
      <c r="E79" s="52"/>
      <c r="F79" s="52"/>
      <c r="G79" s="52"/>
      <c r="P79" s="4" t="s">
        <v>148</v>
      </c>
      <c r="Q79" s="4" t="s">
        <v>149</v>
      </c>
    </row>
    <row r="80" spans="1:17" x14ac:dyDescent="0.3">
      <c r="A80" s="4" t="s">
        <v>4</v>
      </c>
      <c r="B80" s="52">
        <v>3</v>
      </c>
      <c r="C80" s="52"/>
      <c r="D80" s="52"/>
      <c r="E80" s="52"/>
      <c r="F80" s="52"/>
      <c r="G80" s="52"/>
      <c r="P80" s="4" t="s">
        <v>150</v>
      </c>
      <c r="Q80" s="4" t="s">
        <v>151</v>
      </c>
    </row>
    <row r="81" spans="1:17" x14ac:dyDescent="0.3">
      <c r="A81" s="4" t="s">
        <v>5</v>
      </c>
      <c r="B81" s="52">
        <v>3</v>
      </c>
      <c r="C81" s="52"/>
      <c r="D81" s="52"/>
      <c r="E81" s="52"/>
      <c r="F81" s="52"/>
      <c r="G81" s="52"/>
      <c r="P81" s="4" t="s">
        <v>152</v>
      </c>
      <c r="Q81" s="4" t="s">
        <v>153</v>
      </c>
    </row>
    <row r="82" spans="1:17" x14ac:dyDescent="0.3">
      <c r="A82" s="4" t="s">
        <v>6</v>
      </c>
      <c r="B82" s="52">
        <v>3</v>
      </c>
      <c r="C82" s="52"/>
      <c r="D82" s="52"/>
      <c r="E82" s="52"/>
      <c r="F82" s="52"/>
      <c r="G82" s="52"/>
      <c r="P82" s="4" t="s">
        <v>154</v>
      </c>
      <c r="Q82" s="4" t="s">
        <v>155</v>
      </c>
    </row>
    <row r="83" spans="1:17" x14ac:dyDescent="0.3">
      <c r="A83" s="4" t="s">
        <v>5</v>
      </c>
      <c r="B83" s="52">
        <v>4</v>
      </c>
      <c r="C83" s="52"/>
      <c r="D83" s="52"/>
      <c r="E83" s="52"/>
      <c r="F83" s="52"/>
      <c r="G83" s="52"/>
      <c r="P83" s="4" t="s">
        <v>156</v>
      </c>
      <c r="Q83" s="4" t="s">
        <v>157</v>
      </c>
    </row>
    <row r="84" spans="1:17" x14ac:dyDescent="0.3">
      <c r="A84" s="4" t="s">
        <v>6</v>
      </c>
      <c r="B84" s="52">
        <v>3</v>
      </c>
      <c r="C84" s="52"/>
      <c r="D84" s="52"/>
      <c r="E84" s="52"/>
      <c r="F84" s="52"/>
      <c r="G84" s="52"/>
      <c r="P84" s="4" t="s">
        <v>158</v>
      </c>
      <c r="Q84" s="4" t="s">
        <v>159</v>
      </c>
    </row>
    <row r="85" spans="1:17" x14ac:dyDescent="0.3">
      <c r="A85" s="4" t="s">
        <v>4</v>
      </c>
      <c r="B85" s="52">
        <v>2</v>
      </c>
      <c r="C85" s="52"/>
      <c r="D85" s="52"/>
      <c r="E85" s="52"/>
      <c r="F85" s="52"/>
      <c r="G85" s="52"/>
      <c r="P85" s="4" t="s">
        <v>160</v>
      </c>
      <c r="Q85" s="4" t="s">
        <v>161</v>
      </c>
    </row>
    <row r="86" spans="1:17" x14ac:dyDescent="0.3">
      <c r="A86" s="4" t="s">
        <v>5</v>
      </c>
      <c r="B86" s="52">
        <v>3</v>
      </c>
      <c r="C86" s="52"/>
      <c r="D86" s="52"/>
      <c r="E86" s="52"/>
      <c r="F86" s="52"/>
      <c r="G86" s="52"/>
      <c r="P86" s="4" t="s">
        <v>162</v>
      </c>
      <c r="Q86" s="4" t="s">
        <v>163</v>
      </c>
    </row>
    <row r="87" spans="1:17" x14ac:dyDescent="0.3">
      <c r="A87" s="4" t="s">
        <v>6</v>
      </c>
      <c r="B87" s="52">
        <v>4</v>
      </c>
      <c r="C87" s="52"/>
      <c r="D87" s="52"/>
      <c r="E87" s="52"/>
      <c r="F87" s="52"/>
      <c r="G87" s="52"/>
      <c r="P87" s="4" t="s">
        <v>164</v>
      </c>
      <c r="Q87" s="4" t="s">
        <v>165</v>
      </c>
    </row>
    <row r="88" spans="1:17" x14ac:dyDescent="0.3">
      <c r="A88" s="4" t="s">
        <v>4</v>
      </c>
      <c r="B88" s="52">
        <v>3</v>
      </c>
      <c r="C88" s="52"/>
      <c r="D88" s="52"/>
      <c r="E88" s="52"/>
      <c r="F88" s="52"/>
      <c r="G88" s="52"/>
      <c r="P88" s="4" t="s">
        <v>166</v>
      </c>
      <c r="Q88" s="4" t="s">
        <v>167</v>
      </c>
    </row>
    <row r="89" spans="1:17" x14ac:dyDescent="0.3">
      <c r="A89" s="4" t="s">
        <v>5</v>
      </c>
      <c r="B89" s="52">
        <v>3</v>
      </c>
      <c r="C89" s="52"/>
      <c r="D89" s="52"/>
      <c r="E89" s="52"/>
      <c r="F89" s="52"/>
      <c r="G89" s="52"/>
      <c r="P89" s="4" t="s">
        <v>168</v>
      </c>
      <c r="Q89" s="4" t="s">
        <v>169</v>
      </c>
    </row>
    <row r="90" spans="1:17" x14ac:dyDescent="0.3">
      <c r="A90" s="4" t="s">
        <v>6</v>
      </c>
      <c r="B90" s="52">
        <v>3</v>
      </c>
      <c r="C90" s="52"/>
      <c r="D90" s="52"/>
      <c r="E90" s="52"/>
      <c r="F90" s="52"/>
      <c r="G90" s="52"/>
      <c r="P90" s="4" t="s">
        <v>170</v>
      </c>
      <c r="Q90" s="4" t="s">
        <v>171</v>
      </c>
    </row>
    <row r="91" spans="1:17" x14ac:dyDescent="0.3">
      <c r="A91" s="4" t="s">
        <v>6</v>
      </c>
      <c r="B91" s="52">
        <v>3</v>
      </c>
      <c r="C91" s="52"/>
      <c r="D91" s="52"/>
      <c r="E91" s="52"/>
      <c r="F91" s="52"/>
      <c r="G91" s="52"/>
      <c r="P91" s="4" t="s">
        <v>172</v>
      </c>
      <c r="Q91" s="4" t="s">
        <v>173</v>
      </c>
    </row>
    <row r="92" spans="1:17" x14ac:dyDescent="0.3">
      <c r="A92" s="4" t="s">
        <v>4</v>
      </c>
      <c r="B92" s="52">
        <v>3</v>
      </c>
      <c r="C92" s="52"/>
      <c r="D92" s="52"/>
      <c r="E92" s="52"/>
      <c r="F92" s="52"/>
      <c r="G92" s="52"/>
      <c r="P92" s="4" t="s">
        <v>174</v>
      </c>
      <c r="Q92" s="4" t="s">
        <v>175</v>
      </c>
    </row>
    <row r="93" spans="1:17" x14ac:dyDescent="0.3">
      <c r="A93" s="4" t="s">
        <v>5</v>
      </c>
      <c r="B93" s="52">
        <v>2</v>
      </c>
      <c r="C93" s="52"/>
      <c r="D93" s="52"/>
      <c r="E93" s="52"/>
      <c r="F93" s="52"/>
      <c r="G93" s="52"/>
      <c r="P93" s="4" t="s">
        <v>176</v>
      </c>
      <c r="Q93" s="4" t="s">
        <v>177</v>
      </c>
    </row>
    <row r="94" spans="1:17" x14ac:dyDescent="0.3">
      <c r="A94" s="4" t="s">
        <v>6</v>
      </c>
      <c r="B94" s="52">
        <v>5</v>
      </c>
      <c r="C94" s="52"/>
      <c r="D94" s="52"/>
      <c r="E94" s="52"/>
      <c r="F94" s="52"/>
      <c r="G94" s="52"/>
      <c r="P94" s="4" t="s">
        <v>178</v>
      </c>
      <c r="Q94" s="4" t="s">
        <v>179</v>
      </c>
    </row>
    <row r="95" spans="1:17" x14ac:dyDescent="0.3">
      <c r="A95" s="4" t="s">
        <v>4</v>
      </c>
      <c r="B95" s="52">
        <v>3</v>
      </c>
      <c r="C95" s="52"/>
      <c r="D95" s="52"/>
      <c r="E95" s="52"/>
      <c r="F95" s="52"/>
      <c r="G95" s="52"/>
      <c r="P95" s="4" t="s">
        <v>180</v>
      </c>
      <c r="Q95" s="4" t="s">
        <v>181</v>
      </c>
    </row>
    <row r="96" spans="1:17" x14ac:dyDescent="0.3">
      <c r="A96" s="4" t="s">
        <v>5</v>
      </c>
      <c r="B96" s="52">
        <v>4</v>
      </c>
      <c r="C96" s="52"/>
      <c r="D96" s="52"/>
      <c r="E96" s="52"/>
      <c r="F96" s="52"/>
      <c r="G96" s="52"/>
      <c r="P96" s="4" t="s">
        <v>182</v>
      </c>
      <c r="Q96" s="4" t="s">
        <v>183</v>
      </c>
    </row>
    <row r="97" spans="1:17" x14ac:dyDescent="0.3">
      <c r="A97" s="4" t="s">
        <v>6</v>
      </c>
      <c r="B97" s="52">
        <v>3</v>
      </c>
      <c r="C97" s="52"/>
      <c r="D97" s="52"/>
      <c r="E97" s="52"/>
      <c r="F97" s="52"/>
      <c r="G97" s="52"/>
      <c r="P97" s="4" t="s">
        <v>184</v>
      </c>
      <c r="Q97" s="4" t="s">
        <v>185</v>
      </c>
    </row>
    <row r="98" spans="1:17" x14ac:dyDescent="0.3">
      <c r="A98" s="4" t="s">
        <v>4</v>
      </c>
      <c r="B98" s="52">
        <v>2</v>
      </c>
      <c r="C98" s="52"/>
      <c r="D98" s="52"/>
      <c r="E98" s="52"/>
      <c r="F98" s="52"/>
      <c r="G98" s="52"/>
      <c r="P98" s="4" t="s">
        <v>186</v>
      </c>
      <c r="Q98" s="4" t="s">
        <v>187</v>
      </c>
    </row>
    <row r="99" spans="1:17" x14ac:dyDescent="0.3">
      <c r="A99" s="4" t="s">
        <v>5</v>
      </c>
      <c r="B99" s="52">
        <v>3</v>
      </c>
      <c r="C99" s="52"/>
      <c r="D99" s="52"/>
      <c r="E99" s="52"/>
      <c r="F99" s="52"/>
      <c r="G99" s="52"/>
      <c r="P99" s="4" t="s">
        <v>188</v>
      </c>
      <c r="Q99" s="4" t="s">
        <v>189</v>
      </c>
    </row>
    <row r="100" spans="1:17" x14ac:dyDescent="0.3">
      <c r="A100" s="4" t="s">
        <v>6</v>
      </c>
      <c r="B100" s="52">
        <v>4</v>
      </c>
      <c r="C100" s="52"/>
      <c r="D100" s="52"/>
      <c r="E100" s="52"/>
      <c r="F100" s="52"/>
      <c r="G100" s="52"/>
      <c r="P100" s="4" t="s">
        <v>190</v>
      </c>
      <c r="Q100" s="4" t="s">
        <v>191</v>
      </c>
    </row>
    <row r="101" spans="1:17" x14ac:dyDescent="0.3">
      <c r="A101" s="4" t="s">
        <v>4</v>
      </c>
      <c r="B101" s="52">
        <v>3</v>
      </c>
      <c r="C101" s="52"/>
      <c r="D101" s="52"/>
      <c r="E101" s="52"/>
      <c r="F101" s="52"/>
      <c r="G101" s="52"/>
    </row>
    <row r="102" spans="1:17" x14ac:dyDescent="0.3">
      <c r="A102" s="4" t="s">
        <v>5</v>
      </c>
      <c r="B102" s="52">
        <v>3</v>
      </c>
      <c r="C102" s="52"/>
      <c r="D102" s="52"/>
      <c r="E102" s="52"/>
      <c r="F102" s="52"/>
      <c r="G102" s="52"/>
    </row>
    <row r="103" spans="1:17" x14ac:dyDescent="0.3">
      <c r="A103" s="4" t="s">
        <v>6</v>
      </c>
      <c r="B103" s="52">
        <v>3</v>
      </c>
      <c r="C103" s="52"/>
      <c r="D103" s="52"/>
      <c r="E103" s="52"/>
      <c r="F103" s="52"/>
      <c r="G103" s="52"/>
    </row>
    <row r="104" spans="1:17" x14ac:dyDescent="0.3">
      <c r="A104" s="4" t="s">
        <v>6</v>
      </c>
      <c r="B104" s="52">
        <v>3</v>
      </c>
      <c r="C104" s="52"/>
      <c r="D104" s="52"/>
      <c r="E104" s="52"/>
      <c r="F104" s="52"/>
      <c r="G104" s="52"/>
    </row>
    <row r="105" spans="1:17" x14ac:dyDescent="0.3">
      <c r="A105" s="4" t="s">
        <v>4</v>
      </c>
      <c r="B105" s="52">
        <v>3</v>
      </c>
      <c r="C105" s="52"/>
      <c r="D105" s="52"/>
      <c r="E105" s="52"/>
      <c r="F105" s="52"/>
      <c r="G105" s="52"/>
    </row>
    <row r="106" spans="1:17" x14ac:dyDescent="0.3">
      <c r="A106" s="4" t="s">
        <v>5</v>
      </c>
      <c r="B106" s="52">
        <v>2</v>
      </c>
      <c r="C106" s="52"/>
      <c r="D106" s="52"/>
      <c r="E106" s="52"/>
      <c r="F106" s="52"/>
      <c r="G106" s="52"/>
    </row>
    <row r="107" spans="1:17" x14ac:dyDescent="0.3">
      <c r="A107" s="4" t="s">
        <v>6</v>
      </c>
      <c r="B107" s="52">
        <v>5</v>
      </c>
      <c r="C107" s="52"/>
      <c r="D107" s="52"/>
      <c r="E107" s="52"/>
      <c r="F107" s="52"/>
      <c r="G107" s="52"/>
    </row>
    <row r="108" spans="1:17" x14ac:dyDescent="0.3">
      <c r="A108" s="4" t="s">
        <v>4</v>
      </c>
      <c r="B108" s="52">
        <v>3</v>
      </c>
      <c r="C108" s="52"/>
      <c r="D108" s="52"/>
      <c r="E108" s="52"/>
      <c r="F108" s="52"/>
      <c r="G108" s="52"/>
    </row>
    <row r="109" spans="1:17" x14ac:dyDescent="0.3">
      <c r="A109" s="4" t="s">
        <v>5</v>
      </c>
      <c r="B109" s="52">
        <v>4</v>
      </c>
      <c r="C109" s="52"/>
      <c r="D109" s="52"/>
      <c r="E109" s="52"/>
      <c r="F109" s="52"/>
      <c r="G109" s="52"/>
    </row>
    <row r="110" spans="1:17" x14ac:dyDescent="0.3">
      <c r="A110" s="4" t="s">
        <v>6</v>
      </c>
      <c r="B110" s="52">
        <v>3</v>
      </c>
      <c r="C110" s="52"/>
      <c r="D110" s="52"/>
      <c r="E110" s="52"/>
      <c r="F110" s="52"/>
      <c r="G110" s="52"/>
    </row>
    <row r="111" spans="1:17" x14ac:dyDescent="0.3">
      <c r="A111" s="4" t="s">
        <v>4</v>
      </c>
      <c r="B111" s="52">
        <v>2</v>
      </c>
      <c r="C111" s="52"/>
      <c r="D111" s="52"/>
      <c r="E111" s="52"/>
      <c r="F111" s="52"/>
      <c r="G111" s="52"/>
    </row>
    <row r="112" spans="1:17" x14ac:dyDescent="0.3">
      <c r="A112" s="4" t="s">
        <v>5</v>
      </c>
      <c r="B112" s="52">
        <v>3</v>
      </c>
      <c r="C112" s="52"/>
      <c r="D112" s="52"/>
      <c r="E112" s="52"/>
      <c r="F112" s="52"/>
      <c r="G112" s="52"/>
    </row>
    <row r="113" spans="1:7" x14ac:dyDescent="0.3">
      <c r="A113" s="4" t="s">
        <v>6</v>
      </c>
      <c r="B113" s="52">
        <v>4</v>
      </c>
      <c r="C113" s="52"/>
      <c r="D113" s="52"/>
      <c r="E113" s="52"/>
      <c r="F113" s="52"/>
      <c r="G113" s="52"/>
    </row>
    <row r="114" spans="1:7" x14ac:dyDescent="0.3">
      <c r="A114" s="4" t="s">
        <v>4</v>
      </c>
      <c r="B114" s="52">
        <v>3</v>
      </c>
      <c r="C114" s="52"/>
      <c r="D114" s="52"/>
      <c r="E114" s="52"/>
      <c r="F114" s="52"/>
      <c r="G114" s="52"/>
    </row>
    <row r="115" spans="1:7" x14ac:dyDescent="0.3">
      <c r="A115" s="4" t="s">
        <v>5</v>
      </c>
      <c r="B115" s="52">
        <v>3</v>
      </c>
      <c r="C115" s="52"/>
      <c r="D115" s="52"/>
      <c r="E115" s="52"/>
      <c r="F115" s="52"/>
      <c r="G115" s="52"/>
    </row>
    <row r="116" spans="1:7" x14ac:dyDescent="0.3">
      <c r="A116" s="4" t="s">
        <v>6</v>
      </c>
      <c r="B116" s="52">
        <v>3</v>
      </c>
      <c r="C116" s="52"/>
      <c r="D116" s="52"/>
      <c r="E116" s="52"/>
      <c r="F116" s="52"/>
      <c r="G116" s="52"/>
    </row>
  </sheetData>
  <sortState xmlns:xlrd2="http://schemas.microsoft.com/office/spreadsheetml/2017/richdata2" ref="I10:K13">
    <sortCondition ref="I11:I13"/>
  </sortState>
  <conditionalFormatting sqref="C10:C116">
    <cfRule type="expression" dxfId="3" priority="2">
      <formula>ISNA(C10)</formula>
    </cfRule>
  </conditionalFormatting>
  <conditionalFormatting sqref="D10:D116">
    <cfRule type="expression" dxfId="2" priority="1">
      <formula>ISNA(D10)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E310B-E196-4699-A1DA-984C62C79901}">
  <dimension ref="A1:V41"/>
  <sheetViews>
    <sheetView zoomScale="130" zoomScaleNormal="130" workbookViewId="0">
      <selection activeCell="K19" sqref="K19"/>
    </sheetView>
  </sheetViews>
  <sheetFormatPr defaultRowHeight="14.4" x14ac:dyDescent="0.3"/>
  <cols>
    <col min="2" max="3" width="7" bestFit="1" customWidth="1"/>
    <col min="4" max="4" width="9.44140625" customWidth="1"/>
    <col min="5" max="5" width="8.44140625" customWidth="1"/>
    <col min="7" max="7" width="4.77734375" customWidth="1"/>
    <col min="10" max="10" width="7.77734375" customWidth="1"/>
    <col min="13" max="13" width="4.6640625" customWidth="1"/>
    <col min="14" max="14" width="7.77734375" customWidth="1"/>
    <col min="15" max="15" width="8" customWidth="1"/>
    <col min="16" max="16" width="6.6640625" customWidth="1"/>
    <col min="17" max="17" width="7.109375" customWidth="1"/>
    <col min="21" max="21" width="15.44140625" bestFit="1" customWidth="1"/>
  </cols>
  <sheetData>
    <row r="1" spans="1:22" x14ac:dyDescent="0.3">
      <c r="A1" t="s">
        <v>5881</v>
      </c>
      <c r="B1" s="2"/>
    </row>
    <row r="2" spans="1:22" x14ac:dyDescent="0.3">
      <c r="A2" t="s">
        <v>214</v>
      </c>
    </row>
    <row r="3" spans="1:22" x14ac:dyDescent="0.3">
      <c r="A3" t="s">
        <v>5882</v>
      </c>
    </row>
    <row r="4" spans="1:22" x14ac:dyDescent="0.3">
      <c r="A4" t="s">
        <v>212</v>
      </c>
      <c r="B4" s="2"/>
    </row>
    <row r="5" spans="1:22" x14ac:dyDescent="0.3">
      <c r="A5" t="s">
        <v>213</v>
      </c>
    </row>
    <row r="6" spans="1:22" x14ac:dyDescent="0.3">
      <c r="A6" t="s">
        <v>220</v>
      </c>
    </row>
    <row r="9" spans="1:22" x14ac:dyDescent="0.3">
      <c r="A9" t="s">
        <v>238</v>
      </c>
      <c r="H9" t="s">
        <v>218</v>
      </c>
      <c r="K9" t="s">
        <v>219</v>
      </c>
      <c r="N9" t="s">
        <v>7</v>
      </c>
    </row>
    <row r="10" spans="1:22" x14ac:dyDescent="0.3">
      <c r="V10" s="1" t="s">
        <v>6060</v>
      </c>
    </row>
    <row r="11" spans="1:22" x14ac:dyDescent="0.3">
      <c r="A11" s="8" t="s">
        <v>0</v>
      </c>
      <c r="B11" s="8" t="s">
        <v>5914</v>
      </c>
      <c r="C11" s="8" t="s">
        <v>194</v>
      </c>
      <c r="D11" s="8" t="s">
        <v>215</v>
      </c>
      <c r="E11" s="8" t="s">
        <v>205</v>
      </c>
      <c r="F11" s="8" t="s">
        <v>206</v>
      </c>
      <c r="H11" s="8" t="s">
        <v>207</v>
      </c>
      <c r="I11" s="8" t="s">
        <v>205</v>
      </c>
      <c r="K11" s="8" t="s">
        <v>215</v>
      </c>
      <c r="L11" s="8" t="s">
        <v>205</v>
      </c>
      <c r="N11" s="8" t="s">
        <v>9</v>
      </c>
      <c r="O11" s="8" t="s">
        <v>1</v>
      </c>
      <c r="P11" s="8" t="s">
        <v>207</v>
      </c>
      <c r="Q11" s="8" t="s">
        <v>215</v>
      </c>
      <c r="R11" s="8" t="s">
        <v>194</v>
      </c>
      <c r="U11" t="b">
        <v>1</v>
      </c>
      <c r="V11" t="str">
        <f t="shared" ref="V11:V12" si="0">IF(U11, "t", "f")</f>
        <v>t</v>
      </c>
    </row>
    <row r="12" spans="1:22" x14ac:dyDescent="0.3">
      <c r="A12" s="4">
        <v>444</v>
      </c>
      <c r="B12" s="4">
        <f t="shared" ref="B12:B41" si="1">INDEX($P$12:$P$16, MATCH(C12, $R$12:$R$16,0))*A12</f>
        <v>532.79999999999995</v>
      </c>
      <c r="C12" s="4" t="s">
        <v>208</v>
      </c>
      <c r="D12" s="4"/>
      <c r="E12" s="4"/>
      <c r="F12" s="4"/>
      <c r="H12" s="4">
        <v>0</v>
      </c>
      <c r="I12" s="4">
        <v>15</v>
      </c>
      <c r="K12" s="4">
        <v>0</v>
      </c>
      <c r="L12" s="4">
        <v>0</v>
      </c>
      <c r="N12" s="4" t="s">
        <v>3</v>
      </c>
      <c r="O12" s="4">
        <v>100</v>
      </c>
      <c r="P12" s="4">
        <v>1.2</v>
      </c>
      <c r="Q12" s="4">
        <v>200</v>
      </c>
      <c r="R12" s="4" t="s">
        <v>195</v>
      </c>
      <c r="U12" t="b">
        <v>0</v>
      </c>
      <c r="V12" t="str">
        <f t="shared" si="0"/>
        <v>f</v>
      </c>
    </row>
    <row r="13" spans="1:22" x14ac:dyDescent="0.3">
      <c r="A13" s="4">
        <v>22</v>
      </c>
      <c r="B13" s="4">
        <f t="shared" si="1"/>
        <v>22</v>
      </c>
      <c r="C13" s="4" t="s">
        <v>209</v>
      </c>
      <c r="D13" s="4"/>
      <c r="E13" s="4"/>
      <c r="F13" s="4"/>
      <c r="H13" s="4">
        <v>100</v>
      </c>
      <c r="I13" s="4">
        <v>10</v>
      </c>
      <c r="K13" s="4">
        <v>100</v>
      </c>
      <c r="L13" s="4">
        <v>1</v>
      </c>
      <c r="N13" s="4" t="s">
        <v>5</v>
      </c>
      <c r="O13" s="4">
        <v>80</v>
      </c>
      <c r="P13" s="4">
        <v>0.9</v>
      </c>
      <c r="Q13" s="4">
        <v>210</v>
      </c>
      <c r="R13" s="4" t="s">
        <v>196</v>
      </c>
      <c r="U13">
        <v>-2</v>
      </c>
      <c r="V13" t="str">
        <f>IF(U13, "t", "f")</f>
        <v>t</v>
      </c>
    </row>
    <row r="14" spans="1:22" x14ac:dyDescent="0.3">
      <c r="A14" s="4">
        <v>33</v>
      </c>
      <c r="B14" s="4">
        <f t="shared" si="1"/>
        <v>46.199999999999996</v>
      </c>
      <c r="C14" s="4" t="s">
        <v>198</v>
      </c>
      <c r="D14" s="4"/>
      <c r="E14" s="4"/>
      <c r="F14" s="4"/>
      <c r="H14" s="4">
        <v>200</v>
      </c>
      <c r="I14" s="4">
        <v>5</v>
      </c>
      <c r="K14" s="4">
        <v>200</v>
      </c>
      <c r="L14" s="4">
        <v>10</v>
      </c>
      <c r="N14" s="4" t="s">
        <v>6</v>
      </c>
      <c r="O14" s="4">
        <v>110</v>
      </c>
      <c r="P14" s="4">
        <v>1</v>
      </c>
      <c r="Q14" s="4">
        <v>100</v>
      </c>
      <c r="R14" s="4" t="s">
        <v>197</v>
      </c>
      <c r="U14">
        <v>-1</v>
      </c>
      <c r="V14" t="str">
        <f>IF(U14, "t", "f")</f>
        <v>t</v>
      </c>
    </row>
    <row r="15" spans="1:22" x14ac:dyDescent="0.3">
      <c r="A15" s="4">
        <v>56</v>
      </c>
      <c r="B15" s="4">
        <f t="shared" si="1"/>
        <v>78.399999999999991</v>
      </c>
      <c r="C15" s="4" t="s">
        <v>210</v>
      </c>
      <c r="D15" s="4"/>
      <c r="E15" s="4"/>
      <c r="F15" s="4"/>
      <c r="H15" s="4">
        <v>300</v>
      </c>
      <c r="I15" s="4">
        <v>2</v>
      </c>
      <c r="K15" s="4">
        <v>300</v>
      </c>
      <c r="L15" s="4">
        <v>12</v>
      </c>
      <c r="N15" s="4" t="s">
        <v>4</v>
      </c>
      <c r="O15" s="4">
        <v>120</v>
      </c>
      <c r="P15" s="4">
        <v>1.4</v>
      </c>
      <c r="Q15" s="4">
        <v>225</v>
      </c>
      <c r="R15" s="4" t="s">
        <v>198</v>
      </c>
      <c r="U15">
        <v>0</v>
      </c>
      <c r="V15" t="str">
        <f t="shared" ref="V15:V19" si="2">IF(U15, "t", "f")</f>
        <v>f</v>
      </c>
    </row>
    <row r="16" spans="1:22" x14ac:dyDescent="0.3">
      <c r="A16" s="4">
        <v>999</v>
      </c>
      <c r="B16" s="4">
        <f t="shared" si="1"/>
        <v>999</v>
      </c>
      <c r="C16" s="4" t="s">
        <v>209</v>
      </c>
      <c r="D16" s="4"/>
      <c r="E16" s="4"/>
      <c r="F16" s="4"/>
      <c r="H16" s="4">
        <v>600</v>
      </c>
      <c r="I16" s="4">
        <v>0</v>
      </c>
      <c r="K16" s="4">
        <v>500</v>
      </c>
      <c r="L16" s="4">
        <v>18</v>
      </c>
      <c r="N16" s="4" t="s">
        <v>216</v>
      </c>
      <c r="O16" s="4">
        <v>150</v>
      </c>
      <c r="P16" s="4">
        <v>2</v>
      </c>
      <c r="Q16" s="4">
        <v>175</v>
      </c>
      <c r="R16" s="4" t="s">
        <v>217</v>
      </c>
      <c r="U16">
        <v>1</v>
      </c>
      <c r="V16" t="str">
        <f t="shared" si="2"/>
        <v>t</v>
      </c>
    </row>
    <row r="17" spans="1:22" x14ac:dyDescent="0.3">
      <c r="A17" s="4">
        <v>125</v>
      </c>
      <c r="B17" s="4">
        <f t="shared" si="1"/>
        <v>250</v>
      </c>
      <c r="C17" s="4" t="s">
        <v>211</v>
      </c>
      <c r="D17" s="4"/>
      <c r="E17" s="4"/>
      <c r="F17" s="4"/>
      <c r="K17" s="4">
        <v>900</v>
      </c>
      <c r="L17" s="4">
        <v>22</v>
      </c>
      <c r="U17">
        <v>2</v>
      </c>
      <c r="V17" t="str">
        <f t="shared" si="2"/>
        <v>t</v>
      </c>
    </row>
    <row r="18" spans="1:22" x14ac:dyDescent="0.3">
      <c r="A18" s="4">
        <v>486</v>
      </c>
      <c r="B18" s="4">
        <f t="shared" si="1"/>
        <v>583.19999999999993</v>
      </c>
      <c r="C18" s="4" t="s">
        <v>208</v>
      </c>
      <c r="D18" s="4"/>
      <c r="E18" s="4"/>
      <c r="F18" s="4"/>
      <c r="K18" s="4">
        <v>1000</v>
      </c>
      <c r="L18" s="4">
        <v>28</v>
      </c>
      <c r="U18">
        <v>3</v>
      </c>
      <c r="V18" t="str">
        <f t="shared" si="2"/>
        <v>t</v>
      </c>
    </row>
    <row r="19" spans="1:22" x14ac:dyDescent="0.3">
      <c r="A19" s="4">
        <v>700</v>
      </c>
      <c r="B19" s="4">
        <f t="shared" si="1"/>
        <v>700</v>
      </c>
      <c r="C19" s="4" t="s">
        <v>209</v>
      </c>
      <c r="D19" s="4"/>
      <c r="E19" s="4"/>
      <c r="F19" s="4"/>
      <c r="U19" s="58">
        <f ca="1">NOW()</f>
        <v>45569.463594675923</v>
      </c>
      <c r="V19" t="str">
        <f t="shared" ca="1" si="2"/>
        <v>t</v>
      </c>
    </row>
    <row r="20" spans="1:22" x14ac:dyDescent="0.3">
      <c r="A20" s="4">
        <v>270</v>
      </c>
      <c r="B20" s="4">
        <f t="shared" si="1"/>
        <v>540</v>
      </c>
      <c r="C20" s="4" t="s">
        <v>211</v>
      </c>
      <c r="D20" s="4"/>
      <c r="E20" s="4"/>
      <c r="F20" s="4"/>
    </row>
    <row r="21" spans="1:22" x14ac:dyDescent="0.3">
      <c r="A21" s="4">
        <v>220</v>
      </c>
      <c r="B21" s="4">
        <f t="shared" si="1"/>
        <v>264</v>
      </c>
      <c r="C21" s="4" t="s">
        <v>208</v>
      </c>
      <c r="D21" s="4"/>
      <c r="E21" s="4"/>
      <c r="F21" s="4"/>
      <c r="H21" s="45">
        <f>1+1</f>
        <v>2</v>
      </c>
      <c r="I21" s="46" t="s">
        <v>5944</v>
      </c>
      <c r="J21" s="45"/>
      <c r="K21" s="45" t="s">
        <v>5945</v>
      </c>
      <c r="L21" s="45"/>
      <c r="M21" s="45"/>
      <c r="U21">
        <f>(1=1)+0</f>
        <v>1</v>
      </c>
      <c r="V21" s="1" t="s">
        <v>6061</v>
      </c>
    </row>
    <row r="22" spans="1:22" x14ac:dyDescent="0.3">
      <c r="A22" s="4">
        <v>531</v>
      </c>
      <c r="B22" s="4">
        <f t="shared" si="1"/>
        <v>531</v>
      </c>
      <c r="C22" s="4" t="s">
        <v>209</v>
      </c>
      <c r="D22" s="4"/>
      <c r="E22" s="4"/>
      <c r="F22" s="4"/>
      <c r="H22" s="45" t="b">
        <f>1&gt;1</f>
        <v>0</v>
      </c>
      <c r="I22" s="46" t="s">
        <v>5947</v>
      </c>
      <c r="J22" s="45"/>
      <c r="K22" s="45" t="s">
        <v>5946</v>
      </c>
      <c r="L22" s="45"/>
      <c r="M22" s="45"/>
      <c r="N22" s="45"/>
      <c r="O22" s="45"/>
      <c r="U22">
        <f>(1=1)+(5=5)</f>
        <v>2</v>
      </c>
      <c r="V22" s="1" t="s">
        <v>6062</v>
      </c>
    </row>
    <row r="23" spans="1:22" x14ac:dyDescent="0.3">
      <c r="A23" s="4">
        <v>544</v>
      </c>
      <c r="B23" s="4">
        <f t="shared" si="1"/>
        <v>1088</v>
      </c>
      <c r="C23" s="4" t="s">
        <v>211</v>
      </c>
      <c r="D23" s="4"/>
      <c r="E23" s="4"/>
      <c r="F23" s="4"/>
      <c r="H23" s="45" t="b">
        <f>5&gt;1</f>
        <v>1</v>
      </c>
      <c r="I23" s="46" t="s">
        <v>5948</v>
      </c>
      <c r="J23" s="45"/>
      <c r="K23" s="45"/>
      <c r="L23" s="45"/>
      <c r="M23" s="45"/>
      <c r="N23" s="45"/>
      <c r="O23" s="45"/>
      <c r="U23">
        <f>(1=5)+(2=2)</f>
        <v>1</v>
      </c>
      <c r="V23" s="1" t="s">
        <v>6063</v>
      </c>
    </row>
    <row r="24" spans="1:22" x14ac:dyDescent="0.3">
      <c r="A24" s="4">
        <v>190</v>
      </c>
      <c r="B24" s="4">
        <f t="shared" si="1"/>
        <v>228</v>
      </c>
      <c r="C24" s="4" t="s">
        <v>208</v>
      </c>
      <c r="D24" s="4"/>
      <c r="E24" s="4"/>
      <c r="F24" s="4"/>
      <c r="H24" s="45" t="b">
        <f>B12&gt;100</f>
        <v>1</v>
      </c>
      <c r="I24" s="46" t="s">
        <v>5949</v>
      </c>
      <c r="J24" s="45"/>
      <c r="K24" s="45"/>
      <c r="L24" s="45"/>
      <c r="M24" s="45"/>
      <c r="N24" s="45"/>
      <c r="O24" s="45"/>
    </row>
    <row r="25" spans="1:22" x14ac:dyDescent="0.3">
      <c r="A25" s="4">
        <v>399</v>
      </c>
      <c r="B25" s="4">
        <f t="shared" si="1"/>
        <v>399</v>
      </c>
      <c r="C25" s="4" t="s">
        <v>209</v>
      </c>
      <c r="D25" s="4"/>
      <c r="E25" s="4"/>
      <c r="F25" s="4"/>
      <c r="H25" s="45" t="b">
        <f>B13&gt;100</f>
        <v>0</v>
      </c>
      <c r="I25" s="46" t="s">
        <v>5950</v>
      </c>
      <c r="J25" s="45"/>
      <c r="K25" s="45"/>
      <c r="L25" s="45"/>
      <c r="M25" s="45"/>
      <c r="N25" s="45"/>
      <c r="O25" s="45"/>
    </row>
    <row r="26" spans="1:22" x14ac:dyDescent="0.3">
      <c r="A26" s="4">
        <v>871</v>
      </c>
      <c r="B26" s="4">
        <f t="shared" si="1"/>
        <v>1742</v>
      </c>
      <c r="C26" s="4" t="s">
        <v>211</v>
      </c>
      <c r="D26" s="4"/>
      <c r="E26" s="4"/>
      <c r="F26" s="4"/>
      <c r="H26" s="45" t="b">
        <f>OR(1=1, 5=1, 7=5)</f>
        <v>1</v>
      </c>
      <c r="I26" s="46" t="s">
        <v>5951</v>
      </c>
      <c r="J26" s="45"/>
      <c r="K26" s="45" t="s">
        <v>5952</v>
      </c>
      <c r="L26" s="45"/>
      <c r="M26" s="45"/>
      <c r="N26" s="45"/>
      <c r="O26" s="45"/>
    </row>
    <row r="27" spans="1:22" x14ac:dyDescent="0.3">
      <c r="A27" s="4">
        <v>360</v>
      </c>
      <c r="B27" s="4">
        <f t="shared" si="1"/>
        <v>503.99999999999994</v>
      </c>
      <c r="C27" s="4" t="s">
        <v>210</v>
      </c>
      <c r="D27" s="4"/>
      <c r="E27" s="4"/>
      <c r="F27" s="4"/>
      <c r="H27" s="45" t="b">
        <f>AND(1=1,5=1)</f>
        <v>0</v>
      </c>
      <c r="I27" s="46" t="s">
        <v>5953</v>
      </c>
      <c r="J27" s="45"/>
      <c r="K27" s="45" t="s">
        <v>5954</v>
      </c>
      <c r="L27" s="45"/>
      <c r="M27" s="45"/>
      <c r="N27" s="45"/>
      <c r="O27" s="45"/>
    </row>
    <row r="28" spans="1:22" x14ac:dyDescent="0.3">
      <c r="A28" s="4">
        <v>703</v>
      </c>
      <c r="B28" s="4">
        <f t="shared" si="1"/>
        <v>984.19999999999993</v>
      </c>
      <c r="C28" s="4" t="s">
        <v>210</v>
      </c>
      <c r="D28" s="4"/>
      <c r="E28" s="4"/>
      <c r="F28" s="4"/>
      <c r="H28" s="45" t="b">
        <f>OR(B12&gt;100, C12="purple")</f>
        <v>1</v>
      </c>
      <c r="I28" s="46" t="s">
        <v>5955</v>
      </c>
      <c r="J28" s="45"/>
      <c r="K28" s="45"/>
      <c r="L28" s="45"/>
      <c r="M28" s="45"/>
      <c r="N28" s="45"/>
      <c r="O28" s="45"/>
    </row>
    <row r="29" spans="1:22" x14ac:dyDescent="0.3">
      <c r="A29" s="4">
        <v>347</v>
      </c>
      <c r="B29" s="4">
        <f t="shared" si="1"/>
        <v>416.4</v>
      </c>
      <c r="C29" s="4" t="s">
        <v>208</v>
      </c>
      <c r="D29" s="4"/>
      <c r="E29" s="4"/>
      <c r="F29" s="4"/>
      <c r="H29" s="45"/>
      <c r="I29" s="45"/>
      <c r="J29" s="45"/>
      <c r="K29" s="45"/>
      <c r="L29" s="45"/>
      <c r="M29" s="45"/>
      <c r="N29" s="45"/>
      <c r="O29" s="45"/>
    </row>
    <row r="30" spans="1:22" x14ac:dyDescent="0.3">
      <c r="A30" s="4">
        <v>807</v>
      </c>
      <c r="B30" s="4">
        <f t="shared" si="1"/>
        <v>807</v>
      </c>
      <c r="C30" s="4" t="s">
        <v>209</v>
      </c>
      <c r="D30" s="4"/>
      <c r="E30" s="4"/>
      <c r="F30" s="4"/>
    </row>
    <row r="31" spans="1:22" x14ac:dyDescent="0.3">
      <c r="A31" s="4">
        <v>980</v>
      </c>
      <c r="B31" s="4">
        <f t="shared" si="1"/>
        <v>1960</v>
      </c>
      <c r="C31" s="4" t="s">
        <v>211</v>
      </c>
      <c r="D31" s="4"/>
      <c r="E31" s="4"/>
      <c r="F31" s="4"/>
      <c r="H31" s="54" t="s">
        <v>6046</v>
      </c>
    </row>
    <row r="32" spans="1:22" x14ac:dyDescent="0.3">
      <c r="A32" s="4">
        <v>814</v>
      </c>
      <c r="B32" s="4">
        <f t="shared" si="1"/>
        <v>1139.5999999999999</v>
      </c>
      <c r="C32" s="4" t="s">
        <v>210</v>
      </c>
      <c r="D32" s="4"/>
      <c r="E32" s="4"/>
      <c r="F32" s="4"/>
      <c r="H32" s="54" t="s">
        <v>6051</v>
      </c>
    </row>
    <row r="33" spans="1:8" x14ac:dyDescent="0.3">
      <c r="A33" s="4">
        <v>620</v>
      </c>
      <c r="B33" s="4">
        <f t="shared" si="1"/>
        <v>868</v>
      </c>
      <c r="C33" s="4" t="s">
        <v>210</v>
      </c>
      <c r="D33" s="4"/>
      <c r="E33" s="4"/>
      <c r="F33" s="4"/>
      <c r="H33" s="54" t="s">
        <v>6052</v>
      </c>
    </row>
    <row r="34" spans="1:8" x14ac:dyDescent="0.3">
      <c r="A34" s="4">
        <v>456</v>
      </c>
      <c r="B34" s="4">
        <f t="shared" si="1"/>
        <v>547.19999999999993</v>
      </c>
      <c r="C34" s="4" t="s">
        <v>208</v>
      </c>
      <c r="D34" s="4"/>
      <c r="E34" s="4"/>
      <c r="F34" s="4"/>
      <c r="H34" s="54" t="s">
        <v>6053</v>
      </c>
    </row>
    <row r="35" spans="1:8" x14ac:dyDescent="0.3">
      <c r="A35" s="4">
        <v>423</v>
      </c>
      <c r="B35" s="4">
        <f t="shared" si="1"/>
        <v>423</v>
      </c>
      <c r="C35" s="4" t="s">
        <v>209</v>
      </c>
      <c r="D35" s="4"/>
      <c r="E35" s="4"/>
      <c r="F35" s="4"/>
    </row>
    <row r="36" spans="1:8" x14ac:dyDescent="0.3">
      <c r="A36" s="4">
        <v>979</v>
      </c>
      <c r="B36" s="4">
        <f t="shared" si="1"/>
        <v>1958</v>
      </c>
      <c r="C36" s="4" t="s">
        <v>211</v>
      </c>
      <c r="D36" s="4"/>
      <c r="E36" s="4"/>
      <c r="F36" s="4"/>
    </row>
    <row r="37" spans="1:8" x14ac:dyDescent="0.3">
      <c r="A37" s="4">
        <v>391</v>
      </c>
      <c r="B37" s="4">
        <f t="shared" si="1"/>
        <v>547.4</v>
      </c>
      <c r="C37" s="4" t="s">
        <v>210</v>
      </c>
      <c r="D37" s="4"/>
      <c r="E37" s="4"/>
      <c r="F37" s="4"/>
    </row>
    <row r="38" spans="1:8" x14ac:dyDescent="0.3">
      <c r="A38" s="4">
        <v>517</v>
      </c>
      <c r="B38" s="4">
        <f t="shared" si="1"/>
        <v>723.8</v>
      </c>
      <c r="C38" s="4" t="s">
        <v>210</v>
      </c>
      <c r="D38" s="4"/>
      <c r="E38" s="4"/>
      <c r="F38" s="4"/>
    </row>
    <row r="39" spans="1:8" x14ac:dyDescent="0.3">
      <c r="A39" s="4">
        <v>871</v>
      </c>
      <c r="B39" s="4">
        <f t="shared" si="1"/>
        <v>1045.2</v>
      </c>
      <c r="C39" s="4" t="s">
        <v>208</v>
      </c>
      <c r="D39" s="4"/>
      <c r="E39" s="4"/>
      <c r="F39" s="4"/>
    </row>
    <row r="40" spans="1:8" x14ac:dyDescent="0.3">
      <c r="A40" s="4">
        <v>772</v>
      </c>
      <c r="B40" s="4">
        <f t="shared" si="1"/>
        <v>1544</v>
      </c>
      <c r="C40" s="4" t="s">
        <v>211</v>
      </c>
      <c r="D40" s="4"/>
      <c r="E40" s="4"/>
      <c r="F40" s="4"/>
    </row>
    <row r="41" spans="1:8" x14ac:dyDescent="0.3">
      <c r="A41" s="4">
        <v>700</v>
      </c>
      <c r="B41" s="4">
        <f t="shared" si="1"/>
        <v>700</v>
      </c>
      <c r="C41" s="4" t="s">
        <v>209</v>
      </c>
      <c r="D41" s="4"/>
      <c r="E41" s="4"/>
      <c r="F41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3CE54-6842-4EC8-BDBC-AACEB5764751}">
  <dimension ref="A1:N131"/>
  <sheetViews>
    <sheetView zoomScale="145" zoomScaleNormal="145" workbookViewId="0">
      <selection activeCell="I17" sqref="I17"/>
    </sheetView>
  </sheetViews>
  <sheetFormatPr defaultRowHeight="14.4" x14ac:dyDescent="0.3"/>
  <cols>
    <col min="2" max="2" width="11.109375" customWidth="1"/>
    <col min="5" max="5" width="9.21875" customWidth="1"/>
    <col min="6" max="6" width="8" customWidth="1"/>
    <col min="7" max="7" width="8.109375" customWidth="1"/>
    <col min="8" max="8" width="10" style="66" bestFit="1" customWidth="1"/>
    <col min="9" max="12" width="8.88671875" style="66"/>
    <col min="13" max="13" width="13" style="66" customWidth="1"/>
    <col min="14" max="14" width="8.88671875" style="66"/>
  </cols>
  <sheetData>
    <row r="1" spans="1:13" x14ac:dyDescent="0.3">
      <c r="A1" t="s">
        <v>5983</v>
      </c>
      <c r="B1" t="s">
        <v>5984</v>
      </c>
      <c r="C1" t="s">
        <v>5985</v>
      </c>
      <c r="D1" t="s">
        <v>5986</v>
      </c>
      <c r="E1" t="s">
        <v>5987</v>
      </c>
      <c r="H1" s="68" t="s">
        <v>6308</v>
      </c>
    </row>
    <row r="2" spans="1:13" x14ac:dyDescent="0.3">
      <c r="A2" t="s">
        <v>5990</v>
      </c>
      <c r="B2" t="s">
        <v>5988</v>
      </c>
    </row>
    <row r="3" spans="1:13" x14ac:dyDescent="0.3">
      <c r="A3" t="s">
        <v>5991</v>
      </c>
      <c r="H3" s="66">
        <f>DSUM(A12:E18,"Profit",A1:A2)</f>
        <v>11</v>
      </c>
      <c r="I3" s="66" t="s">
        <v>5993</v>
      </c>
    </row>
    <row r="4" spans="1:13" x14ac:dyDescent="0.3">
      <c r="H4" s="66">
        <f>DSUM(A12:E18,"Profit", A5:E6)</f>
        <v>20</v>
      </c>
      <c r="I4" s="66" t="s">
        <v>5994</v>
      </c>
    </row>
    <row r="5" spans="1:13" x14ac:dyDescent="0.3">
      <c r="A5" t="s">
        <v>5983</v>
      </c>
      <c r="B5" t="s">
        <v>5984</v>
      </c>
      <c r="C5" t="s">
        <v>5985</v>
      </c>
      <c r="D5" t="s">
        <v>5986</v>
      </c>
      <c r="E5" t="s">
        <v>5987</v>
      </c>
      <c r="H5" s="66">
        <f>DAVERAGE(A12:E18, "Profit", A1:A2)</f>
        <v>3.6666666666666665</v>
      </c>
      <c r="I5" s="66" t="s">
        <v>5995</v>
      </c>
    </row>
    <row r="6" spans="1:13" x14ac:dyDescent="0.3">
      <c r="B6" t="s">
        <v>5989</v>
      </c>
      <c r="H6" s="66">
        <f>AVERAGE(E13,E16,E18)</f>
        <v>3.6666666666666665</v>
      </c>
      <c r="I6" s="66" t="s">
        <v>5996</v>
      </c>
    </row>
    <row r="7" spans="1:13" x14ac:dyDescent="0.3">
      <c r="H7" s="66">
        <f>DCOUNT(A12:E18,"Tree", A1:A2)</f>
        <v>0</v>
      </c>
      <c r="I7" s="66" t="s">
        <v>5997</v>
      </c>
    </row>
    <row r="8" spans="1:13" x14ac:dyDescent="0.3">
      <c r="A8" t="s">
        <v>5983</v>
      </c>
      <c r="B8" t="s">
        <v>5984</v>
      </c>
      <c r="C8" t="s">
        <v>5985</v>
      </c>
      <c r="D8" t="s">
        <v>5986</v>
      </c>
      <c r="E8" t="s">
        <v>5987</v>
      </c>
      <c r="H8" s="66">
        <f>DCOUNTA(A12:E18,"Tree", A1:A2)</f>
        <v>3</v>
      </c>
      <c r="I8" s="66" t="s">
        <v>5998</v>
      </c>
    </row>
    <row r="9" spans="1:13" x14ac:dyDescent="0.3">
      <c r="H9" s="66">
        <f>DSUM(A12:E18,"Yield", A1:A3)</f>
        <v>48</v>
      </c>
      <c r="I9" s="67" t="s">
        <v>6075</v>
      </c>
    </row>
    <row r="12" spans="1:13" x14ac:dyDescent="0.3">
      <c r="A12" t="s">
        <v>5983</v>
      </c>
      <c r="B12" t="s">
        <v>5984</v>
      </c>
      <c r="C12" t="s">
        <v>5985</v>
      </c>
      <c r="D12" t="s">
        <v>5986</v>
      </c>
      <c r="E12" t="s">
        <v>5987</v>
      </c>
    </row>
    <row r="13" spans="1:13" x14ac:dyDescent="0.3">
      <c r="A13" t="s">
        <v>5990</v>
      </c>
      <c r="B13">
        <v>18</v>
      </c>
      <c r="C13">
        <v>20</v>
      </c>
      <c r="D13">
        <v>14</v>
      </c>
      <c r="E13" s="51">
        <v>1</v>
      </c>
    </row>
    <row r="14" spans="1:13" x14ac:dyDescent="0.3">
      <c r="A14" t="s">
        <v>5991</v>
      </c>
      <c r="B14">
        <v>12</v>
      </c>
      <c r="C14">
        <v>12</v>
      </c>
      <c r="D14">
        <v>10</v>
      </c>
      <c r="E14" s="51">
        <v>2</v>
      </c>
    </row>
    <row r="15" spans="1:13" x14ac:dyDescent="0.3">
      <c r="A15" t="s">
        <v>5992</v>
      </c>
      <c r="B15">
        <v>13</v>
      </c>
      <c r="C15">
        <v>14</v>
      </c>
      <c r="D15">
        <v>9</v>
      </c>
      <c r="E15" s="51">
        <v>3</v>
      </c>
      <c r="I15" s="74" t="s">
        <v>6203</v>
      </c>
      <c r="J15" s="74"/>
      <c r="K15" s="74"/>
      <c r="L15" s="74"/>
      <c r="M15" s="74"/>
    </row>
    <row r="16" spans="1:13" x14ac:dyDescent="0.3">
      <c r="A16" t="s">
        <v>5990</v>
      </c>
      <c r="B16">
        <v>14</v>
      </c>
      <c r="C16">
        <v>15</v>
      </c>
      <c r="D16">
        <v>10</v>
      </c>
      <c r="E16" s="51">
        <v>4</v>
      </c>
      <c r="I16" s="74" t="s">
        <v>6204</v>
      </c>
      <c r="J16" s="74"/>
      <c r="K16" s="74"/>
      <c r="L16" s="74"/>
      <c r="M16" s="74"/>
    </row>
    <row r="17" spans="1:13" x14ac:dyDescent="0.3">
      <c r="A17" t="s">
        <v>5991</v>
      </c>
      <c r="B17">
        <v>9</v>
      </c>
      <c r="C17">
        <v>8</v>
      </c>
      <c r="D17">
        <v>8</v>
      </c>
      <c r="E17" s="51">
        <v>5</v>
      </c>
      <c r="I17" s="74" t="s">
        <v>6295</v>
      </c>
      <c r="J17" s="74"/>
      <c r="K17" s="74"/>
      <c r="L17" s="74"/>
      <c r="M17" s="74"/>
    </row>
    <row r="18" spans="1:13" x14ac:dyDescent="0.3">
      <c r="A18" t="s">
        <v>5990</v>
      </c>
      <c r="B18">
        <v>8</v>
      </c>
      <c r="C18">
        <v>9</v>
      </c>
      <c r="D18">
        <v>6</v>
      </c>
      <c r="E18" s="51">
        <v>6</v>
      </c>
    </row>
    <row r="19" spans="1:13" x14ac:dyDescent="0.3">
      <c r="C19" s="51"/>
    </row>
    <row r="21" spans="1:13" x14ac:dyDescent="0.3">
      <c r="A21" s="21">
        <v>43</v>
      </c>
      <c r="B21" s="21">
        <v>43</v>
      </c>
      <c r="C21" s="21">
        <v>43</v>
      </c>
      <c r="D21" s="21">
        <v>43</v>
      </c>
      <c r="E21" s="21" t="s">
        <v>6013</v>
      </c>
      <c r="F21" s="21" t="s">
        <v>195</v>
      </c>
      <c r="G21" s="21"/>
      <c r="H21" s="66" t="s">
        <v>5767</v>
      </c>
      <c r="J21" s="67" t="s">
        <v>6076</v>
      </c>
    </row>
    <row r="22" spans="1:13" x14ac:dyDescent="0.3">
      <c r="A22" s="21"/>
      <c r="B22" s="21"/>
      <c r="C22" s="21"/>
      <c r="D22" s="21"/>
      <c r="E22" s="21" t="s">
        <v>6014</v>
      </c>
      <c r="F22" s="21" t="s">
        <v>197</v>
      </c>
      <c r="G22" s="21"/>
      <c r="H22" s="66" t="s">
        <v>6010</v>
      </c>
      <c r="J22" s="67" t="s">
        <v>6077</v>
      </c>
    </row>
    <row r="23" spans="1:13" x14ac:dyDescent="0.3">
      <c r="A23" s="21">
        <v>69</v>
      </c>
      <c r="B23" s="21">
        <v>69</v>
      </c>
      <c r="C23" s="21">
        <v>69</v>
      </c>
      <c r="D23" s="21">
        <v>69</v>
      </c>
      <c r="E23" s="21" t="s">
        <v>6013</v>
      </c>
      <c r="F23" s="21" t="s">
        <v>217</v>
      </c>
      <c r="G23" s="21"/>
      <c r="H23" s="66" t="s">
        <v>6011</v>
      </c>
      <c r="J23" s="67" t="s">
        <v>6078</v>
      </c>
    </row>
    <row r="24" spans="1:13" x14ac:dyDescent="0.3">
      <c r="A24" s="21">
        <v>13</v>
      </c>
      <c r="B24" s="21">
        <v>13</v>
      </c>
      <c r="C24" s="21">
        <v>13</v>
      </c>
      <c r="D24" s="21">
        <v>13</v>
      </c>
      <c r="E24" s="21" t="s">
        <v>6013</v>
      </c>
      <c r="F24" s="21" t="s">
        <v>195</v>
      </c>
      <c r="G24" s="21"/>
      <c r="H24" s="66" t="s">
        <v>6012</v>
      </c>
      <c r="J24" s="67" t="s">
        <v>6079</v>
      </c>
    </row>
    <row r="25" spans="1:13" x14ac:dyDescent="0.3">
      <c r="A25" s="21" t="s">
        <v>3</v>
      </c>
      <c r="B25" s="21" t="s">
        <v>3</v>
      </c>
      <c r="C25" s="21" t="s">
        <v>3</v>
      </c>
      <c r="D25" s="21" t="s">
        <v>3</v>
      </c>
      <c r="E25" s="21" t="s">
        <v>6013</v>
      </c>
      <c r="F25" s="21" t="s">
        <v>197</v>
      </c>
      <c r="G25" s="21"/>
      <c r="H25" s="66" t="s">
        <v>6015</v>
      </c>
      <c r="J25" s="67" t="s">
        <v>6080</v>
      </c>
    </row>
    <row r="26" spans="1:13" x14ac:dyDescent="0.3">
      <c r="A26" s="21">
        <v>13</v>
      </c>
      <c r="B26" s="21">
        <v>13</v>
      </c>
      <c r="C26" s="21">
        <v>13</v>
      </c>
      <c r="D26" s="21">
        <v>13</v>
      </c>
      <c r="E26" s="21" t="s">
        <v>6014</v>
      </c>
      <c r="F26" s="21" t="s">
        <v>217</v>
      </c>
      <c r="G26" s="21"/>
    </row>
    <row r="27" spans="1:13" x14ac:dyDescent="0.3">
      <c r="A27" s="2">
        <f>COUNT(A21:A26)</f>
        <v>4</v>
      </c>
      <c r="B27" s="2">
        <f>COUNTA(B21:B26)</f>
        <v>5</v>
      </c>
      <c r="C27" s="2">
        <f>COUNTBLANK(C21:C26)</f>
        <v>1</v>
      </c>
      <c r="D27" s="2">
        <f>COUNTIF(D21:D26,"&gt;40")</f>
        <v>2</v>
      </c>
      <c r="E27" s="2"/>
      <c r="F27" s="2">
        <f>COUNTIFS(E21:E26,"=Yes", F21:F26, "=Red")</f>
        <v>2</v>
      </c>
      <c r="G27" s="2"/>
    </row>
    <row r="30" spans="1:13" x14ac:dyDescent="0.3">
      <c r="A30">
        <v>18</v>
      </c>
      <c r="B30">
        <v>20</v>
      </c>
      <c r="C30">
        <v>14</v>
      </c>
      <c r="D30">
        <v>1</v>
      </c>
      <c r="E30">
        <v>14</v>
      </c>
      <c r="F30">
        <v>1</v>
      </c>
      <c r="H30" s="66" t="s">
        <v>6023</v>
      </c>
    </row>
    <row r="31" spans="1:13" x14ac:dyDescent="0.3">
      <c r="A31">
        <v>12</v>
      </c>
      <c r="B31">
        <v>12</v>
      </c>
      <c r="C31">
        <v>10</v>
      </c>
      <c r="D31">
        <v>2</v>
      </c>
      <c r="E31">
        <v>10</v>
      </c>
      <c r="F31">
        <v>2</v>
      </c>
    </row>
    <row r="32" spans="1:13" x14ac:dyDescent="0.3">
      <c r="A32">
        <v>13</v>
      </c>
      <c r="B32">
        <v>14</v>
      </c>
      <c r="C32">
        <v>9</v>
      </c>
      <c r="D32">
        <v>3</v>
      </c>
      <c r="E32">
        <v>9</v>
      </c>
      <c r="F32">
        <v>3</v>
      </c>
    </row>
    <row r="33" spans="1:8" x14ac:dyDescent="0.3">
      <c r="A33">
        <v>14</v>
      </c>
      <c r="B33">
        <v>15</v>
      </c>
      <c r="C33">
        <v>10</v>
      </c>
      <c r="D33">
        <v>4</v>
      </c>
      <c r="E33">
        <v>10</v>
      </c>
      <c r="F33">
        <v>4</v>
      </c>
    </row>
    <row r="34" spans="1:8" x14ac:dyDescent="0.3">
      <c r="A34">
        <v>9</v>
      </c>
      <c r="B34">
        <v>8</v>
      </c>
      <c r="C34">
        <v>8</v>
      </c>
      <c r="D34">
        <v>5</v>
      </c>
      <c r="E34">
        <v>8</v>
      </c>
      <c r="F34">
        <v>5</v>
      </c>
    </row>
    <row r="35" spans="1:8" x14ac:dyDescent="0.3">
      <c r="A35">
        <v>8</v>
      </c>
      <c r="B35">
        <v>9</v>
      </c>
      <c r="C35">
        <v>6</v>
      </c>
      <c r="D35">
        <v>6</v>
      </c>
      <c r="E35">
        <v>6</v>
      </c>
      <c r="F35">
        <v>6</v>
      </c>
    </row>
    <row r="36" spans="1:8" x14ac:dyDescent="0.3">
      <c r="A36" s="2">
        <f>MEDIAN(A30:A35)</f>
        <v>12.5</v>
      </c>
      <c r="B36" s="2"/>
      <c r="C36" s="2"/>
      <c r="D36" s="2"/>
      <c r="E36" s="2"/>
      <c r="F36" s="2"/>
    </row>
    <row r="38" spans="1:8" x14ac:dyDescent="0.3">
      <c r="A38" s="21" t="s">
        <v>6016</v>
      </c>
      <c r="B38" s="21" t="s">
        <v>6017</v>
      </c>
      <c r="C38" s="21"/>
      <c r="D38" s="21"/>
      <c r="E38" s="21"/>
      <c r="F38" s="21"/>
    </row>
    <row r="39" spans="1:8" x14ac:dyDescent="0.3">
      <c r="A39">
        <v>79</v>
      </c>
      <c r="B39">
        <v>70</v>
      </c>
      <c r="D39" cm="1">
        <f t="array" ref="D39:D42">FREQUENCY(A39:A45,B39:B41)</f>
        <v>2</v>
      </c>
      <c r="E39" s="1" t="s">
        <v>6019</v>
      </c>
      <c r="H39" s="67" t="s">
        <v>6018</v>
      </c>
    </row>
    <row r="40" spans="1:8" x14ac:dyDescent="0.3">
      <c r="A40">
        <v>78</v>
      </c>
      <c r="B40">
        <v>80</v>
      </c>
      <c r="D40">
        <v>3</v>
      </c>
      <c r="E40" t="s">
        <v>6020</v>
      </c>
    </row>
    <row r="41" spans="1:8" x14ac:dyDescent="0.3">
      <c r="A41">
        <v>77</v>
      </c>
      <c r="B41">
        <v>90</v>
      </c>
      <c r="D41">
        <v>1</v>
      </c>
      <c r="E41" t="s">
        <v>6021</v>
      </c>
    </row>
    <row r="42" spans="1:8" x14ac:dyDescent="0.3">
      <c r="A42">
        <v>99</v>
      </c>
      <c r="D42">
        <v>1</v>
      </c>
      <c r="E42" t="s">
        <v>6022</v>
      </c>
    </row>
    <row r="43" spans="1:8" x14ac:dyDescent="0.3">
      <c r="A43">
        <v>88</v>
      </c>
    </row>
    <row r="44" spans="1:8" x14ac:dyDescent="0.3">
      <c r="A44">
        <v>55</v>
      </c>
    </row>
    <row r="45" spans="1:8" x14ac:dyDescent="0.3">
      <c r="A45">
        <v>57</v>
      </c>
    </row>
    <row r="48" spans="1:8" x14ac:dyDescent="0.3">
      <c r="F48" s="1" t="s">
        <v>6304</v>
      </c>
    </row>
    <row r="49" spans="1:8" x14ac:dyDescent="0.3">
      <c r="E49" s="1" t="s">
        <v>6303</v>
      </c>
    </row>
    <row r="50" spans="1:8" x14ac:dyDescent="0.3">
      <c r="D50" s="1" t="s">
        <v>6302</v>
      </c>
    </row>
    <row r="51" spans="1:8" x14ac:dyDescent="0.3">
      <c r="C51" s="1" t="s">
        <v>6301</v>
      </c>
    </row>
    <row r="52" spans="1:8" x14ac:dyDescent="0.3">
      <c r="A52" s="49" t="s">
        <v>569</v>
      </c>
      <c r="B52" s="49" t="s">
        <v>573</v>
      </c>
      <c r="C52" s="49" t="s">
        <v>6024</v>
      </c>
      <c r="D52" s="49" t="s">
        <v>6029</v>
      </c>
      <c r="E52" s="63" t="s">
        <v>6028</v>
      </c>
      <c r="F52" s="63" t="s">
        <v>6032</v>
      </c>
    </row>
    <row r="53" spans="1:8" x14ac:dyDescent="0.3">
      <c r="A53" s="21">
        <v>1</v>
      </c>
      <c r="B53" s="21">
        <v>3</v>
      </c>
      <c r="C53" s="21">
        <f>f!A53+f!B53</f>
        <v>4</v>
      </c>
      <c r="D53" s="21">
        <f>IFERROR(f!A53+f!B53, "oops")</f>
        <v>4</v>
      </c>
      <c r="E53" s="64" t="b">
        <f>ISERROR(f!A53+f!B53)</f>
        <v>0</v>
      </c>
      <c r="F53" s="65" t="str">
        <f>IF(ISERROR(f!A53+f!B53), "is wrong", "ok")</f>
        <v>ok</v>
      </c>
    </row>
    <row r="54" spans="1:8" x14ac:dyDescent="0.3">
      <c r="A54" s="21">
        <v>2</v>
      </c>
      <c r="B54" s="21"/>
      <c r="C54" s="21">
        <f>f!A54+f!B54</f>
        <v>2</v>
      </c>
      <c r="D54" s="21">
        <f>IFERROR(f!A54+f!B54, "oops")</f>
        <v>2</v>
      </c>
      <c r="E54" s="64" t="b">
        <f>ISERROR(f!A54+f!B54)</f>
        <v>0</v>
      </c>
      <c r="F54" s="65" t="str">
        <f>IF(ISERROR(f!A54+f!B54), "is wrong", "ok")</f>
        <v>ok</v>
      </c>
    </row>
    <row r="55" spans="1:8" x14ac:dyDescent="0.3">
      <c r="A55" s="21">
        <v>3</v>
      </c>
      <c r="B55" s="21" t="s">
        <v>3</v>
      </c>
      <c r="C55" s="21" t="e">
        <f>f!A55+f!B55</f>
        <v>#VALUE!</v>
      </c>
      <c r="D55" s="21" t="str">
        <f>IFERROR(f!A55+f!B55, "oops")</f>
        <v>oops</v>
      </c>
      <c r="E55" s="64" t="b">
        <f>ISERROR(f!A55+f!B55)</f>
        <v>1</v>
      </c>
      <c r="F55" s="65" t="str">
        <f>IF(ISERROR(f!A55+f!B55), "is wrong", "ok")</f>
        <v>is wrong</v>
      </c>
    </row>
    <row r="56" spans="1:8" x14ac:dyDescent="0.3">
      <c r="A56" s="21">
        <v>4</v>
      </c>
      <c r="B56" s="21" t="s">
        <v>5</v>
      </c>
      <c r="C56" s="21" t="e">
        <f>f!A56+f!B56</f>
        <v>#VALUE!</v>
      </c>
      <c r="D56" s="21" t="str">
        <f>IFERROR(f!A56+f!B56, "oops")</f>
        <v>oops</v>
      </c>
      <c r="E56" s="64" t="b">
        <f>ISERROR(f!A56+f!B56)</f>
        <v>1</v>
      </c>
      <c r="F56" s="65" t="str">
        <f>IF(ISERROR(f!A56+f!B56), "is wrong", "ok")</f>
        <v>is wrong</v>
      </c>
    </row>
    <row r="57" spans="1:8" x14ac:dyDescent="0.3">
      <c r="A57" s="21">
        <v>5</v>
      </c>
      <c r="B57" s="21">
        <v>8</v>
      </c>
      <c r="C57" s="21">
        <f>f!A57+f!B57</f>
        <v>13</v>
      </c>
      <c r="D57" s="21">
        <f>IFERROR(f!A57+f!B57, "oops")</f>
        <v>13</v>
      </c>
      <c r="E57" s="64" t="b">
        <f>ISERROR(f!A57+f!B57)</f>
        <v>0</v>
      </c>
      <c r="F57" s="65" t="str">
        <f>IF(ISERROR(f!A57+f!B57), "is wrong", "ok")</f>
        <v>ok</v>
      </c>
    </row>
    <row r="58" spans="1:8" x14ac:dyDescent="0.3">
      <c r="A58" s="21">
        <v>6</v>
      </c>
      <c r="B58" s="21">
        <v>9</v>
      </c>
      <c r="C58" s="21">
        <f>f!A58+f!B58</f>
        <v>15</v>
      </c>
      <c r="D58" s="21">
        <f>IFERROR(f!A58+f!B58, "oops")</f>
        <v>15</v>
      </c>
      <c r="E58" s="64" t="b">
        <f>ISERROR(f!A58+f!B58)</f>
        <v>0</v>
      </c>
      <c r="F58" s="65" t="str">
        <f>IF(ISERROR(f!A58+f!B58), "is wrong", "ok")</f>
        <v>ok</v>
      </c>
    </row>
    <row r="60" spans="1:8" x14ac:dyDescent="0.3">
      <c r="C60" s="1" t="s">
        <v>6306</v>
      </c>
    </row>
    <row r="61" spans="1:8" x14ac:dyDescent="0.3">
      <c r="B61" s="1" t="s">
        <v>6305</v>
      </c>
      <c r="D61" s="1" t="s">
        <v>6307</v>
      </c>
    </row>
    <row r="62" spans="1:8" x14ac:dyDescent="0.3">
      <c r="A62" s="49" t="s">
        <v>573</v>
      </c>
      <c r="B62" s="49" t="s">
        <v>6025</v>
      </c>
      <c r="C62" s="49" t="s">
        <v>6026</v>
      </c>
      <c r="D62" s="49" t="s">
        <v>6027</v>
      </c>
    </row>
    <row r="63" spans="1:8" x14ac:dyDescent="0.3">
      <c r="A63" s="21">
        <v>3</v>
      </c>
      <c r="B63" s="21" t="b">
        <f>ISTEXT(A63)</f>
        <v>0</v>
      </c>
      <c r="C63" s="21" t="b">
        <f>ISNUMBER(A63)</f>
        <v>1</v>
      </c>
      <c r="D63" s="21" t="b">
        <f>ISEVEN(A63)</f>
        <v>0</v>
      </c>
      <c r="F63" s="2"/>
      <c r="H63" s="68"/>
    </row>
    <row r="64" spans="1:8" x14ac:dyDescent="0.3">
      <c r="A64" s="21"/>
      <c r="B64" s="21" t="b">
        <f t="shared" ref="B64:B68" si="0">ISTEXT(A64)</f>
        <v>0</v>
      </c>
      <c r="C64" s="21" t="b">
        <f t="shared" ref="C64:C68" si="1">ISNUMBER(A64)</f>
        <v>0</v>
      </c>
      <c r="D64" s="21" t="b">
        <f t="shared" ref="D64:D68" si="2">ISEVEN(A64)</f>
        <v>1</v>
      </c>
    </row>
    <row r="65" spans="1:5" x14ac:dyDescent="0.3">
      <c r="A65" s="21" t="s">
        <v>3</v>
      </c>
      <c r="B65" s="21" t="b">
        <f t="shared" si="0"/>
        <v>1</v>
      </c>
      <c r="C65" s="21" t="b">
        <f t="shared" si="1"/>
        <v>0</v>
      </c>
      <c r="D65" s="21" t="e">
        <f t="shared" si="2"/>
        <v>#VALUE!</v>
      </c>
    </row>
    <row r="66" spans="1:5" x14ac:dyDescent="0.3">
      <c r="A66" s="21" t="s">
        <v>5</v>
      </c>
      <c r="B66" s="21" t="b">
        <f t="shared" si="0"/>
        <v>1</v>
      </c>
      <c r="C66" s="21" t="b">
        <f t="shared" si="1"/>
        <v>0</v>
      </c>
      <c r="D66" s="21" t="e">
        <f t="shared" si="2"/>
        <v>#VALUE!</v>
      </c>
    </row>
    <row r="67" spans="1:5" x14ac:dyDescent="0.3">
      <c r="A67" s="21">
        <v>8</v>
      </c>
      <c r="B67" s="21" t="b">
        <f t="shared" si="0"/>
        <v>0</v>
      </c>
      <c r="C67" s="21" t="b">
        <f t="shared" si="1"/>
        <v>1</v>
      </c>
      <c r="D67" s="21" t="b">
        <f t="shared" si="2"/>
        <v>1</v>
      </c>
    </row>
    <row r="68" spans="1:5" x14ac:dyDescent="0.3">
      <c r="A68" s="21">
        <v>9</v>
      </c>
      <c r="B68" s="21" t="b">
        <f t="shared" si="0"/>
        <v>0</v>
      </c>
      <c r="C68" s="21" t="b">
        <f t="shared" si="1"/>
        <v>1</v>
      </c>
      <c r="D68" s="21" t="b">
        <f t="shared" si="2"/>
        <v>0</v>
      </c>
    </row>
    <row r="71" spans="1:5" x14ac:dyDescent="0.3">
      <c r="A71" s="62" t="s">
        <v>6082</v>
      </c>
      <c r="B71" s="62" t="s">
        <v>6083</v>
      </c>
      <c r="C71" s="62" t="s">
        <v>6084</v>
      </c>
      <c r="D71" s="62" t="s">
        <v>6085</v>
      </c>
      <c r="E71" s="62" t="s">
        <v>6086</v>
      </c>
    </row>
    <row r="72" spans="1:5" x14ac:dyDescent="0.3">
      <c r="A72">
        <f ca="1">RAND()</f>
        <v>0.16385281622803494</v>
      </c>
      <c r="B72">
        <f ca="1">RAND()*6</f>
        <v>0.93125432409529219</v>
      </c>
      <c r="C72">
        <f ca="1">INT(RAND()*6)</f>
        <v>3</v>
      </c>
      <c r="D72">
        <f ca="1">INT(RAND()*6)+1</f>
        <v>6</v>
      </c>
      <c r="E72">
        <f ca="1">RANDBETWEEN(1,6)</f>
        <v>3</v>
      </c>
    </row>
    <row r="73" spans="1:5" x14ac:dyDescent="0.3">
      <c r="A73">
        <f ca="1">RAND()</f>
        <v>0.14522472253477847</v>
      </c>
      <c r="B73">
        <f ca="1">RAND()*6</f>
        <v>4.5184262040219583</v>
      </c>
      <c r="C73">
        <f ca="1">INT(RAND()*6)</f>
        <v>4</v>
      </c>
      <c r="D73">
        <f ca="1">INT(RAND()*6)+1</f>
        <v>5</v>
      </c>
      <c r="E73">
        <f ca="1">RANDBETWEEN(1,6)</f>
        <v>3</v>
      </c>
    </row>
    <row r="74" spans="1:5" x14ac:dyDescent="0.3">
      <c r="A74">
        <f ca="1">RAND()</f>
        <v>0.85322946016669043</v>
      </c>
      <c r="B74">
        <f ca="1">RAND()*6</f>
        <v>0.78887744756279199</v>
      </c>
      <c r="C74">
        <f ca="1">INT(RAND()*6)</f>
        <v>0</v>
      </c>
      <c r="D74">
        <f ca="1">INT(RAND()*6)+1</f>
        <v>4</v>
      </c>
      <c r="E74">
        <f ca="1">RANDBETWEEN(1,6)</f>
        <v>3</v>
      </c>
    </row>
    <row r="75" spans="1:5" x14ac:dyDescent="0.3">
      <c r="A75">
        <f ca="1">RAND()</f>
        <v>0.55985042354875381</v>
      </c>
      <c r="B75">
        <f ca="1">RAND()*6</f>
        <v>1.8244919103541124</v>
      </c>
      <c r="C75">
        <f ca="1">INT(RAND()*6)</f>
        <v>5</v>
      </c>
      <c r="D75">
        <f ca="1">INT(RAND()*6)+1</f>
        <v>4</v>
      </c>
      <c r="E75">
        <f ca="1">RANDBETWEEN(1,6)</f>
        <v>6</v>
      </c>
    </row>
    <row r="76" spans="1:5" x14ac:dyDescent="0.3">
      <c r="A76">
        <f ca="1">RAND()</f>
        <v>0.70136652537106958</v>
      </c>
      <c r="B76">
        <f ca="1">RAND()*6</f>
        <v>1.0015821692264246</v>
      </c>
      <c r="C76">
        <f ca="1">INT(RAND()*6)</f>
        <v>3</v>
      </c>
      <c r="D76">
        <f ca="1">INT(RAND()*6)+1</f>
        <v>1</v>
      </c>
      <c r="E76">
        <f ca="1">RANDBETWEEN(1,6)</f>
        <v>6</v>
      </c>
    </row>
    <row r="77" spans="1:5" x14ac:dyDescent="0.3">
      <c r="A77">
        <f t="shared" ref="A77:A86" ca="1" si="3">RAND()</f>
        <v>0.4129585739241125</v>
      </c>
      <c r="B77">
        <f t="shared" ref="B77:B86" ca="1" si="4">RAND()*6</f>
        <v>0.36031817552209566</v>
      </c>
      <c r="C77">
        <f t="shared" ref="C77:C86" ca="1" si="5">INT(RAND()*6)</f>
        <v>0</v>
      </c>
      <c r="D77">
        <f t="shared" ref="D77:D86" ca="1" si="6">INT(RAND()*6)+1</f>
        <v>3</v>
      </c>
      <c r="E77">
        <f t="shared" ref="E77:E86" ca="1" si="7">RANDBETWEEN(1,6)</f>
        <v>3</v>
      </c>
    </row>
    <row r="78" spans="1:5" x14ac:dyDescent="0.3">
      <c r="A78">
        <f t="shared" ca="1" si="3"/>
        <v>0.45954684877297924</v>
      </c>
      <c r="B78">
        <f t="shared" ca="1" si="4"/>
        <v>0.72879536379793808</v>
      </c>
      <c r="C78">
        <f t="shared" ca="1" si="5"/>
        <v>3</v>
      </c>
      <c r="D78">
        <f t="shared" ca="1" si="6"/>
        <v>2</v>
      </c>
      <c r="E78">
        <f t="shared" ca="1" si="7"/>
        <v>3</v>
      </c>
    </row>
    <row r="79" spans="1:5" x14ac:dyDescent="0.3">
      <c r="A79">
        <f t="shared" ca="1" si="3"/>
        <v>0.58386867995268588</v>
      </c>
      <c r="B79">
        <f t="shared" ca="1" si="4"/>
        <v>0.8013609083676092</v>
      </c>
      <c r="C79">
        <f t="shared" ca="1" si="5"/>
        <v>1</v>
      </c>
      <c r="D79">
        <f t="shared" ca="1" si="6"/>
        <v>5</v>
      </c>
      <c r="E79">
        <f t="shared" ca="1" si="7"/>
        <v>4</v>
      </c>
    </row>
    <row r="80" spans="1:5" x14ac:dyDescent="0.3">
      <c r="A80">
        <f t="shared" ca="1" si="3"/>
        <v>0.59496945782822663</v>
      </c>
      <c r="B80">
        <f t="shared" ca="1" si="4"/>
        <v>3.2271884504610764</v>
      </c>
      <c r="C80">
        <f t="shared" ca="1" si="5"/>
        <v>1</v>
      </c>
      <c r="D80">
        <f t="shared" ca="1" si="6"/>
        <v>3</v>
      </c>
      <c r="E80">
        <f t="shared" ca="1" si="7"/>
        <v>5</v>
      </c>
    </row>
    <row r="81" spans="1:6" x14ac:dyDescent="0.3">
      <c r="A81">
        <f t="shared" ca="1" si="3"/>
        <v>0.40168740793172009</v>
      </c>
      <c r="B81">
        <f t="shared" ca="1" si="4"/>
        <v>4.3609075220175217</v>
      </c>
      <c r="C81">
        <f t="shared" ca="1" si="5"/>
        <v>3</v>
      </c>
      <c r="D81">
        <f t="shared" ca="1" si="6"/>
        <v>5</v>
      </c>
      <c r="E81">
        <f t="shared" ca="1" si="7"/>
        <v>3</v>
      </c>
    </row>
    <row r="82" spans="1:6" x14ac:dyDescent="0.3">
      <c r="A82">
        <f t="shared" ca="1" si="3"/>
        <v>1.0230604349586003E-2</v>
      </c>
      <c r="B82">
        <f t="shared" ca="1" si="4"/>
        <v>1.9926206407427307</v>
      </c>
      <c r="C82">
        <f t="shared" ca="1" si="5"/>
        <v>5</v>
      </c>
      <c r="D82">
        <f t="shared" ca="1" si="6"/>
        <v>1</v>
      </c>
      <c r="E82">
        <f t="shared" ca="1" si="7"/>
        <v>6</v>
      </c>
    </row>
    <row r="83" spans="1:6" x14ac:dyDescent="0.3">
      <c r="A83">
        <f t="shared" ca="1" si="3"/>
        <v>0.82611887391074956</v>
      </c>
      <c r="B83">
        <f t="shared" ca="1" si="4"/>
        <v>3.565311975933672</v>
      </c>
      <c r="C83">
        <f t="shared" ca="1" si="5"/>
        <v>0</v>
      </c>
      <c r="D83">
        <f t="shared" ca="1" si="6"/>
        <v>5</v>
      </c>
      <c r="E83">
        <f t="shared" ca="1" si="7"/>
        <v>2</v>
      </c>
    </row>
    <row r="84" spans="1:6" x14ac:dyDescent="0.3">
      <c r="A84">
        <f t="shared" ca="1" si="3"/>
        <v>3.6140783089030348E-2</v>
      </c>
      <c r="B84">
        <f t="shared" ca="1" si="4"/>
        <v>3.5722959890959154</v>
      </c>
      <c r="C84">
        <f t="shared" ca="1" si="5"/>
        <v>2</v>
      </c>
      <c r="D84">
        <f t="shared" ca="1" si="6"/>
        <v>3</v>
      </c>
      <c r="E84">
        <f t="shared" ca="1" si="7"/>
        <v>3</v>
      </c>
    </row>
    <row r="85" spans="1:6" x14ac:dyDescent="0.3">
      <c r="A85">
        <f t="shared" ca="1" si="3"/>
        <v>0.931304519925506</v>
      </c>
      <c r="B85">
        <f t="shared" ca="1" si="4"/>
        <v>3.1512933225676605</v>
      </c>
      <c r="C85">
        <f t="shared" ca="1" si="5"/>
        <v>2</v>
      </c>
      <c r="D85">
        <f t="shared" ca="1" si="6"/>
        <v>1</v>
      </c>
      <c r="E85">
        <f t="shared" ca="1" si="7"/>
        <v>5</v>
      </c>
    </row>
    <row r="86" spans="1:6" x14ac:dyDescent="0.3">
      <c r="A86">
        <f t="shared" ca="1" si="3"/>
        <v>0.86661601860062809</v>
      </c>
      <c r="B86">
        <f t="shared" ca="1" si="4"/>
        <v>5.8350195777754275</v>
      </c>
      <c r="C86">
        <f t="shared" ca="1" si="5"/>
        <v>3</v>
      </c>
      <c r="D86">
        <f t="shared" ca="1" si="6"/>
        <v>5</v>
      </c>
      <c r="E86">
        <f t="shared" ca="1" si="7"/>
        <v>2</v>
      </c>
    </row>
    <row r="89" spans="1:6" x14ac:dyDescent="0.3">
      <c r="A89" s="2"/>
      <c r="B89" s="2" t="s">
        <v>6087</v>
      </c>
      <c r="C89" s="2"/>
      <c r="D89" s="2"/>
      <c r="E89" s="2" t="s">
        <v>6247</v>
      </c>
      <c r="F89" s="2"/>
    </row>
    <row r="90" spans="1:6" x14ac:dyDescent="0.3">
      <c r="A90">
        <v>-1</v>
      </c>
      <c r="B90">
        <f>ABS(A90)</f>
        <v>1</v>
      </c>
      <c r="D90">
        <v>12</v>
      </c>
      <c r="E90">
        <v>23</v>
      </c>
      <c r="F90">
        <f>D90*E90</f>
        <v>276</v>
      </c>
    </row>
    <row r="91" spans="1:6" x14ac:dyDescent="0.3">
      <c r="A91">
        <v>-4</v>
      </c>
      <c r="B91">
        <f t="shared" ref="B91:B97" si="8">ABS(A91)</f>
        <v>4</v>
      </c>
      <c r="D91">
        <v>32</v>
      </c>
      <c r="E91">
        <v>23</v>
      </c>
      <c r="F91">
        <f t="shared" ref="F91:F97" si="9">D91*E91</f>
        <v>736</v>
      </c>
    </row>
    <row r="92" spans="1:6" x14ac:dyDescent="0.3">
      <c r="A92">
        <v>-6</v>
      </c>
      <c r="B92">
        <f t="shared" si="8"/>
        <v>6</v>
      </c>
      <c r="D92">
        <v>32</v>
      </c>
      <c r="E92">
        <v>3</v>
      </c>
      <c r="F92">
        <f t="shared" si="9"/>
        <v>96</v>
      </c>
    </row>
    <row r="93" spans="1:6" x14ac:dyDescent="0.3">
      <c r="A93">
        <v>-8</v>
      </c>
      <c r="B93">
        <f t="shared" si="8"/>
        <v>8</v>
      </c>
      <c r="D93">
        <v>43</v>
      </c>
      <c r="E93">
        <v>23</v>
      </c>
      <c r="F93">
        <f t="shared" si="9"/>
        <v>989</v>
      </c>
    </row>
    <row r="94" spans="1:6" x14ac:dyDescent="0.3">
      <c r="A94">
        <v>1</v>
      </c>
      <c r="B94">
        <f t="shared" si="8"/>
        <v>1</v>
      </c>
      <c r="D94">
        <v>12</v>
      </c>
      <c r="E94">
        <v>23</v>
      </c>
      <c r="F94">
        <f t="shared" si="9"/>
        <v>276</v>
      </c>
    </row>
    <row r="95" spans="1:6" x14ac:dyDescent="0.3">
      <c r="A95">
        <v>2</v>
      </c>
      <c r="B95">
        <f t="shared" si="8"/>
        <v>2</v>
      </c>
      <c r="D95">
        <v>23</v>
      </c>
      <c r="E95">
        <v>23</v>
      </c>
      <c r="F95">
        <f t="shared" si="9"/>
        <v>529</v>
      </c>
    </row>
    <row r="96" spans="1:6" x14ac:dyDescent="0.3">
      <c r="A96">
        <v>3</v>
      </c>
      <c r="B96">
        <f t="shared" si="8"/>
        <v>3</v>
      </c>
      <c r="D96">
        <v>23</v>
      </c>
      <c r="E96">
        <v>3</v>
      </c>
      <c r="F96">
        <f t="shared" si="9"/>
        <v>69</v>
      </c>
    </row>
    <row r="97" spans="1:12" x14ac:dyDescent="0.3">
      <c r="A97">
        <v>4</v>
      </c>
      <c r="B97">
        <f t="shared" si="8"/>
        <v>4</v>
      </c>
      <c r="D97">
        <v>3</v>
      </c>
      <c r="E97">
        <v>3</v>
      </c>
      <c r="F97">
        <f t="shared" si="9"/>
        <v>9</v>
      </c>
    </row>
    <row r="98" spans="1:12" x14ac:dyDescent="0.3">
      <c r="E98">
        <f>SUMPRODUCT(D90:D97,E90:E97)</f>
        <v>2980</v>
      </c>
      <c r="F98">
        <f>SUM(F90:F97)</f>
        <v>2980</v>
      </c>
      <c r="G98">
        <f t="array" ref="G98">SUM(D90:D97*E90:E97)</f>
        <v>2980</v>
      </c>
    </row>
    <row r="99" spans="1:12" x14ac:dyDescent="0.3">
      <c r="A99" t="s">
        <v>6253</v>
      </c>
    </row>
    <row r="101" spans="1:12" x14ac:dyDescent="0.3">
      <c r="A101" t="s">
        <v>9</v>
      </c>
      <c r="B101" t="s">
        <v>0</v>
      </c>
      <c r="C101" t="s">
        <v>207</v>
      </c>
      <c r="D101" t="s">
        <v>6275</v>
      </c>
      <c r="E101" t="s">
        <v>377</v>
      </c>
      <c r="H101" s="68" t="s">
        <v>6300</v>
      </c>
    </row>
    <row r="102" spans="1:12" x14ac:dyDescent="0.3">
      <c r="A102" t="s">
        <v>6252</v>
      </c>
      <c r="B102">
        <v>1</v>
      </c>
      <c r="C102">
        <v>1</v>
      </c>
      <c r="D102" t="s">
        <v>6149</v>
      </c>
      <c r="E102" s="16">
        <v>44571</v>
      </c>
      <c r="F102">
        <f t="array" ref="F102">MAX(B102:B106*C102:C106)</f>
        <v>161</v>
      </c>
      <c r="H102" s="66" t="s">
        <v>6254</v>
      </c>
      <c r="L102" s="66" t="s">
        <v>6264</v>
      </c>
    </row>
    <row r="103" spans="1:12" x14ac:dyDescent="0.3">
      <c r="A103" t="s">
        <v>3</v>
      </c>
      <c r="B103">
        <v>2</v>
      </c>
      <c r="C103">
        <v>23</v>
      </c>
      <c r="D103" t="s">
        <v>6149</v>
      </c>
      <c r="E103" s="16">
        <v>44581</v>
      </c>
      <c r="F103">
        <f t="array" ref="F103">SUM(B102:B106*C102:C106)</f>
        <v>415</v>
      </c>
      <c r="H103" s="66" t="s">
        <v>6255</v>
      </c>
      <c r="L103" s="66" t="s">
        <v>6265</v>
      </c>
    </row>
    <row r="104" spans="1:12" x14ac:dyDescent="0.3">
      <c r="A104" t="s">
        <v>4</v>
      </c>
      <c r="B104">
        <v>3</v>
      </c>
      <c r="C104">
        <v>34</v>
      </c>
      <c r="D104" t="s">
        <v>264</v>
      </c>
      <c r="E104" s="16">
        <v>44607</v>
      </c>
      <c r="F104" s="21" t="b">
        <f t="array" ref="F104">OR(B102:B106=7)</f>
        <v>1</v>
      </c>
      <c r="H104" s="66" t="s">
        <v>6256</v>
      </c>
      <c r="L104" s="66" t="s">
        <v>6266</v>
      </c>
    </row>
    <row r="105" spans="1:12" x14ac:dyDescent="0.3">
      <c r="A105" t="s">
        <v>5</v>
      </c>
      <c r="B105">
        <v>5</v>
      </c>
      <c r="C105">
        <v>21</v>
      </c>
      <c r="D105" t="s">
        <v>264</v>
      </c>
      <c r="E105" s="16">
        <v>44593</v>
      </c>
      <c r="F105">
        <f t="array" ref="F105">SUM(LEN(A102:A106))</f>
        <v>34</v>
      </c>
      <c r="H105" s="66" t="s">
        <v>6257</v>
      </c>
      <c r="L105" s="66" t="s">
        <v>6267</v>
      </c>
    </row>
    <row r="106" spans="1:12" x14ac:dyDescent="0.3">
      <c r="A106" t="s">
        <v>4</v>
      </c>
      <c r="B106">
        <v>7</v>
      </c>
      <c r="C106">
        <v>23</v>
      </c>
      <c r="D106" t="s">
        <v>264</v>
      </c>
      <c r="E106" s="16">
        <v>44625</v>
      </c>
      <c r="F106">
        <f t="array" ref="F106">SUM(LARGE(B102:B106, {1,2,3}))</f>
        <v>15</v>
      </c>
      <c r="H106" s="66" t="s">
        <v>6261</v>
      </c>
      <c r="L106" s="66" t="s">
        <v>6268</v>
      </c>
    </row>
    <row r="107" spans="1:12" x14ac:dyDescent="0.3">
      <c r="F107">
        <f t="array" ref="F107">SUM(SMALL(C102:C106,{1,2,3}))</f>
        <v>45</v>
      </c>
      <c r="H107" s="66" t="s">
        <v>6262</v>
      </c>
      <c r="L107" s="66" t="s">
        <v>6269</v>
      </c>
    </row>
    <row r="108" spans="1:12" x14ac:dyDescent="0.3">
      <c r="F108">
        <f t="array" ref="F108">SUM(COUNTIFS(A102:A106,{"apples","oranges","bananas"}, B102:B106, "&gt;2"))</f>
        <v>3</v>
      </c>
      <c r="H108" s="78" t="s">
        <v>6271</v>
      </c>
    </row>
    <row r="109" spans="1:12" x14ac:dyDescent="0.3">
      <c r="L109" s="66" t="s">
        <v>6272</v>
      </c>
    </row>
    <row r="110" spans="1:12" x14ac:dyDescent="0.3">
      <c r="L110" s="66" t="s">
        <v>6273</v>
      </c>
    </row>
    <row r="111" spans="1:12" x14ac:dyDescent="0.3">
      <c r="F111">
        <f t="array" ref="F111">SUM((A102:A106="oranges")*(D102:D106="yoko")*(B102:B106))</f>
        <v>10</v>
      </c>
      <c r="H111" s="66" t="s">
        <v>6276</v>
      </c>
    </row>
    <row r="112" spans="1:12" x14ac:dyDescent="0.3">
      <c r="L112" s="66" t="s">
        <v>6277</v>
      </c>
    </row>
    <row r="113" spans="1:12" x14ac:dyDescent="0.3">
      <c r="L113" s="66" t="s">
        <v>6278</v>
      </c>
    </row>
    <row r="114" spans="1:12" x14ac:dyDescent="0.3">
      <c r="F114">
        <f t="array" ref="F114">SUM(IF(((A102:A106="oranges")+(D102:D106="yoko")),(B102:B106)))</f>
        <v>15</v>
      </c>
      <c r="H114" s="66" t="s">
        <v>6279</v>
      </c>
    </row>
    <row r="115" spans="1:12" x14ac:dyDescent="0.3">
      <c r="L115" s="66" t="s">
        <v>6280</v>
      </c>
    </row>
    <row r="116" spans="1:12" x14ac:dyDescent="0.3">
      <c r="L116" s="66" t="s">
        <v>6281</v>
      </c>
    </row>
    <row r="117" spans="1:12" x14ac:dyDescent="0.3">
      <c r="E117">
        <v>1</v>
      </c>
      <c r="F117">
        <f t="array" ref="F117">SUM(--(MONTH(E102:E106)=E117))</f>
        <v>2</v>
      </c>
      <c r="H117" s="66" t="s">
        <v>6282</v>
      </c>
      <c r="L117" s="66" t="s">
        <v>6283</v>
      </c>
    </row>
    <row r="119" spans="1:12" x14ac:dyDescent="0.3">
      <c r="A119">
        <f t="array" ref="A119:D119">{1,2,3,4}</f>
        <v>1</v>
      </c>
      <c r="B119">
        <v>2</v>
      </c>
      <c r="C119">
        <v>3</v>
      </c>
      <c r="D119">
        <v>4</v>
      </c>
      <c r="H119" s="66" t="s">
        <v>6258</v>
      </c>
      <c r="J119" s="66" t="s">
        <v>6260</v>
      </c>
    </row>
    <row r="121" spans="1:12" x14ac:dyDescent="0.3">
      <c r="A121">
        <f t="array" ref="A121:A124">{1;2;3;4}</f>
        <v>1</v>
      </c>
      <c r="H121" s="66" t="s">
        <v>6259</v>
      </c>
    </row>
    <row r="122" spans="1:12" x14ac:dyDescent="0.3">
      <c r="A122">
        <v>2</v>
      </c>
    </row>
    <row r="123" spans="1:12" x14ac:dyDescent="0.3">
      <c r="A123">
        <v>3</v>
      </c>
    </row>
    <row r="124" spans="1:12" x14ac:dyDescent="0.3">
      <c r="A124">
        <v>4</v>
      </c>
    </row>
    <row r="126" spans="1:12" x14ac:dyDescent="0.3">
      <c r="A126" t="str">
        <f t="array" ref="A126:D127">{"a","b","c","d";1,2,3,4}</f>
        <v>a</v>
      </c>
      <c r="B126" t="str">
        <v>b</v>
      </c>
      <c r="C126" t="str">
        <v>c</v>
      </c>
      <c r="D126" t="str">
        <v>d</v>
      </c>
      <c r="H126" s="66" t="s">
        <v>6263</v>
      </c>
    </row>
    <row r="127" spans="1:12" x14ac:dyDescent="0.3">
      <c r="A127">
        <v>1</v>
      </c>
      <c r="B127">
        <v>2</v>
      </c>
      <c r="C127">
        <v>3</v>
      </c>
      <c r="D127">
        <v>4</v>
      </c>
    </row>
    <row r="129" spans="1:8" x14ac:dyDescent="0.3">
      <c r="A129" t="str">
        <f t="array" ref="A129:G129">{"Su","Mo","Tu","We","Th","Fr","Sa"}</f>
        <v>Su</v>
      </c>
      <c r="B129" t="str">
        <v>Mo</v>
      </c>
      <c r="C129" t="str">
        <v>Tu</v>
      </c>
      <c r="D129" t="str">
        <v>We</v>
      </c>
      <c r="E129" t="str">
        <v>Th</v>
      </c>
      <c r="F129" t="str">
        <v>Fr</v>
      </c>
      <c r="G129" t="str">
        <v>Sa</v>
      </c>
      <c r="H129" s="66" t="s">
        <v>6270</v>
      </c>
    </row>
    <row r="131" spans="1:8" x14ac:dyDescent="0.3">
      <c r="A131" t="str">
        <f t="array" aca="1" ref="A131" ca="1">INDEX({"Su";"M";"Tu";"W";"Th";"Fr";"Sa"},WEEKDAY(NOW(),1))</f>
        <v>Fr</v>
      </c>
      <c r="H131" s="66" t="s">
        <v>6288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E4A43-8EDA-4E8D-AB07-61BE68E7C91C}">
  <dimension ref="A1:X4999"/>
  <sheetViews>
    <sheetView zoomScale="145" zoomScaleNormal="145" workbookViewId="0">
      <selection activeCell="W14" sqref="W14"/>
    </sheetView>
  </sheetViews>
  <sheetFormatPr defaultRowHeight="14.4" x14ac:dyDescent="0.3"/>
  <cols>
    <col min="1" max="1" width="7.109375" customWidth="1"/>
    <col min="2" max="2" width="6.44140625" customWidth="1"/>
    <col min="3" max="3" width="3.88671875" customWidth="1"/>
    <col min="4" max="4" width="7.21875" style="18" customWidth="1"/>
    <col min="5" max="5" width="7.109375" style="18" customWidth="1"/>
    <col min="6" max="6" width="8.77734375" customWidth="1"/>
    <col min="7" max="7" width="11.6640625" customWidth="1"/>
    <col min="8" max="8" width="17" customWidth="1"/>
    <col min="9" max="9" width="11" customWidth="1"/>
    <col min="10" max="10" width="4.88671875" customWidth="1"/>
    <col min="11" max="11" width="11.6640625" customWidth="1"/>
    <col min="12" max="12" width="11.88671875" customWidth="1"/>
    <col min="13" max="13" width="8.6640625" customWidth="1"/>
    <col min="14" max="14" width="7.21875" customWidth="1"/>
    <col min="15" max="17" width="10.33203125" style="59" customWidth="1"/>
    <col min="19" max="19" width="7.109375" customWidth="1"/>
    <col min="23" max="23" width="18" bestFit="1" customWidth="1"/>
    <col min="24" max="24" width="64" bestFit="1" customWidth="1"/>
  </cols>
  <sheetData>
    <row r="1" spans="1:24" x14ac:dyDescent="0.3">
      <c r="A1" t="s">
        <v>4715</v>
      </c>
      <c r="B1" t="s">
        <v>6064</v>
      </c>
      <c r="C1" t="s">
        <v>5761</v>
      </c>
      <c r="D1" s="18" t="s">
        <v>5922</v>
      </c>
      <c r="E1" s="18" t="s">
        <v>5923</v>
      </c>
      <c r="F1" t="s">
        <v>5956</v>
      </c>
      <c r="G1" t="s">
        <v>5782</v>
      </c>
      <c r="H1" t="s">
        <v>237</v>
      </c>
      <c r="I1" t="s">
        <v>4713</v>
      </c>
      <c r="J1" t="s">
        <v>4714</v>
      </c>
      <c r="K1" t="s">
        <v>378</v>
      </c>
      <c r="L1" t="s">
        <v>4712</v>
      </c>
      <c r="M1" t="s">
        <v>6184</v>
      </c>
      <c r="N1" t="s">
        <v>5961</v>
      </c>
      <c r="O1" s="59" t="s">
        <v>5962</v>
      </c>
      <c r="S1" t="s">
        <v>4715</v>
      </c>
      <c r="W1" t="s">
        <v>5964</v>
      </c>
      <c r="X1" t="s">
        <v>237</v>
      </c>
    </row>
    <row r="2" spans="1:24" x14ac:dyDescent="0.3">
      <c r="A2" t="s">
        <v>690</v>
      </c>
      <c r="B2">
        <v>100.7</v>
      </c>
      <c r="C2">
        <v>2</v>
      </c>
      <c r="D2" s="18">
        <v>39248</v>
      </c>
      <c r="E2" s="18">
        <v>39254</v>
      </c>
      <c r="F2" t="s">
        <v>5957</v>
      </c>
      <c r="G2" t="s">
        <v>5969</v>
      </c>
      <c r="H2" t="s">
        <v>681</v>
      </c>
      <c r="I2" t="s">
        <v>722</v>
      </c>
      <c r="J2" t="s">
        <v>797</v>
      </c>
      <c r="K2" t="s">
        <v>3164</v>
      </c>
      <c r="L2" t="s">
        <v>4711</v>
      </c>
      <c r="M2">
        <v>107707</v>
      </c>
      <c r="N2">
        <v>16000</v>
      </c>
      <c r="O2" s="59">
        <v>26349011</v>
      </c>
      <c r="S2" t="s">
        <v>690</v>
      </c>
      <c r="W2" t="s">
        <v>5965</v>
      </c>
      <c r="X2" t="s">
        <v>681</v>
      </c>
    </row>
    <row r="3" spans="1:24" x14ac:dyDescent="0.3">
      <c r="A3" t="s">
        <v>709</v>
      </c>
      <c r="B3">
        <v>130.55000000000001</v>
      </c>
      <c r="C3">
        <v>2</v>
      </c>
      <c r="D3" s="18">
        <v>39333</v>
      </c>
      <c r="E3" s="18">
        <v>39370</v>
      </c>
      <c r="F3" t="s">
        <v>5958</v>
      </c>
      <c r="G3" t="s">
        <v>5969</v>
      </c>
      <c r="H3" t="s">
        <v>675</v>
      </c>
      <c r="I3" t="s">
        <v>726</v>
      </c>
      <c r="J3" t="s">
        <v>727</v>
      </c>
      <c r="K3" t="s">
        <v>3442</v>
      </c>
      <c r="L3" t="s">
        <v>4710</v>
      </c>
      <c r="M3">
        <v>992718</v>
      </c>
      <c r="N3">
        <v>30300</v>
      </c>
      <c r="O3" s="59">
        <v>27002342</v>
      </c>
      <c r="S3" t="s">
        <v>709</v>
      </c>
      <c r="W3" t="s">
        <v>5966</v>
      </c>
      <c r="X3" t="s">
        <v>675</v>
      </c>
    </row>
    <row r="4" spans="1:24" x14ac:dyDescent="0.3">
      <c r="A4" t="s">
        <v>696</v>
      </c>
      <c r="B4">
        <v>125.7</v>
      </c>
      <c r="C4">
        <v>1</v>
      </c>
      <c r="D4" s="18">
        <v>39409</v>
      </c>
      <c r="E4" s="18">
        <v>39432</v>
      </c>
      <c r="F4" t="s">
        <v>5959</v>
      </c>
      <c r="G4" t="s">
        <v>5969</v>
      </c>
      <c r="H4" t="s">
        <v>681</v>
      </c>
      <c r="I4" t="s">
        <v>693</v>
      </c>
      <c r="J4" t="s">
        <v>694</v>
      </c>
      <c r="K4" t="s">
        <v>2161</v>
      </c>
      <c r="L4" t="s">
        <v>943</v>
      </c>
      <c r="M4">
        <v>359015</v>
      </c>
      <c r="N4">
        <v>16000</v>
      </c>
      <c r="O4" s="59">
        <v>27617543</v>
      </c>
      <c r="S4" t="s">
        <v>696</v>
      </c>
      <c r="W4" t="s">
        <v>197</v>
      </c>
      <c r="X4" t="s">
        <v>720</v>
      </c>
    </row>
    <row r="5" spans="1:24" x14ac:dyDescent="0.3">
      <c r="A5" t="s">
        <v>690</v>
      </c>
      <c r="B5">
        <v>98.91</v>
      </c>
      <c r="C5">
        <v>1</v>
      </c>
      <c r="D5" s="18">
        <v>39370</v>
      </c>
      <c r="E5" s="18">
        <v>39400</v>
      </c>
      <c r="F5" t="s">
        <v>5959</v>
      </c>
      <c r="G5" t="s">
        <v>5969</v>
      </c>
      <c r="H5" t="s">
        <v>681</v>
      </c>
      <c r="I5" t="s">
        <v>711</v>
      </c>
      <c r="J5" t="s">
        <v>712</v>
      </c>
      <c r="K5" t="s">
        <v>2790</v>
      </c>
      <c r="L5" t="s">
        <v>2789</v>
      </c>
      <c r="M5">
        <v>2240308</v>
      </c>
      <c r="N5">
        <v>16000</v>
      </c>
      <c r="O5" s="59">
        <v>27272647</v>
      </c>
      <c r="S5" t="s">
        <v>676</v>
      </c>
      <c r="W5" t="s">
        <v>5967</v>
      </c>
      <c r="X5" t="s">
        <v>699</v>
      </c>
    </row>
    <row r="6" spans="1:24" x14ac:dyDescent="0.3">
      <c r="A6" t="s">
        <v>690</v>
      </c>
      <c r="B6">
        <v>122.89</v>
      </c>
      <c r="C6">
        <v>2</v>
      </c>
      <c r="D6" s="18">
        <v>39410</v>
      </c>
      <c r="E6" s="18">
        <v>39427</v>
      </c>
      <c r="F6" t="s">
        <v>5959</v>
      </c>
      <c r="G6" t="s">
        <v>5969</v>
      </c>
      <c r="H6" t="s">
        <v>675</v>
      </c>
      <c r="I6" t="s">
        <v>711</v>
      </c>
      <c r="J6" t="s">
        <v>712</v>
      </c>
      <c r="K6" t="s">
        <v>1558</v>
      </c>
      <c r="L6" t="s">
        <v>4709</v>
      </c>
      <c r="M6">
        <v>2394727</v>
      </c>
      <c r="N6">
        <v>30300</v>
      </c>
      <c r="O6" s="59">
        <v>27601910</v>
      </c>
      <c r="W6" t="s">
        <v>5968</v>
      </c>
      <c r="X6" t="s">
        <v>755</v>
      </c>
    </row>
    <row r="7" spans="1:24" x14ac:dyDescent="0.3">
      <c r="A7" t="s">
        <v>690</v>
      </c>
      <c r="B7">
        <v>135.35</v>
      </c>
      <c r="C7">
        <v>2</v>
      </c>
      <c r="D7" s="18">
        <v>39220</v>
      </c>
      <c r="E7" s="18">
        <v>39238</v>
      </c>
      <c r="F7" t="s">
        <v>5957</v>
      </c>
      <c r="G7" t="s">
        <v>5968</v>
      </c>
      <c r="H7" t="s">
        <v>720</v>
      </c>
      <c r="I7" t="s">
        <v>711</v>
      </c>
      <c r="J7" t="s">
        <v>712</v>
      </c>
      <c r="K7" t="s">
        <v>2449</v>
      </c>
      <c r="L7" t="s">
        <v>786</v>
      </c>
      <c r="M7">
        <v>770662</v>
      </c>
      <c r="N7">
        <v>90830</v>
      </c>
      <c r="O7" s="59">
        <v>26135239</v>
      </c>
    </row>
    <row r="8" spans="1:24" x14ac:dyDescent="0.3">
      <c r="A8" t="s">
        <v>676</v>
      </c>
      <c r="B8">
        <v>182.75</v>
      </c>
      <c r="C8">
        <v>3</v>
      </c>
      <c r="D8" s="18">
        <v>39143</v>
      </c>
      <c r="E8" s="18">
        <v>39181</v>
      </c>
      <c r="F8" t="s">
        <v>5960</v>
      </c>
      <c r="G8" t="s">
        <v>5969</v>
      </c>
      <c r="H8" t="s">
        <v>699</v>
      </c>
      <c r="I8" t="s">
        <v>683</v>
      </c>
      <c r="J8" t="s">
        <v>684</v>
      </c>
      <c r="K8" t="s">
        <v>685</v>
      </c>
      <c r="L8" t="s">
        <v>4071</v>
      </c>
      <c r="M8">
        <v>958242</v>
      </c>
      <c r="N8">
        <v>70700</v>
      </c>
      <c r="O8" s="59">
        <v>25547081</v>
      </c>
    </row>
    <row r="9" spans="1:24" x14ac:dyDescent="0.3">
      <c r="A9" t="s">
        <v>690</v>
      </c>
      <c r="B9">
        <v>96.59</v>
      </c>
      <c r="C9">
        <v>2</v>
      </c>
      <c r="D9" s="18">
        <v>39091</v>
      </c>
      <c r="E9" s="18">
        <v>39128</v>
      </c>
      <c r="F9" t="s">
        <v>5960</v>
      </c>
      <c r="G9" t="s">
        <v>5969</v>
      </c>
      <c r="H9" t="s">
        <v>681</v>
      </c>
      <c r="I9" t="s">
        <v>711</v>
      </c>
      <c r="J9" t="s">
        <v>712</v>
      </c>
      <c r="K9" t="s">
        <v>1277</v>
      </c>
      <c r="L9" t="s">
        <v>4708</v>
      </c>
      <c r="M9">
        <v>722583</v>
      </c>
      <c r="N9">
        <v>16000</v>
      </c>
      <c r="O9" s="59">
        <v>25158041</v>
      </c>
    </row>
    <row r="10" spans="1:24" x14ac:dyDescent="0.3">
      <c r="A10" t="s">
        <v>690</v>
      </c>
      <c r="B10">
        <v>112.39</v>
      </c>
      <c r="C10">
        <v>1</v>
      </c>
      <c r="D10" s="18">
        <v>39424</v>
      </c>
      <c r="E10" s="18">
        <v>39432</v>
      </c>
      <c r="F10" t="s">
        <v>5959</v>
      </c>
      <c r="G10" t="s">
        <v>5969</v>
      </c>
      <c r="H10" t="s">
        <v>681</v>
      </c>
      <c r="I10" t="s">
        <v>722</v>
      </c>
      <c r="J10" t="s">
        <v>797</v>
      </c>
      <c r="K10" t="s">
        <v>852</v>
      </c>
      <c r="L10" t="s">
        <v>4707</v>
      </c>
      <c r="M10">
        <v>104737</v>
      </c>
      <c r="N10">
        <v>16000</v>
      </c>
      <c r="O10" s="59">
        <v>27704976</v>
      </c>
    </row>
    <row r="11" spans="1:24" x14ac:dyDescent="0.3">
      <c r="A11" t="s">
        <v>709</v>
      </c>
      <c r="B11">
        <v>114.36</v>
      </c>
      <c r="C11">
        <v>1</v>
      </c>
      <c r="D11" s="18">
        <v>39283</v>
      </c>
      <c r="E11" s="18">
        <v>39332</v>
      </c>
      <c r="F11" t="s">
        <v>5958</v>
      </c>
      <c r="G11" t="s">
        <v>5969</v>
      </c>
      <c r="H11" t="s">
        <v>681</v>
      </c>
      <c r="I11" t="s">
        <v>771</v>
      </c>
      <c r="J11" t="s">
        <v>750</v>
      </c>
      <c r="K11" t="s">
        <v>1251</v>
      </c>
      <c r="L11" t="s">
        <v>1762</v>
      </c>
      <c r="M11">
        <v>81267</v>
      </c>
      <c r="N11">
        <v>16000</v>
      </c>
      <c r="O11" s="59">
        <v>2252768</v>
      </c>
    </row>
    <row r="12" spans="1:24" x14ac:dyDescent="0.3">
      <c r="A12" t="s">
        <v>696</v>
      </c>
      <c r="B12">
        <v>185.27</v>
      </c>
      <c r="C12">
        <v>3</v>
      </c>
      <c r="D12" s="18">
        <v>39340</v>
      </c>
      <c r="E12" s="18">
        <v>39348</v>
      </c>
      <c r="F12" t="s">
        <v>5958</v>
      </c>
      <c r="G12" t="s">
        <v>5969</v>
      </c>
      <c r="H12" t="s">
        <v>699</v>
      </c>
      <c r="I12" t="s">
        <v>693</v>
      </c>
      <c r="J12" t="s">
        <v>694</v>
      </c>
      <c r="K12" t="s">
        <v>953</v>
      </c>
      <c r="L12" t="s">
        <v>4706</v>
      </c>
      <c r="M12">
        <v>961109</v>
      </c>
      <c r="N12">
        <v>70700</v>
      </c>
      <c r="O12" s="59">
        <v>27043576</v>
      </c>
    </row>
    <row r="13" spans="1:24" x14ac:dyDescent="0.3">
      <c r="A13" t="s">
        <v>690</v>
      </c>
      <c r="B13">
        <v>124.33</v>
      </c>
      <c r="C13">
        <v>1</v>
      </c>
      <c r="D13" s="18">
        <v>39200</v>
      </c>
      <c r="E13" s="18">
        <v>39234</v>
      </c>
      <c r="F13" t="s">
        <v>5957</v>
      </c>
      <c r="G13" t="s">
        <v>5969</v>
      </c>
      <c r="H13" t="s">
        <v>681</v>
      </c>
      <c r="I13" t="s">
        <v>722</v>
      </c>
      <c r="J13" t="s">
        <v>723</v>
      </c>
      <c r="K13" t="s">
        <v>4358</v>
      </c>
      <c r="L13" t="s">
        <v>4705</v>
      </c>
      <c r="M13">
        <v>2479156</v>
      </c>
      <c r="N13">
        <v>16000</v>
      </c>
      <c r="O13" s="59">
        <v>25974450</v>
      </c>
    </row>
    <row r="14" spans="1:24" x14ac:dyDescent="0.3">
      <c r="A14" t="s">
        <v>696</v>
      </c>
      <c r="B14">
        <v>115.76</v>
      </c>
      <c r="C14">
        <v>1</v>
      </c>
      <c r="D14" s="18">
        <v>39264</v>
      </c>
      <c r="E14" s="18">
        <v>39270</v>
      </c>
      <c r="F14" t="s">
        <v>5958</v>
      </c>
      <c r="G14" t="s">
        <v>5969</v>
      </c>
      <c r="H14" t="s">
        <v>681</v>
      </c>
      <c r="I14" t="s">
        <v>693</v>
      </c>
      <c r="J14" t="s">
        <v>694</v>
      </c>
      <c r="K14" t="s">
        <v>2437</v>
      </c>
      <c r="L14" t="s">
        <v>4100</v>
      </c>
      <c r="M14">
        <v>370748</v>
      </c>
      <c r="N14">
        <v>16000</v>
      </c>
      <c r="O14" s="59">
        <v>26474302</v>
      </c>
    </row>
    <row r="15" spans="1:24" x14ac:dyDescent="0.3">
      <c r="A15" t="s">
        <v>696</v>
      </c>
      <c r="B15">
        <v>125.23</v>
      </c>
      <c r="C15">
        <v>2</v>
      </c>
      <c r="D15" s="18">
        <v>39140</v>
      </c>
      <c r="E15" s="18">
        <v>39146</v>
      </c>
      <c r="F15" t="s">
        <v>5960</v>
      </c>
      <c r="G15" t="s">
        <v>5969</v>
      </c>
      <c r="H15" t="s">
        <v>681</v>
      </c>
      <c r="I15" t="s">
        <v>693</v>
      </c>
      <c r="J15" t="s">
        <v>694</v>
      </c>
      <c r="K15" t="s">
        <v>1677</v>
      </c>
      <c r="L15" t="s">
        <v>4704</v>
      </c>
      <c r="M15">
        <v>2891177</v>
      </c>
      <c r="N15">
        <v>16000</v>
      </c>
      <c r="O15" s="59">
        <v>1024398</v>
      </c>
    </row>
    <row r="16" spans="1:24" x14ac:dyDescent="0.3">
      <c r="A16" t="s">
        <v>696</v>
      </c>
      <c r="B16">
        <v>175.83</v>
      </c>
      <c r="C16">
        <v>3</v>
      </c>
      <c r="D16" s="18">
        <v>39352</v>
      </c>
      <c r="E16" s="18">
        <v>39353</v>
      </c>
      <c r="F16" t="s">
        <v>5958</v>
      </c>
      <c r="G16" t="s">
        <v>5968</v>
      </c>
      <c r="H16" t="s">
        <v>755</v>
      </c>
      <c r="I16" t="s">
        <v>693</v>
      </c>
      <c r="J16" t="s">
        <v>694</v>
      </c>
      <c r="K16" t="s">
        <v>1219</v>
      </c>
      <c r="L16" t="s">
        <v>1218</v>
      </c>
      <c r="M16">
        <v>2801733</v>
      </c>
      <c r="N16">
        <v>87000</v>
      </c>
      <c r="O16" s="59">
        <v>27153361</v>
      </c>
    </row>
    <row r="17" spans="1:15" x14ac:dyDescent="0.3">
      <c r="A17" t="s">
        <v>696</v>
      </c>
      <c r="B17">
        <v>185.27</v>
      </c>
      <c r="C17">
        <v>3</v>
      </c>
      <c r="D17" s="18">
        <v>39242</v>
      </c>
      <c r="E17" s="18">
        <v>39251</v>
      </c>
      <c r="F17" t="s">
        <v>5957</v>
      </c>
      <c r="G17" t="s">
        <v>5969</v>
      </c>
      <c r="H17" t="s">
        <v>699</v>
      </c>
      <c r="I17" t="s">
        <v>693</v>
      </c>
      <c r="J17" t="s">
        <v>694</v>
      </c>
      <c r="K17" t="s">
        <v>953</v>
      </c>
      <c r="L17" t="s">
        <v>4703</v>
      </c>
      <c r="M17">
        <v>2864306</v>
      </c>
      <c r="N17">
        <v>70700</v>
      </c>
      <c r="O17" s="59">
        <v>26288250</v>
      </c>
    </row>
    <row r="18" spans="1:15" x14ac:dyDescent="0.3">
      <c r="A18" t="s">
        <v>709</v>
      </c>
      <c r="B18">
        <v>130.55000000000001</v>
      </c>
      <c r="C18">
        <v>2</v>
      </c>
      <c r="D18" s="18">
        <v>39140</v>
      </c>
      <c r="E18" s="18">
        <v>39165</v>
      </c>
      <c r="F18" t="s">
        <v>5960</v>
      </c>
      <c r="G18" t="s">
        <v>5969</v>
      </c>
      <c r="H18" t="s">
        <v>675</v>
      </c>
      <c r="I18" t="s">
        <v>726</v>
      </c>
      <c r="J18" t="s">
        <v>727</v>
      </c>
      <c r="K18" t="s">
        <v>4702</v>
      </c>
      <c r="L18" t="s">
        <v>4701</v>
      </c>
      <c r="M18">
        <v>942568</v>
      </c>
      <c r="N18">
        <v>30300</v>
      </c>
      <c r="O18" s="59">
        <v>25509991</v>
      </c>
    </row>
    <row r="19" spans="1:15" x14ac:dyDescent="0.3">
      <c r="A19" t="s">
        <v>696</v>
      </c>
      <c r="B19">
        <v>141.34</v>
      </c>
      <c r="C19">
        <v>2</v>
      </c>
      <c r="D19" s="18">
        <v>39375</v>
      </c>
      <c r="E19" s="18">
        <v>39383</v>
      </c>
      <c r="F19" t="s">
        <v>5959</v>
      </c>
      <c r="G19" t="s">
        <v>5969</v>
      </c>
      <c r="H19" t="s">
        <v>675</v>
      </c>
      <c r="I19" t="s">
        <v>946</v>
      </c>
      <c r="J19" t="s">
        <v>947</v>
      </c>
      <c r="K19" t="s">
        <v>1067</v>
      </c>
      <c r="L19" t="s">
        <v>1066</v>
      </c>
      <c r="M19">
        <v>19520</v>
      </c>
      <c r="N19">
        <v>30300</v>
      </c>
      <c r="O19" s="59">
        <v>27317937</v>
      </c>
    </row>
    <row r="20" spans="1:15" x14ac:dyDescent="0.3">
      <c r="A20" t="s">
        <v>676</v>
      </c>
      <c r="B20">
        <v>108.51</v>
      </c>
      <c r="C20">
        <v>1</v>
      </c>
      <c r="D20" s="18">
        <v>39333</v>
      </c>
      <c r="E20" s="18">
        <v>39399</v>
      </c>
      <c r="F20" t="s">
        <v>5958</v>
      </c>
      <c r="G20" t="s">
        <v>5969</v>
      </c>
      <c r="H20" t="s">
        <v>681</v>
      </c>
      <c r="I20" t="s">
        <v>672</v>
      </c>
      <c r="J20" t="s">
        <v>851</v>
      </c>
      <c r="K20" t="s">
        <v>941</v>
      </c>
      <c r="L20" t="s">
        <v>1439</v>
      </c>
      <c r="M20">
        <v>9228357</v>
      </c>
      <c r="N20">
        <v>16000</v>
      </c>
      <c r="O20" s="59">
        <v>27008448</v>
      </c>
    </row>
    <row r="21" spans="1:15" x14ac:dyDescent="0.3">
      <c r="A21" t="s">
        <v>690</v>
      </c>
      <c r="B21">
        <v>184.32</v>
      </c>
      <c r="C21">
        <v>2</v>
      </c>
      <c r="D21" s="18">
        <v>39208</v>
      </c>
      <c r="E21" s="18">
        <v>39238</v>
      </c>
      <c r="F21" t="s">
        <v>5957</v>
      </c>
      <c r="G21" t="s">
        <v>5969</v>
      </c>
      <c r="H21" t="s">
        <v>699</v>
      </c>
      <c r="I21" t="s">
        <v>722</v>
      </c>
      <c r="J21" t="s">
        <v>797</v>
      </c>
      <c r="K21" t="s">
        <v>2995</v>
      </c>
      <c r="L21" t="s">
        <v>702</v>
      </c>
      <c r="M21">
        <v>9191435</v>
      </c>
      <c r="N21">
        <v>70700</v>
      </c>
      <c r="O21" s="59">
        <v>26017100</v>
      </c>
    </row>
    <row r="22" spans="1:15" x14ac:dyDescent="0.3">
      <c r="A22" t="s">
        <v>676</v>
      </c>
      <c r="B22">
        <v>117.86</v>
      </c>
      <c r="C22">
        <v>2</v>
      </c>
      <c r="D22" s="18">
        <v>39340</v>
      </c>
      <c r="E22" s="18">
        <v>39415</v>
      </c>
      <c r="F22" t="s">
        <v>5958</v>
      </c>
      <c r="G22" t="s">
        <v>5969</v>
      </c>
      <c r="H22" t="s">
        <v>675</v>
      </c>
      <c r="I22" t="s">
        <v>683</v>
      </c>
      <c r="J22" t="s">
        <v>684</v>
      </c>
      <c r="K22" t="s">
        <v>2792</v>
      </c>
      <c r="L22" t="s">
        <v>4700</v>
      </c>
      <c r="M22">
        <v>309953</v>
      </c>
      <c r="N22">
        <v>30300</v>
      </c>
      <c r="O22" s="59">
        <v>27065822</v>
      </c>
    </row>
    <row r="23" spans="1:15" x14ac:dyDescent="0.3">
      <c r="A23" t="s">
        <v>709</v>
      </c>
      <c r="B23">
        <v>184.64</v>
      </c>
      <c r="C23">
        <v>4</v>
      </c>
      <c r="D23" s="18">
        <v>39292</v>
      </c>
      <c r="E23" s="18">
        <v>39292</v>
      </c>
      <c r="F23" t="s">
        <v>5958</v>
      </c>
      <c r="G23" t="s">
        <v>5969</v>
      </c>
      <c r="H23" t="s">
        <v>699</v>
      </c>
      <c r="I23" t="s">
        <v>726</v>
      </c>
      <c r="J23" t="s">
        <v>750</v>
      </c>
      <c r="K23" t="s">
        <v>982</v>
      </c>
      <c r="L23" t="s">
        <v>2774</v>
      </c>
      <c r="M23">
        <v>926680</v>
      </c>
      <c r="N23">
        <v>70700</v>
      </c>
      <c r="O23" s="59">
        <v>26663179</v>
      </c>
    </row>
    <row r="24" spans="1:15" x14ac:dyDescent="0.3">
      <c r="A24" t="s">
        <v>696</v>
      </c>
      <c r="B24">
        <v>185.27</v>
      </c>
      <c r="C24">
        <v>3</v>
      </c>
      <c r="D24" s="18">
        <v>39145</v>
      </c>
      <c r="E24" s="18">
        <v>39165</v>
      </c>
      <c r="F24" t="s">
        <v>5960</v>
      </c>
      <c r="G24" t="s">
        <v>5969</v>
      </c>
      <c r="H24" t="s">
        <v>699</v>
      </c>
      <c r="I24" t="s">
        <v>693</v>
      </c>
      <c r="J24" t="s">
        <v>694</v>
      </c>
      <c r="K24" t="s">
        <v>2463</v>
      </c>
      <c r="L24" t="s">
        <v>2360</v>
      </c>
      <c r="M24">
        <v>1915434</v>
      </c>
      <c r="N24">
        <v>70700</v>
      </c>
      <c r="O24" s="59">
        <v>1969494</v>
      </c>
    </row>
    <row r="25" spans="1:15" x14ac:dyDescent="0.3">
      <c r="A25" t="s">
        <v>709</v>
      </c>
      <c r="B25">
        <v>147.22</v>
      </c>
      <c r="C25">
        <v>2</v>
      </c>
      <c r="D25" s="18">
        <v>39194</v>
      </c>
      <c r="E25" s="18">
        <v>39204</v>
      </c>
      <c r="F25" t="s">
        <v>5957</v>
      </c>
      <c r="G25" t="s">
        <v>5969</v>
      </c>
      <c r="H25" t="s">
        <v>699</v>
      </c>
      <c r="I25" t="s">
        <v>746</v>
      </c>
      <c r="J25" t="s">
        <v>782</v>
      </c>
      <c r="K25" t="s">
        <v>1511</v>
      </c>
      <c r="L25" t="s">
        <v>4699</v>
      </c>
      <c r="M25">
        <v>964798</v>
      </c>
      <c r="N25">
        <v>70700</v>
      </c>
      <c r="O25" s="59">
        <v>17694578</v>
      </c>
    </row>
    <row r="26" spans="1:15" x14ac:dyDescent="0.3">
      <c r="A26" t="s">
        <v>709</v>
      </c>
      <c r="B26">
        <v>114.52</v>
      </c>
      <c r="C26">
        <v>1</v>
      </c>
      <c r="D26" s="18">
        <v>39240</v>
      </c>
      <c r="E26" s="18">
        <v>39280</v>
      </c>
      <c r="F26" t="s">
        <v>5957</v>
      </c>
      <c r="G26" t="s">
        <v>5969</v>
      </c>
      <c r="H26" t="s">
        <v>681</v>
      </c>
      <c r="I26" t="s">
        <v>726</v>
      </c>
      <c r="J26" t="s">
        <v>727</v>
      </c>
      <c r="K26" t="s">
        <v>2486</v>
      </c>
      <c r="L26" t="s">
        <v>2485</v>
      </c>
      <c r="M26">
        <v>748138</v>
      </c>
      <c r="N26">
        <v>16000</v>
      </c>
      <c r="O26" s="59">
        <v>26192755</v>
      </c>
    </row>
    <row r="27" spans="1:15" x14ac:dyDescent="0.3">
      <c r="A27" t="s">
        <v>676</v>
      </c>
      <c r="B27">
        <v>108.51</v>
      </c>
      <c r="C27">
        <v>1</v>
      </c>
      <c r="D27" s="18">
        <v>39418</v>
      </c>
      <c r="E27" s="18">
        <v>39513</v>
      </c>
      <c r="F27" t="s">
        <v>5959</v>
      </c>
      <c r="G27" t="s">
        <v>5969</v>
      </c>
      <c r="H27" t="s">
        <v>681</v>
      </c>
      <c r="I27" t="s">
        <v>672</v>
      </c>
      <c r="J27" t="s">
        <v>851</v>
      </c>
      <c r="K27" t="s">
        <v>1091</v>
      </c>
      <c r="L27" t="s">
        <v>4698</v>
      </c>
      <c r="M27">
        <v>272669</v>
      </c>
      <c r="N27">
        <v>16000</v>
      </c>
      <c r="O27" s="59">
        <v>27663634</v>
      </c>
    </row>
    <row r="28" spans="1:15" x14ac:dyDescent="0.3">
      <c r="A28" t="s">
        <v>690</v>
      </c>
      <c r="B28">
        <v>111.33</v>
      </c>
      <c r="C28">
        <v>1</v>
      </c>
      <c r="D28" s="18">
        <v>39299</v>
      </c>
      <c r="E28" s="18">
        <v>39320</v>
      </c>
      <c r="F28" t="s">
        <v>5958</v>
      </c>
      <c r="G28" t="s">
        <v>5969</v>
      </c>
      <c r="H28" t="s">
        <v>681</v>
      </c>
      <c r="I28" t="s">
        <v>687</v>
      </c>
      <c r="J28" t="s">
        <v>888</v>
      </c>
      <c r="K28" t="s">
        <v>1766</v>
      </c>
      <c r="L28" t="s">
        <v>1765</v>
      </c>
      <c r="M28">
        <v>261615</v>
      </c>
      <c r="N28">
        <v>16000</v>
      </c>
      <c r="O28" s="59">
        <v>26736829</v>
      </c>
    </row>
    <row r="29" spans="1:15" x14ac:dyDescent="0.3">
      <c r="A29" t="s">
        <v>690</v>
      </c>
      <c r="B29">
        <v>123.68</v>
      </c>
      <c r="C29">
        <v>3</v>
      </c>
      <c r="D29" s="18">
        <v>39276</v>
      </c>
      <c r="E29" s="18">
        <v>39303</v>
      </c>
      <c r="F29" t="s">
        <v>5958</v>
      </c>
      <c r="G29" t="s">
        <v>5969</v>
      </c>
      <c r="H29" t="s">
        <v>675</v>
      </c>
      <c r="I29" t="s">
        <v>711</v>
      </c>
      <c r="J29" t="s">
        <v>712</v>
      </c>
      <c r="K29" t="s">
        <v>1296</v>
      </c>
      <c r="L29" t="s">
        <v>4697</v>
      </c>
      <c r="M29">
        <v>2121108</v>
      </c>
      <c r="N29">
        <v>30300</v>
      </c>
      <c r="O29" s="59">
        <v>26566802</v>
      </c>
    </row>
    <row r="30" spans="1:15" x14ac:dyDescent="0.3">
      <c r="A30" t="s">
        <v>690</v>
      </c>
      <c r="B30">
        <v>124.3</v>
      </c>
      <c r="C30">
        <v>2</v>
      </c>
      <c r="D30" s="18">
        <v>39321</v>
      </c>
      <c r="E30" s="18">
        <v>39360</v>
      </c>
      <c r="F30" t="s">
        <v>5958</v>
      </c>
      <c r="G30" t="s">
        <v>5968</v>
      </c>
      <c r="H30" t="s">
        <v>720</v>
      </c>
      <c r="I30" t="s">
        <v>711</v>
      </c>
      <c r="J30" t="s">
        <v>712</v>
      </c>
      <c r="K30" t="s">
        <v>1277</v>
      </c>
      <c r="L30" t="s">
        <v>786</v>
      </c>
      <c r="M30">
        <v>771220</v>
      </c>
      <c r="N30">
        <v>90830</v>
      </c>
      <c r="O30" s="59">
        <v>27024231</v>
      </c>
    </row>
    <row r="31" spans="1:15" x14ac:dyDescent="0.3">
      <c r="A31" t="s">
        <v>696</v>
      </c>
      <c r="B31">
        <v>185.27</v>
      </c>
      <c r="C31">
        <v>3</v>
      </c>
      <c r="D31" s="18">
        <v>39348</v>
      </c>
      <c r="E31" s="18">
        <v>39366</v>
      </c>
      <c r="F31" t="s">
        <v>5958</v>
      </c>
      <c r="G31" t="s">
        <v>5969</v>
      </c>
      <c r="H31" t="s">
        <v>699</v>
      </c>
      <c r="I31" t="s">
        <v>693</v>
      </c>
      <c r="J31" t="s">
        <v>694</v>
      </c>
      <c r="K31" t="s">
        <v>953</v>
      </c>
      <c r="L31" t="s">
        <v>1905</v>
      </c>
      <c r="M31">
        <v>2672393</v>
      </c>
      <c r="N31">
        <v>70700</v>
      </c>
      <c r="O31" s="59">
        <v>25807805</v>
      </c>
    </row>
    <row r="32" spans="1:15" x14ac:dyDescent="0.3">
      <c r="A32" t="s">
        <v>696</v>
      </c>
      <c r="B32">
        <v>141.34</v>
      </c>
      <c r="C32">
        <v>2</v>
      </c>
      <c r="D32" s="18">
        <v>39403</v>
      </c>
      <c r="E32" s="18">
        <v>39413</v>
      </c>
      <c r="F32" t="s">
        <v>5959</v>
      </c>
      <c r="G32" t="s">
        <v>5969</v>
      </c>
      <c r="H32" t="s">
        <v>675</v>
      </c>
      <c r="I32" t="s">
        <v>946</v>
      </c>
      <c r="J32" t="s">
        <v>947</v>
      </c>
      <c r="K32" t="s">
        <v>1067</v>
      </c>
      <c r="L32" t="s">
        <v>4696</v>
      </c>
      <c r="M32">
        <v>19386</v>
      </c>
      <c r="N32">
        <v>30300</v>
      </c>
      <c r="O32" s="59">
        <v>27538676</v>
      </c>
    </row>
    <row r="33" spans="1:15" x14ac:dyDescent="0.3">
      <c r="A33" t="s">
        <v>690</v>
      </c>
      <c r="B33">
        <v>107.91</v>
      </c>
      <c r="C33">
        <v>2</v>
      </c>
      <c r="D33" s="18">
        <v>39220</v>
      </c>
      <c r="E33" s="18">
        <v>39244</v>
      </c>
      <c r="F33" t="s">
        <v>5957</v>
      </c>
      <c r="G33" t="s">
        <v>5969</v>
      </c>
      <c r="H33" t="s">
        <v>681</v>
      </c>
      <c r="I33" t="s">
        <v>722</v>
      </c>
      <c r="J33" t="s">
        <v>723</v>
      </c>
      <c r="K33" t="s">
        <v>903</v>
      </c>
      <c r="L33" t="s">
        <v>4695</v>
      </c>
      <c r="M33">
        <v>456022</v>
      </c>
      <c r="N33">
        <v>16000</v>
      </c>
      <c r="O33" s="59">
        <v>26137327</v>
      </c>
    </row>
    <row r="34" spans="1:15" x14ac:dyDescent="0.3">
      <c r="A34" t="s">
        <v>690</v>
      </c>
      <c r="B34">
        <v>123.68</v>
      </c>
      <c r="C34">
        <v>3</v>
      </c>
      <c r="D34" s="18">
        <v>39151</v>
      </c>
      <c r="E34" s="18">
        <v>39178</v>
      </c>
      <c r="F34" t="s">
        <v>5960</v>
      </c>
      <c r="G34" t="s">
        <v>5969</v>
      </c>
      <c r="H34" t="s">
        <v>675</v>
      </c>
      <c r="I34" t="s">
        <v>711</v>
      </c>
      <c r="J34" t="s">
        <v>712</v>
      </c>
      <c r="K34" t="s">
        <v>801</v>
      </c>
      <c r="L34" t="s">
        <v>1568</v>
      </c>
      <c r="M34">
        <v>937596</v>
      </c>
      <c r="N34">
        <v>30300</v>
      </c>
      <c r="O34" s="59">
        <v>25608235</v>
      </c>
    </row>
    <row r="35" spans="1:15" x14ac:dyDescent="0.3">
      <c r="A35" t="s">
        <v>709</v>
      </c>
      <c r="B35">
        <v>134.01</v>
      </c>
      <c r="C35">
        <v>3</v>
      </c>
      <c r="D35" s="18">
        <v>39165</v>
      </c>
      <c r="E35" s="18">
        <v>39174</v>
      </c>
      <c r="F35" t="s">
        <v>5960</v>
      </c>
      <c r="G35" t="s">
        <v>5969</v>
      </c>
      <c r="H35" t="s">
        <v>681</v>
      </c>
      <c r="I35" t="s">
        <v>746</v>
      </c>
      <c r="J35" t="s">
        <v>747</v>
      </c>
      <c r="K35" t="s">
        <v>1129</v>
      </c>
      <c r="L35" t="s">
        <v>2282</v>
      </c>
      <c r="M35">
        <v>380454</v>
      </c>
      <c r="N35">
        <v>16000</v>
      </c>
      <c r="O35" s="59">
        <v>173063</v>
      </c>
    </row>
    <row r="36" spans="1:15" x14ac:dyDescent="0.3">
      <c r="A36" t="s">
        <v>696</v>
      </c>
      <c r="B36">
        <v>136.43</v>
      </c>
      <c r="C36">
        <v>2</v>
      </c>
      <c r="D36" s="18">
        <v>39219</v>
      </c>
      <c r="E36" s="18">
        <v>39234</v>
      </c>
      <c r="F36" t="s">
        <v>5957</v>
      </c>
      <c r="G36" t="s">
        <v>5968</v>
      </c>
      <c r="H36" t="s">
        <v>720</v>
      </c>
      <c r="I36" t="s">
        <v>693</v>
      </c>
      <c r="J36" t="s">
        <v>694</v>
      </c>
      <c r="K36" t="s">
        <v>4694</v>
      </c>
      <c r="L36" t="s">
        <v>4693</v>
      </c>
      <c r="M36">
        <v>355638</v>
      </c>
      <c r="N36">
        <v>90830</v>
      </c>
      <c r="O36" s="59">
        <v>26099289</v>
      </c>
    </row>
    <row r="37" spans="1:15" x14ac:dyDescent="0.3">
      <c r="A37" t="s">
        <v>690</v>
      </c>
      <c r="B37">
        <v>98.41</v>
      </c>
      <c r="C37">
        <v>1</v>
      </c>
      <c r="D37" s="18">
        <v>39417</v>
      </c>
      <c r="E37" s="18">
        <v>39432</v>
      </c>
      <c r="F37" t="s">
        <v>5959</v>
      </c>
      <c r="G37" t="s">
        <v>5969</v>
      </c>
      <c r="H37" t="s">
        <v>681</v>
      </c>
      <c r="I37" t="s">
        <v>711</v>
      </c>
      <c r="J37" t="s">
        <v>712</v>
      </c>
      <c r="K37" t="s">
        <v>1808</v>
      </c>
      <c r="L37" t="s">
        <v>1012</v>
      </c>
      <c r="M37">
        <v>2797834</v>
      </c>
      <c r="N37">
        <v>16000</v>
      </c>
      <c r="O37" s="59">
        <v>27653961</v>
      </c>
    </row>
    <row r="38" spans="1:15" x14ac:dyDescent="0.3">
      <c r="A38" t="s">
        <v>709</v>
      </c>
      <c r="B38">
        <v>107.97</v>
      </c>
      <c r="C38">
        <v>1</v>
      </c>
      <c r="D38" s="18">
        <v>39230</v>
      </c>
      <c r="E38" s="18">
        <v>39271</v>
      </c>
      <c r="F38" t="s">
        <v>5957</v>
      </c>
      <c r="G38" t="s">
        <v>5969</v>
      </c>
      <c r="H38" t="s">
        <v>681</v>
      </c>
      <c r="I38" t="s">
        <v>706</v>
      </c>
      <c r="J38" t="s">
        <v>707</v>
      </c>
      <c r="K38" t="s">
        <v>4534</v>
      </c>
      <c r="L38" t="s">
        <v>1123</v>
      </c>
      <c r="M38">
        <v>2796228</v>
      </c>
      <c r="N38">
        <v>16000</v>
      </c>
      <c r="O38" s="59">
        <v>2154437</v>
      </c>
    </row>
    <row r="39" spans="1:15" x14ac:dyDescent="0.3">
      <c r="A39" t="s">
        <v>676</v>
      </c>
      <c r="B39">
        <v>108.51</v>
      </c>
      <c r="C39">
        <v>1</v>
      </c>
      <c r="D39" s="18">
        <v>39241</v>
      </c>
      <c r="E39" s="18">
        <v>39253</v>
      </c>
      <c r="F39" t="s">
        <v>5957</v>
      </c>
      <c r="G39" t="s">
        <v>5969</v>
      </c>
      <c r="H39" t="s">
        <v>681</v>
      </c>
      <c r="I39" t="s">
        <v>672</v>
      </c>
      <c r="J39" t="s">
        <v>851</v>
      </c>
      <c r="K39" t="s">
        <v>672</v>
      </c>
      <c r="L39" t="s">
        <v>4692</v>
      </c>
      <c r="M39">
        <v>273498</v>
      </c>
      <c r="N39">
        <v>16000</v>
      </c>
      <c r="O39" s="59">
        <v>26307456</v>
      </c>
    </row>
    <row r="40" spans="1:15" x14ac:dyDescent="0.3">
      <c r="A40" t="s">
        <v>676</v>
      </c>
      <c r="B40">
        <v>188.07</v>
      </c>
      <c r="C40">
        <v>2</v>
      </c>
      <c r="D40" s="18">
        <v>39159</v>
      </c>
      <c r="E40" s="18">
        <v>39177</v>
      </c>
      <c r="F40" t="s">
        <v>5960</v>
      </c>
      <c r="G40" t="s">
        <v>5968</v>
      </c>
      <c r="H40" t="s">
        <v>755</v>
      </c>
      <c r="I40" t="s">
        <v>678</v>
      </c>
      <c r="J40" t="s">
        <v>753</v>
      </c>
      <c r="K40" t="s">
        <v>754</v>
      </c>
      <c r="L40" t="s">
        <v>752</v>
      </c>
      <c r="M40">
        <v>2202395</v>
      </c>
      <c r="N40">
        <v>87000</v>
      </c>
      <c r="O40" s="59">
        <v>25649999</v>
      </c>
    </row>
    <row r="41" spans="1:15" x14ac:dyDescent="0.3">
      <c r="A41" t="s">
        <v>709</v>
      </c>
      <c r="B41">
        <v>156.27000000000001</v>
      </c>
      <c r="C41">
        <v>2</v>
      </c>
      <c r="D41" s="18">
        <v>39286</v>
      </c>
      <c r="E41" s="18">
        <v>39292</v>
      </c>
      <c r="F41" t="s">
        <v>5958</v>
      </c>
      <c r="G41" t="s">
        <v>5969</v>
      </c>
      <c r="H41" t="s">
        <v>675</v>
      </c>
      <c r="I41" t="s">
        <v>746</v>
      </c>
      <c r="J41" t="s">
        <v>2348</v>
      </c>
      <c r="K41" t="s">
        <v>3865</v>
      </c>
      <c r="L41" t="s">
        <v>3864</v>
      </c>
      <c r="M41">
        <v>2387978</v>
      </c>
      <c r="N41">
        <v>30300</v>
      </c>
      <c r="O41" s="59">
        <v>17746660</v>
      </c>
    </row>
    <row r="42" spans="1:15" x14ac:dyDescent="0.3">
      <c r="A42" t="s">
        <v>696</v>
      </c>
      <c r="B42">
        <v>168.49</v>
      </c>
      <c r="C42">
        <v>3</v>
      </c>
      <c r="D42" s="18">
        <v>39242</v>
      </c>
      <c r="E42" s="18">
        <v>39266</v>
      </c>
      <c r="F42" t="s">
        <v>5957</v>
      </c>
      <c r="G42" t="s">
        <v>5968</v>
      </c>
      <c r="H42" t="s">
        <v>720</v>
      </c>
      <c r="I42" t="s">
        <v>693</v>
      </c>
      <c r="J42" t="s">
        <v>694</v>
      </c>
      <c r="K42" t="s">
        <v>955</v>
      </c>
      <c r="L42" t="s">
        <v>3680</v>
      </c>
      <c r="M42">
        <v>2088285</v>
      </c>
      <c r="N42">
        <v>90830</v>
      </c>
      <c r="O42" s="59">
        <v>26475342</v>
      </c>
    </row>
    <row r="43" spans="1:15" x14ac:dyDescent="0.3">
      <c r="A43" t="s">
        <v>696</v>
      </c>
      <c r="B43">
        <v>168.82</v>
      </c>
      <c r="C43">
        <v>2</v>
      </c>
      <c r="D43" s="18">
        <v>39347</v>
      </c>
      <c r="E43" s="18">
        <v>39349</v>
      </c>
      <c r="F43" t="s">
        <v>5958</v>
      </c>
      <c r="G43" t="s">
        <v>5968</v>
      </c>
      <c r="H43" t="s">
        <v>720</v>
      </c>
      <c r="I43" t="s">
        <v>693</v>
      </c>
      <c r="J43" t="s">
        <v>694</v>
      </c>
      <c r="K43" t="s">
        <v>1266</v>
      </c>
      <c r="L43" t="s">
        <v>1424</v>
      </c>
      <c r="M43">
        <v>2424937</v>
      </c>
      <c r="N43">
        <v>90830</v>
      </c>
      <c r="O43" s="59">
        <v>27124849</v>
      </c>
    </row>
    <row r="44" spans="1:15" x14ac:dyDescent="0.3">
      <c r="A44" t="s">
        <v>696</v>
      </c>
      <c r="B44">
        <v>185.27</v>
      </c>
      <c r="C44">
        <v>3</v>
      </c>
      <c r="D44" s="18">
        <v>39348</v>
      </c>
      <c r="E44" s="18">
        <v>39362</v>
      </c>
      <c r="F44" t="s">
        <v>5958</v>
      </c>
      <c r="G44" t="s">
        <v>5969</v>
      </c>
      <c r="H44" t="s">
        <v>699</v>
      </c>
      <c r="I44" t="s">
        <v>693</v>
      </c>
      <c r="J44" t="s">
        <v>694</v>
      </c>
      <c r="K44" t="s">
        <v>4691</v>
      </c>
      <c r="L44" t="s">
        <v>4690</v>
      </c>
      <c r="M44">
        <v>2022112</v>
      </c>
      <c r="N44">
        <v>70700</v>
      </c>
      <c r="O44" s="59">
        <v>27153273</v>
      </c>
    </row>
    <row r="45" spans="1:15" x14ac:dyDescent="0.3">
      <c r="A45" t="s">
        <v>690</v>
      </c>
      <c r="B45">
        <v>136.44</v>
      </c>
      <c r="C45">
        <v>2</v>
      </c>
      <c r="D45" s="18">
        <v>39131</v>
      </c>
      <c r="E45" s="18">
        <v>39170</v>
      </c>
      <c r="F45" t="s">
        <v>5960</v>
      </c>
      <c r="G45" t="s">
        <v>5969</v>
      </c>
      <c r="H45" t="s">
        <v>675</v>
      </c>
      <c r="I45" t="s">
        <v>722</v>
      </c>
      <c r="J45" t="s">
        <v>797</v>
      </c>
      <c r="K45" t="s">
        <v>1878</v>
      </c>
      <c r="L45" t="s">
        <v>1153</v>
      </c>
      <c r="M45">
        <v>1981256</v>
      </c>
      <c r="N45">
        <v>30300</v>
      </c>
      <c r="O45" s="59">
        <v>25453854</v>
      </c>
    </row>
    <row r="46" spans="1:15" x14ac:dyDescent="0.3">
      <c r="A46" t="s">
        <v>696</v>
      </c>
      <c r="B46">
        <v>124.37</v>
      </c>
      <c r="C46">
        <v>2</v>
      </c>
      <c r="D46" s="18">
        <v>39230</v>
      </c>
      <c r="E46" s="18">
        <v>39239</v>
      </c>
      <c r="F46" t="s">
        <v>5957</v>
      </c>
      <c r="G46" t="s">
        <v>5969</v>
      </c>
      <c r="H46" t="s">
        <v>681</v>
      </c>
      <c r="I46" t="s">
        <v>693</v>
      </c>
      <c r="J46" t="s">
        <v>694</v>
      </c>
      <c r="K46" t="s">
        <v>3829</v>
      </c>
      <c r="L46" t="s">
        <v>3828</v>
      </c>
      <c r="M46">
        <v>350586</v>
      </c>
      <c r="N46">
        <v>16000</v>
      </c>
      <c r="O46" s="59">
        <v>26205230</v>
      </c>
    </row>
    <row r="47" spans="1:15" x14ac:dyDescent="0.3">
      <c r="A47" t="s">
        <v>676</v>
      </c>
      <c r="B47">
        <v>110.79</v>
      </c>
      <c r="C47">
        <v>1</v>
      </c>
      <c r="D47" s="18">
        <v>39149</v>
      </c>
      <c r="E47" s="18">
        <v>39202</v>
      </c>
      <c r="F47" t="s">
        <v>5960</v>
      </c>
      <c r="G47" t="s">
        <v>5969</v>
      </c>
      <c r="H47" t="s">
        <v>675</v>
      </c>
      <c r="I47" t="s">
        <v>678</v>
      </c>
      <c r="J47" t="s">
        <v>679</v>
      </c>
      <c r="K47" t="s">
        <v>882</v>
      </c>
      <c r="L47" t="s">
        <v>4689</v>
      </c>
      <c r="M47">
        <v>2182336</v>
      </c>
      <c r="N47">
        <v>30300</v>
      </c>
      <c r="O47" s="59">
        <v>25569218</v>
      </c>
    </row>
    <row r="48" spans="1:15" x14ac:dyDescent="0.3">
      <c r="A48" t="s">
        <v>696</v>
      </c>
      <c r="B48">
        <v>185.27</v>
      </c>
      <c r="C48">
        <v>3</v>
      </c>
      <c r="D48" s="18">
        <v>39270</v>
      </c>
      <c r="E48" s="18">
        <v>39275</v>
      </c>
      <c r="F48" t="s">
        <v>5958</v>
      </c>
      <c r="G48" t="s">
        <v>5969</v>
      </c>
      <c r="H48" t="s">
        <v>699</v>
      </c>
      <c r="I48" t="s">
        <v>693</v>
      </c>
      <c r="J48" t="s">
        <v>694</v>
      </c>
      <c r="K48" t="s">
        <v>953</v>
      </c>
      <c r="L48" t="s">
        <v>1358</v>
      </c>
      <c r="M48">
        <v>960983</v>
      </c>
      <c r="N48">
        <v>70700</v>
      </c>
      <c r="O48" s="59">
        <v>26501837</v>
      </c>
    </row>
    <row r="49" spans="1:15" x14ac:dyDescent="0.3">
      <c r="A49" t="s">
        <v>676</v>
      </c>
      <c r="B49">
        <v>94.03</v>
      </c>
      <c r="C49">
        <v>1</v>
      </c>
      <c r="D49" s="18">
        <v>39296</v>
      </c>
      <c r="E49" s="18">
        <v>39368</v>
      </c>
      <c r="F49" t="s">
        <v>5958</v>
      </c>
      <c r="G49" t="s">
        <v>5969</v>
      </c>
      <c r="H49" t="s">
        <v>681</v>
      </c>
      <c r="I49" t="s">
        <v>683</v>
      </c>
      <c r="J49" t="s">
        <v>684</v>
      </c>
      <c r="K49" t="s">
        <v>685</v>
      </c>
      <c r="L49" t="s">
        <v>2252</v>
      </c>
      <c r="M49">
        <v>2112189</v>
      </c>
      <c r="N49">
        <v>16000</v>
      </c>
      <c r="O49" s="59">
        <v>26688515</v>
      </c>
    </row>
    <row r="50" spans="1:15" x14ac:dyDescent="0.3">
      <c r="A50" t="s">
        <v>676</v>
      </c>
      <c r="B50">
        <v>142.59</v>
      </c>
      <c r="C50">
        <v>2</v>
      </c>
      <c r="D50" s="18">
        <v>39342</v>
      </c>
      <c r="E50" s="18">
        <v>39365</v>
      </c>
      <c r="F50" t="s">
        <v>5958</v>
      </c>
      <c r="G50" t="s">
        <v>5969</v>
      </c>
      <c r="H50" t="s">
        <v>675</v>
      </c>
      <c r="I50" t="s">
        <v>683</v>
      </c>
      <c r="J50" t="s">
        <v>730</v>
      </c>
      <c r="K50" t="s">
        <v>926</v>
      </c>
      <c r="L50" t="s">
        <v>2287</v>
      </c>
      <c r="M50">
        <v>246121</v>
      </c>
      <c r="N50">
        <v>30300</v>
      </c>
      <c r="O50" s="59">
        <v>27060645</v>
      </c>
    </row>
    <row r="51" spans="1:15" x14ac:dyDescent="0.3">
      <c r="A51" t="s">
        <v>696</v>
      </c>
      <c r="B51">
        <v>157.91999999999999</v>
      </c>
      <c r="C51">
        <v>3</v>
      </c>
      <c r="D51" s="18">
        <v>39126</v>
      </c>
      <c r="E51" s="18">
        <v>39146</v>
      </c>
      <c r="F51" t="s">
        <v>5960</v>
      </c>
      <c r="G51" t="s">
        <v>5969</v>
      </c>
      <c r="H51" t="s">
        <v>675</v>
      </c>
      <c r="I51" t="s">
        <v>693</v>
      </c>
      <c r="J51" t="s">
        <v>694</v>
      </c>
      <c r="K51" t="s">
        <v>1686</v>
      </c>
      <c r="L51" t="s">
        <v>4367</v>
      </c>
      <c r="M51">
        <v>795216</v>
      </c>
      <c r="N51">
        <v>30300</v>
      </c>
      <c r="O51" s="59">
        <v>25373475</v>
      </c>
    </row>
    <row r="52" spans="1:15" x14ac:dyDescent="0.3">
      <c r="A52" t="s">
        <v>709</v>
      </c>
      <c r="B52">
        <v>114.36</v>
      </c>
      <c r="C52">
        <v>1</v>
      </c>
      <c r="D52" s="18">
        <v>39353</v>
      </c>
      <c r="E52" s="18">
        <v>39392</v>
      </c>
      <c r="F52" t="s">
        <v>5958</v>
      </c>
      <c r="G52" t="s">
        <v>5969</v>
      </c>
      <c r="H52" t="s">
        <v>681</v>
      </c>
      <c r="I52" t="s">
        <v>771</v>
      </c>
      <c r="J52" t="s">
        <v>750</v>
      </c>
      <c r="K52" t="s">
        <v>2983</v>
      </c>
      <c r="L52" t="s">
        <v>3898</v>
      </c>
      <c r="M52">
        <v>2872202</v>
      </c>
      <c r="N52">
        <v>16000</v>
      </c>
      <c r="O52" s="59">
        <v>27157604</v>
      </c>
    </row>
    <row r="53" spans="1:15" x14ac:dyDescent="0.3">
      <c r="A53" t="s">
        <v>696</v>
      </c>
      <c r="B53">
        <v>149.38999999999999</v>
      </c>
      <c r="C53">
        <v>2</v>
      </c>
      <c r="D53" s="18">
        <v>39355</v>
      </c>
      <c r="E53" s="18">
        <v>39373</v>
      </c>
      <c r="F53" t="s">
        <v>5958</v>
      </c>
      <c r="G53" t="s">
        <v>5969</v>
      </c>
      <c r="H53" t="s">
        <v>675</v>
      </c>
      <c r="I53" t="s">
        <v>693</v>
      </c>
      <c r="J53" t="s">
        <v>694</v>
      </c>
      <c r="K53" t="s">
        <v>3829</v>
      </c>
      <c r="L53" t="s">
        <v>3365</v>
      </c>
      <c r="M53">
        <v>352827</v>
      </c>
      <c r="N53">
        <v>30300</v>
      </c>
      <c r="O53" s="59">
        <v>27179716</v>
      </c>
    </row>
    <row r="54" spans="1:15" x14ac:dyDescent="0.3">
      <c r="A54" t="s">
        <v>676</v>
      </c>
      <c r="B54">
        <v>86.31</v>
      </c>
      <c r="C54">
        <v>2</v>
      </c>
      <c r="D54" s="18">
        <v>39437</v>
      </c>
      <c r="E54" s="18">
        <v>39458</v>
      </c>
      <c r="F54" t="s">
        <v>5959</v>
      </c>
      <c r="G54" t="s">
        <v>5969</v>
      </c>
      <c r="H54" t="s">
        <v>681</v>
      </c>
      <c r="I54" t="s">
        <v>678</v>
      </c>
      <c r="J54" t="s">
        <v>679</v>
      </c>
      <c r="K54" t="s">
        <v>1390</v>
      </c>
      <c r="L54" t="s">
        <v>1291</v>
      </c>
      <c r="M54">
        <v>9038846</v>
      </c>
      <c r="N54">
        <v>16000</v>
      </c>
      <c r="O54" s="59">
        <v>27828840</v>
      </c>
    </row>
    <row r="55" spans="1:15" x14ac:dyDescent="0.3">
      <c r="A55" t="s">
        <v>709</v>
      </c>
      <c r="B55">
        <v>127.08</v>
      </c>
      <c r="C55">
        <v>3</v>
      </c>
      <c r="D55" s="18">
        <v>39243</v>
      </c>
      <c r="E55" s="18">
        <v>39292</v>
      </c>
      <c r="F55" t="s">
        <v>5957</v>
      </c>
      <c r="G55" t="s">
        <v>5969</v>
      </c>
      <c r="H55" t="s">
        <v>681</v>
      </c>
      <c r="I55" t="s">
        <v>771</v>
      </c>
      <c r="J55" t="s">
        <v>772</v>
      </c>
      <c r="K55" t="s">
        <v>984</v>
      </c>
      <c r="L55" t="s">
        <v>4688</v>
      </c>
      <c r="M55">
        <v>2610837</v>
      </c>
      <c r="N55">
        <v>16000</v>
      </c>
      <c r="O55" s="59">
        <v>2157545</v>
      </c>
    </row>
    <row r="56" spans="1:15" x14ac:dyDescent="0.3">
      <c r="A56" t="s">
        <v>676</v>
      </c>
      <c r="B56">
        <v>182.75</v>
      </c>
      <c r="C56">
        <v>3</v>
      </c>
      <c r="D56" s="18">
        <v>39278</v>
      </c>
      <c r="E56" s="18">
        <v>39283</v>
      </c>
      <c r="F56" t="s">
        <v>5958</v>
      </c>
      <c r="G56" t="s">
        <v>5969</v>
      </c>
      <c r="H56" t="s">
        <v>699</v>
      </c>
      <c r="I56" t="s">
        <v>683</v>
      </c>
      <c r="J56" t="s">
        <v>684</v>
      </c>
      <c r="K56" t="s">
        <v>2248</v>
      </c>
      <c r="L56" t="s">
        <v>4687</v>
      </c>
      <c r="M56">
        <v>308470</v>
      </c>
      <c r="N56">
        <v>70700</v>
      </c>
      <c r="O56" s="59">
        <v>26557042</v>
      </c>
    </row>
    <row r="57" spans="1:15" x14ac:dyDescent="0.3">
      <c r="A57" t="s">
        <v>690</v>
      </c>
      <c r="B57">
        <v>121.13</v>
      </c>
      <c r="C57">
        <v>1</v>
      </c>
      <c r="D57" s="18">
        <v>39229</v>
      </c>
      <c r="E57" s="18">
        <v>39243</v>
      </c>
      <c r="F57" t="s">
        <v>5957</v>
      </c>
      <c r="G57" t="s">
        <v>5969</v>
      </c>
      <c r="H57" t="s">
        <v>675</v>
      </c>
      <c r="I57" t="s">
        <v>711</v>
      </c>
      <c r="J57" t="s">
        <v>712</v>
      </c>
      <c r="K57" t="s">
        <v>713</v>
      </c>
      <c r="L57" t="s">
        <v>1873</v>
      </c>
      <c r="M57">
        <v>136537</v>
      </c>
      <c r="N57">
        <v>30300</v>
      </c>
      <c r="O57" s="59">
        <v>26242524</v>
      </c>
    </row>
    <row r="58" spans="1:15" x14ac:dyDescent="0.3">
      <c r="A58" t="s">
        <v>690</v>
      </c>
      <c r="B58">
        <v>123.68</v>
      </c>
      <c r="C58">
        <v>3</v>
      </c>
      <c r="D58" s="18">
        <v>39293</v>
      </c>
      <c r="E58" s="18">
        <v>39320</v>
      </c>
      <c r="F58" t="s">
        <v>5958</v>
      </c>
      <c r="G58" t="s">
        <v>5969</v>
      </c>
      <c r="H58" t="s">
        <v>675</v>
      </c>
      <c r="I58" t="s">
        <v>711</v>
      </c>
      <c r="J58" t="s">
        <v>712</v>
      </c>
      <c r="K58" t="s">
        <v>2074</v>
      </c>
      <c r="L58" t="s">
        <v>943</v>
      </c>
      <c r="M58">
        <v>149691</v>
      </c>
      <c r="N58">
        <v>30300</v>
      </c>
      <c r="O58" s="59">
        <v>26675742</v>
      </c>
    </row>
    <row r="59" spans="1:15" x14ac:dyDescent="0.3">
      <c r="A59" t="s">
        <v>676</v>
      </c>
      <c r="B59">
        <v>186.44</v>
      </c>
      <c r="C59">
        <v>2</v>
      </c>
      <c r="D59" s="18">
        <v>39251</v>
      </c>
      <c r="E59" s="18">
        <v>39332</v>
      </c>
      <c r="F59" t="s">
        <v>5957</v>
      </c>
      <c r="G59" t="s">
        <v>5969</v>
      </c>
      <c r="H59" t="s">
        <v>699</v>
      </c>
      <c r="I59" t="s">
        <v>672</v>
      </c>
      <c r="J59" t="s">
        <v>779</v>
      </c>
      <c r="K59" t="s">
        <v>2275</v>
      </c>
      <c r="L59" t="s">
        <v>3470</v>
      </c>
      <c r="M59">
        <v>961222</v>
      </c>
      <c r="N59">
        <v>70700</v>
      </c>
      <c r="O59" s="59">
        <v>26343301</v>
      </c>
    </row>
    <row r="60" spans="1:15" x14ac:dyDescent="0.3">
      <c r="A60" t="s">
        <v>690</v>
      </c>
      <c r="B60">
        <v>123.68</v>
      </c>
      <c r="C60">
        <v>3</v>
      </c>
      <c r="D60" s="18">
        <v>39180</v>
      </c>
      <c r="E60" s="18">
        <v>39204</v>
      </c>
      <c r="F60" t="s">
        <v>5957</v>
      </c>
      <c r="G60" t="s">
        <v>5969</v>
      </c>
      <c r="H60" t="s">
        <v>675</v>
      </c>
      <c r="I60" t="s">
        <v>711</v>
      </c>
      <c r="J60" t="s">
        <v>712</v>
      </c>
      <c r="K60" t="s">
        <v>1314</v>
      </c>
      <c r="L60" t="s">
        <v>1828</v>
      </c>
      <c r="M60">
        <v>2726445</v>
      </c>
      <c r="N60">
        <v>30300</v>
      </c>
      <c r="O60" s="59">
        <v>25817420</v>
      </c>
    </row>
    <row r="61" spans="1:15" x14ac:dyDescent="0.3">
      <c r="A61" t="s">
        <v>676</v>
      </c>
      <c r="B61">
        <v>108.51</v>
      </c>
      <c r="C61">
        <v>1</v>
      </c>
      <c r="D61" s="18">
        <v>39167</v>
      </c>
      <c r="E61" s="18">
        <v>39170</v>
      </c>
      <c r="F61" t="s">
        <v>5960</v>
      </c>
      <c r="G61" t="s">
        <v>5969</v>
      </c>
      <c r="H61" t="s">
        <v>681</v>
      </c>
      <c r="I61" t="s">
        <v>672</v>
      </c>
      <c r="J61" t="s">
        <v>851</v>
      </c>
      <c r="K61" t="s">
        <v>1134</v>
      </c>
      <c r="L61" t="s">
        <v>1830</v>
      </c>
      <c r="M61">
        <v>274294</v>
      </c>
      <c r="N61">
        <v>16000</v>
      </c>
      <c r="O61" s="59">
        <v>2022058</v>
      </c>
    </row>
    <row r="62" spans="1:15" x14ac:dyDescent="0.3">
      <c r="A62" t="s">
        <v>690</v>
      </c>
      <c r="B62">
        <v>111.12</v>
      </c>
      <c r="C62">
        <v>1</v>
      </c>
      <c r="D62" s="18">
        <v>39165</v>
      </c>
      <c r="E62" s="18">
        <v>39184</v>
      </c>
      <c r="F62" t="s">
        <v>5960</v>
      </c>
      <c r="G62" t="s">
        <v>5969</v>
      </c>
      <c r="H62" t="s">
        <v>681</v>
      </c>
      <c r="I62" t="s">
        <v>839</v>
      </c>
      <c r="J62" t="s">
        <v>3779</v>
      </c>
      <c r="K62" t="s">
        <v>1810</v>
      </c>
      <c r="L62" t="s">
        <v>4072</v>
      </c>
      <c r="M62">
        <v>9197867</v>
      </c>
      <c r="N62">
        <v>16000</v>
      </c>
      <c r="O62" s="59">
        <v>25722308</v>
      </c>
    </row>
    <row r="63" spans="1:15" x14ac:dyDescent="0.3">
      <c r="A63" t="s">
        <v>676</v>
      </c>
      <c r="B63">
        <v>86.31</v>
      </c>
      <c r="C63">
        <v>2</v>
      </c>
      <c r="D63" s="18">
        <v>39397</v>
      </c>
      <c r="E63" s="18">
        <v>39454</v>
      </c>
      <c r="F63" t="s">
        <v>5959</v>
      </c>
      <c r="G63" t="s">
        <v>5969</v>
      </c>
      <c r="H63" t="s">
        <v>681</v>
      </c>
      <c r="I63" t="s">
        <v>678</v>
      </c>
      <c r="J63" t="s">
        <v>679</v>
      </c>
      <c r="K63" t="s">
        <v>1906</v>
      </c>
      <c r="L63" t="s">
        <v>2817</v>
      </c>
      <c r="M63">
        <v>2934317</v>
      </c>
      <c r="N63">
        <v>16000</v>
      </c>
      <c r="O63" s="59">
        <v>27503707</v>
      </c>
    </row>
    <row r="64" spans="1:15" x14ac:dyDescent="0.3">
      <c r="A64" t="s">
        <v>690</v>
      </c>
      <c r="B64">
        <v>121.13</v>
      </c>
      <c r="C64">
        <v>1</v>
      </c>
      <c r="D64" s="18">
        <v>39143</v>
      </c>
      <c r="E64" s="18">
        <v>39167</v>
      </c>
      <c r="F64" t="s">
        <v>5960</v>
      </c>
      <c r="G64" t="s">
        <v>5969</v>
      </c>
      <c r="H64" t="s">
        <v>675</v>
      </c>
      <c r="I64" t="s">
        <v>711</v>
      </c>
      <c r="J64" t="s">
        <v>712</v>
      </c>
      <c r="K64" t="s">
        <v>4106</v>
      </c>
      <c r="L64" t="s">
        <v>4392</v>
      </c>
      <c r="M64">
        <v>138061</v>
      </c>
      <c r="N64">
        <v>30300</v>
      </c>
      <c r="O64" s="59">
        <v>25556374</v>
      </c>
    </row>
    <row r="65" spans="1:15" x14ac:dyDescent="0.3">
      <c r="A65" t="s">
        <v>696</v>
      </c>
      <c r="B65">
        <v>185.27</v>
      </c>
      <c r="C65">
        <v>3</v>
      </c>
      <c r="D65" s="18">
        <v>39286</v>
      </c>
      <c r="E65" s="18">
        <v>39304</v>
      </c>
      <c r="F65" t="s">
        <v>5958</v>
      </c>
      <c r="G65" t="s">
        <v>5969</v>
      </c>
      <c r="H65" t="s">
        <v>699</v>
      </c>
      <c r="I65" t="s">
        <v>693</v>
      </c>
      <c r="J65" t="s">
        <v>694</v>
      </c>
      <c r="K65" t="s">
        <v>953</v>
      </c>
      <c r="L65" t="s">
        <v>1012</v>
      </c>
      <c r="M65">
        <v>961099</v>
      </c>
      <c r="N65">
        <v>70700</v>
      </c>
      <c r="O65" s="59">
        <v>26611206</v>
      </c>
    </row>
    <row r="66" spans="1:15" x14ac:dyDescent="0.3">
      <c r="A66" t="s">
        <v>696</v>
      </c>
      <c r="B66">
        <v>179</v>
      </c>
      <c r="C66">
        <v>3</v>
      </c>
      <c r="D66" s="18">
        <v>39181</v>
      </c>
      <c r="E66" s="18">
        <v>39202</v>
      </c>
      <c r="F66" t="s">
        <v>5957</v>
      </c>
      <c r="G66" t="s">
        <v>5969</v>
      </c>
      <c r="H66" t="s">
        <v>675</v>
      </c>
      <c r="I66" t="s">
        <v>765</v>
      </c>
      <c r="J66" t="s">
        <v>766</v>
      </c>
      <c r="K66" t="s">
        <v>2154</v>
      </c>
      <c r="L66" t="s">
        <v>4686</v>
      </c>
      <c r="M66">
        <v>2217721</v>
      </c>
      <c r="N66">
        <v>30300</v>
      </c>
      <c r="O66" s="59">
        <v>25830751</v>
      </c>
    </row>
    <row r="67" spans="1:15" x14ac:dyDescent="0.3">
      <c r="A67" t="s">
        <v>676</v>
      </c>
      <c r="B67">
        <v>121.91</v>
      </c>
      <c r="C67">
        <v>2</v>
      </c>
      <c r="D67" s="18">
        <v>39285</v>
      </c>
      <c r="E67" s="18">
        <v>39375</v>
      </c>
      <c r="F67" t="s">
        <v>5958</v>
      </c>
      <c r="G67" t="s">
        <v>5969</v>
      </c>
      <c r="H67" t="s">
        <v>681</v>
      </c>
      <c r="I67" t="s">
        <v>683</v>
      </c>
      <c r="J67" t="s">
        <v>735</v>
      </c>
      <c r="K67" t="s">
        <v>736</v>
      </c>
      <c r="L67" t="s">
        <v>1220</v>
      </c>
      <c r="M67">
        <v>2555453</v>
      </c>
      <c r="N67">
        <v>16000</v>
      </c>
      <c r="O67" s="59">
        <v>26628770</v>
      </c>
    </row>
    <row r="68" spans="1:15" x14ac:dyDescent="0.3">
      <c r="A68" t="s">
        <v>676</v>
      </c>
      <c r="B68">
        <v>109.53</v>
      </c>
      <c r="C68">
        <v>2</v>
      </c>
      <c r="D68" s="18">
        <v>39181</v>
      </c>
      <c r="E68" s="18">
        <v>39230</v>
      </c>
      <c r="F68" t="s">
        <v>5957</v>
      </c>
      <c r="G68" t="s">
        <v>5969</v>
      </c>
      <c r="H68" t="s">
        <v>675</v>
      </c>
      <c r="I68" t="s">
        <v>678</v>
      </c>
      <c r="J68" t="s">
        <v>679</v>
      </c>
      <c r="K68" t="s">
        <v>2614</v>
      </c>
      <c r="L68" t="s">
        <v>2613</v>
      </c>
      <c r="M68">
        <v>2835476</v>
      </c>
      <c r="N68">
        <v>30300</v>
      </c>
      <c r="O68" s="59">
        <v>25829561</v>
      </c>
    </row>
    <row r="69" spans="1:15" x14ac:dyDescent="0.3">
      <c r="A69" t="s">
        <v>696</v>
      </c>
      <c r="B69">
        <v>176.16</v>
      </c>
      <c r="C69">
        <v>2</v>
      </c>
      <c r="D69" s="18">
        <v>39271</v>
      </c>
      <c r="E69" s="18">
        <v>39295</v>
      </c>
      <c r="F69" t="s">
        <v>5958</v>
      </c>
      <c r="G69" t="s">
        <v>5969</v>
      </c>
      <c r="H69" t="s">
        <v>699</v>
      </c>
      <c r="I69" t="s">
        <v>946</v>
      </c>
      <c r="J69" t="s">
        <v>2875</v>
      </c>
      <c r="K69" t="s">
        <v>4685</v>
      </c>
      <c r="L69" t="s">
        <v>4684</v>
      </c>
      <c r="M69">
        <v>958823</v>
      </c>
      <c r="N69">
        <v>70700</v>
      </c>
      <c r="O69" s="59">
        <v>26501628</v>
      </c>
    </row>
    <row r="70" spans="1:15" x14ac:dyDescent="0.3">
      <c r="A70" t="s">
        <v>696</v>
      </c>
      <c r="B70">
        <v>181.28</v>
      </c>
      <c r="C70">
        <v>3</v>
      </c>
      <c r="D70" s="18">
        <v>39130</v>
      </c>
      <c r="E70" s="18">
        <v>39155</v>
      </c>
      <c r="F70" t="s">
        <v>5960</v>
      </c>
      <c r="G70" t="s">
        <v>5969</v>
      </c>
      <c r="H70" t="s">
        <v>699</v>
      </c>
      <c r="I70" t="s">
        <v>693</v>
      </c>
      <c r="J70" t="s">
        <v>694</v>
      </c>
      <c r="K70" t="s">
        <v>733</v>
      </c>
      <c r="L70" t="s">
        <v>3574</v>
      </c>
      <c r="M70">
        <v>2499678</v>
      </c>
      <c r="N70">
        <v>70700</v>
      </c>
      <c r="O70" s="59">
        <v>25447963</v>
      </c>
    </row>
    <row r="71" spans="1:15" x14ac:dyDescent="0.3">
      <c r="A71" t="s">
        <v>690</v>
      </c>
      <c r="B71">
        <v>142.94</v>
      </c>
      <c r="C71">
        <v>3</v>
      </c>
      <c r="D71" s="18">
        <v>39283</v>
      </c>
      <c r="E71" s="18">
        <v>39287</v>
      </c>
      <c r="F71" t="s">
        <v>5958</v>
      </c>
      <c r="G71" t="s">
        <v>5969</v>
      </c>
      <c r="H71" t="s">
        <v>675</v>
      </c>
      <c r="I71" t="s">
        <v>839</v>
      </c>
      <c r="J71" t="s">
        <v>797</v>
      </c>
      <c r="K71" t="s">
        <v>899</v>
      </c>
      <c r="L71" t="s">
        <v>4683</v>
      </c>
      <c r="M71">
        <v>2071207</v>
      </c>
      <c r="N71">
        <v>30300</v>
      </c>
      <c r="O71" s="59">
        <v>26566236</v>
      </c>
    </row>
    <row r="72" spans="1:15" x14ac:dyDescent="0.3">
      <c r="A72" t="s">
        <v>709</v>
      </c>
      <c r="B72">
        <v>139.11000000000001</v>
      </c>
      <c r="C72">
        <v>2</v>
      </c>
      <c r="D72" s="18">
        <v>39219</v>
      </c>
      <c r="E72" s="18">
        <v>39266</v>
      </c>
      <c r="F72" t="s">
        <v>5957</v>
      </c>
      <c r="G72" t="s">
        <v>5969</v>
      </c>
      <c r="H72" t="s">
        <v>675</v>
      </c>
      <c r="I72" t="s">
        <v>771</v>
      </c>
      <c r="J72" t="s">
        <v>750</v>
      </c>
      <c r="K72" t="s">
        <v>4682</v>
      </c>
      <c r="L72" t="s">
        <v>4681</v>
      </c>
      <c r="M72">
        <v>2513814</v>
      </c>
      <c r="N72">
        <v>30300</v>
      </c>
      <c r="O72" s="59">
        <v>26076757</v>
      </c>
    </row>
    <row r="73" spans="1:15" x14ac:dyDescent="0.3">
      <c r="A73" t="s">
        <v>709</v>
      </c>
      <c r="B73">
        <v>148.84</v>
      </c>
      <c r="C73">
        <v>3</v>
      </c>
      <c r="D73" s="18">
        <v>39374</v>
      </c>
      <c r="E73" s="18">
        <v>39391</v>
      </c>
      <c r="F73" t="s">
        <v>5959</v>
      </c>
      <c r="G73" t="s">
        <v>5969</v>
      </c>
      <c r="H73" t="s">
        <v>675</v>
      </c>
      <c r="I73" t="s">
        <v>726</v>
      </c>
      <c r="J73" t="s">
        <v>750</v>
      </c>
      <c r="K73" t="s">
        <v>4680</v>
      </c>
      <c r="L73" t="s">
        <v>4679</v>
      </c>
      <c r="M73">
        <v>53218</v>
      </c>
      <c r="N73">
        <v>30300</v>
      </c>
      <c r="O73" s="59">
        <v>2414447</v>
      </c>
    </row>
    <row r="74" spans="1:15" x14ac:dyDescent="0.3">
      <c r="A74" t="s">
        <v>696</v>
      </c>
      <c r="B74">
        <v>145.02000000000001</v>
      </c>
      <c r="C74">
        <v>3</v>
      </c>
      <c r="D74" s="18">
        <v>39297</v>
      </c>
      <c r="E74" s="18">
        <v>39306</v>
      </c>
      <c r="F74" t="s">
        <v>5958</v>
      </c>
      <c r="G74" t="s">
        <v>5969</v>
      </c>
      <c r="H74" t="s">
        <v>675</v>
      </c>
      <c r="I74" t="s">
        <v>765</v>
      </c>
      <c r="J74" t="s">
        <v>766</v>
      </c>
      <c r="K74" t="s">
        <v>4678</v>
      </c>
      <c r="L74" t="s">
        <v>4677</v>
      </c>
      <c r="M74">
        <v>1767030</v>
      </c>
      <c r="N74">
        <v>30300</v>
      </c>
      <c r="O74" s="59">
        <v>26743324</v>
      </c>
    </row>
    <row r="75" spans="1:15" x14ac:dyDescent="0.3">
      <c r="A75" t="s">
        <v>709</v>
      </c>
      <c r="B75">
        <v>135.12</v>
      </c>
      <c r="C75">
        <v>2</v>
      </c>
      <c r="D75" s="18">
        <v>39251</v>
      </c>
      <c r="E75" s="18">
        <v>39285</v>
      </c>
      <c r="F75" t="s">
        <v>5957</v>
      </c>
      <c r="G75" t="s">
        <v>5969</v>
      </c>
      <c r="H75" t="s">
        <v>681</v>
      </c>
      <c r="I75" t="s">
        <v>746</v>
      </c>
      <c r="J75" t="s">
        <v>782</v>
      </c>
      <c r="K75" t="s">
        <v>1064</v>
      </c>
      <c r="L75" t="s">
        <v>4676</v>
      </c>
      <c r="M75">
        <v>381659</v>
      </c>
      <c r="N75">
        <v>16000</v>
      </c>
      <c r="O75" s="59">
        <v>17728185</v>
      </c>
    </row>
    <row r="76" spans="1:15" x14ac:dyDescent="0.3">
      <c r="A76" t="s">
        <v>690</v>
      </c>
      <c r="B76">
        <v>123.68</v>
      </c>
      <c r="C76">
        <v>3</v>
      </c>
      <c r="D76" s="18">
        <v>39124</v>
      </c>
      <c r="E76" s="18">
        <v>39141</v>
      </c>
      <c r="F76" t="s">
        <v>5960</v>
      </c>
      <c r="G76" t="s">
        <v>5969</v>
      </c>
      <c r="H76" t="s">
        <v>675</v>
      </c>
      <c r="I76" t="s">
        <v>711</v>
      </c>
      <c r="J76" t="s">
        <v>712</v>
      </c>
      <c r="K76" t="s">
        <v>3287</v>
      </c>
      <c r="L76" t="s">
        <v>3029</v>
      </c>
      <c r="M76">
        <v>148086</v>
      </c>
      <c r="N76">
        <v>30300</v>
      </c>
      <c r="O76" s="59">
        <v>25406994</v>
      </c>
    </row>
    <row r="77" spans="1:15" x14ac:dyDescent="0.3">
      <c r="A77" t="s">
        <v>676</v>
      </c>
      <c r="B77">
        <v>186.44</v>
      </c>
      <c r="C77">
        <v>2</v>
      </c>
      <c r="D77" s="18">
        <v>39341</v>
      </c>
      <c r="E77" s="18">
        <v>39406</v>
      </c>
      <c r="F77" t="s">
        <v>5958</v>
      </c>
      <c r="G77" t="s">
        <v>5969</v>
      </c>
      <c r="H77" t="s">
        <v>699</v>
      </c>
      <c r="I77" t="s">
        <v>672</v>
      </c>
      <c r="J77" t="s">
        <v>779</v>
      </c>
      <c r="K77" t="s">
        <v>1321</v>
      </c>
      <c r="L77" t="s">
        <v>1320</v>
      </c>
      <c r="M77">
        <v>961245</v>
      </c>
      <c r="N77">
        <v>70700</v>
      </c>
      <c r="O77" s="59">
        <v>27043613</v>
      </c>
    </row>
    <row r="78" spans="1:15" x14ac:dyDescent="0.3">
      <c r="A78" t="s">
        <v>676</v>
      </c>
      <c r="B78">
        <v>151.03</v>
      </c>
      <c r="C78">
        <v>2</v>
      </c>
      <c r="D78" s="18">
        <v>39112</v>
      </c>
      <c r="E78" s="18">
        <v>39116</v>
      </c>
      <c r="F78" t="s">
        <v>5960</v>
      </c>
      <c r="G78" t="s">
        <v>5969</v>
      </c>
      <c r="H78" t="s">
        <v>675</v>
      </c>
      <c r="I78" t="s">
        <v>678</v>
      </c>
      <c r="J78" t="s">
        <v>753</v>
      </c>
      <c r="K78" t="s">
        <v>1547</v>
      </c>
      <c r="L78" t="s">
        <v>3196</v>
      </c>
      <c r="M78">
        <v>253622</v>
      </c>
      <c r="N78">
        <v>30300</v>
      </c>
      <c r="O78" s="59">
        <v>25312525</v>
      </c>
    </row>
    <row r="79" spans="1:15" x14ac:dyDescent="0.3">
      <c r="A79" t="s">
        <v>709</v>
      </c>
      <c r="B79">
        <v>134.38</v>
      </c>
      <c r="C79">
        <v>2</v>
      </c>
      <c r="D79" s="18">
        <v>39095</v>
      </c>
      <c r="E79" s="18">
        <v>39099</v>
      </c>
      <c r="F79" t="s">
        <v>5960</v>
      </c>
      <c r="G79" t="s">
        <v>5969</v>
      </c>
      <c r="H79" t="s">
        <v>681</v>
      </c>
      <c r="I79" t="s">
        <v>746</v>
      </c>
      <c r="J79" t="s">
        <v>782</v>
      </c>
      <c r="K79" t="s">
        <v>3171</v>
      </c>
      <c r="L79" t="s">
        <v>4675</v>
      </c>
      <c r="M79">
        <v>383396</v>
      </c>
      <c r="N79">
        <v>16000</v>
      </c>
      <c r="O79" s="59">
        <v>17635870</v>
      </c>
    </row>
    <row r="80" spans="1:15" x14ac:dyDescent="0.3">
      <c r="A80" t="s">
        <v>676</v>
      </c>
      <c r="B80">
        <v>94.03</v>
      </c>
      <c r="C80">
        <v>1</v>
      </c>
      <c r="D80" s="18">
        <v>39243</v>
      </c>
      <c r="E80" s="18">
        <v>39341</v>
      </c>
      <c r="F80" t="s">
        <v>5957</v>
      </c>
      <c r="G80" t="s">
        <v>5969</v>
      </c>
      <c r="H80" t="s">
        <v>681</v>
      </c>
      <c r="I80" t="s">
        <v>683</v>
      </c>
      <c r="J80" t="s">
        <v>684</v>
      </c>
      <c r="K80" t="s">
        <v>1331</v>
      </c>
      <c r="L80" t="s">
        <v>1330</v>
      </c>
      <c r="M80">
        <v>958204</v>
      </c>
      <c r="N80">
        <v>16000</v>
      </c>
      <c r="O80" s="59">
        <v>26310559</v>
      </c>
    </row>
    <row r="81" spans="1:15" x14ac:dyDescent="0.3">
      <c r="A81" t="s">
        <v>696</v>
      </c>
      <c r="B81">
        <v>168.82</v>
      </c>
      <c r="C81">
        <v>2</v>
      </c>
      <c r="D81" s="18">
        <v>39346</v>
      </c>
      <c r="E81" s="18">
        <v>39360</v>
      </c>
      <c r="F81" t="s">
        <v>5958</v>
      </c>
      <c r="G81" t="s">
        <v>5968</v>
      </c>
      <c r="H81" t="s">
        <v>720</v>
      </c>
      <c r="I81" t="s">
        <v>693</v>
      </c>
      <c r="J81" t="s">
        <v>694</v>
      </c>
      <c r="K81" t="s">
        <v>2215</v>
      </c>
      <c r="L81" t="s">
        <v>2214</v>
      </c>
      <c r="M81">
        <v>351911</v>
      </c>
      <c r="N81">
        <v>90830</v>
      </c>
      <c r="O81" s="59">
        <v>27124620</v>
      </c>
    </row>
    <row r="82" spans="1:15" x14ac:dyDescent="0.3">
      <c r="A82" t="s">
        <v>696</v>
      </c>
      <c r="B82">
        <v>139.68</v>
      </c>
      <c r="C82">
        <v>2</v>
      </c>
      <c r="D82" s="18">
        <v>39331</v>
      </c>
      <c r="E82" s="18">
        <v>39354</v>
      </c>
      <c r="F82" t="s">
        <v>5958</v>
      </c>
      <c r="G82" t="s">
        <v>5968</v>
      </c>
      <c r="H82" t="s">
        <v>720</v>
      </c>
      <c r="I82" t="s">
        <v>693</v>
      </c>
      <c r="J82" t="s">
        <v>694</v>
      </c>
      <c r="K82" t="s">
        <v>698</v>
      </c>
      <c r="L82" t="s">
        <v>697</v>
      </c>
      <c r="M82">
        <v>367933</v>
      </c>
      <c r="N82">
        <v>90830</v>
      </c>
      <c r="O82" s="59">
        <v>26962337</v>
      </c>
    </row>
    <row r="83" spans="1:15" x14ac:dyDescent="0.3">
      <c r="A83" t="s">
        <v>709</v>
      </c>
      <c r="B83">
        <v>185.15</v>
      </c>
      <c r="C83">
        <v>4</v>
      </c>
      <c r="D83" s="18">
        <v>39388</v>
      </c>
      <c r="E83" s="18">
        <v>39433</v>
      </c>
      <c r="F83" t="s">
        <v>5959</v>
      </c>
      <c r="G83" t="s">
        <v>5968</v>
      </c>
      <c r="H83" t="s">
        <v>755</v>
      </c>
      <c r="I83" t="s">
        <v>771</v>
      </c>
      <c r="J83" t="s">
        <v>772</v>
      </c>
      <c r="K83" t="s">
        <v>4088</v>
      </c>
      <c r="L83" t="s">
        <v>4087</v>
      </c>
      <c r="M83">
        <v>2494005</v>
      </c>
      <c r="N83">
        <v>87000</v>
      </c>
      <c r="O83" s="59">
        <v>27425379</v>
      </c>
    </row>
    <row r="84" spans="1:15" x14ac:dyDescent="0.3">
      <c r="A84" t="s">
        <v>690</v>
      </c>
      <c r="B84">
        <v>111.12</v>
      </c>
      <c r="C84">
        <v>1</v>
      </c>
      <c r="D84" s="18">
        <v>39221</v>
      </c>
      <c r="E84" s="18">
        <v>39253</v>
      </c>
      <c r="F84" t="s">
        <v>5957</v>
      </c>
      <c r="G84" t="s">
        <v>5969</v>
      </c>
      <c r="H84" t="s">
        <v>681</v>
      </c>
      <c r="I84" t="s">
        <v>839</v>
      </c>
      <c r="J84" t="s">
        <v>840</v>
      </c>
      <c r="K84" t="s">
        <v>1216</v>
      </c>
      <c r="L84" t="s">
        <v>2387</v>
      </c>
      <c r="M84">
        <v>290203</v>
      </c>
      <c r="N84">
        <v>16000</v>
      </c>
      <c r="O84" s="59">
        <v>26146737</v>
      </c>
    </row>
    <row r="85" spans="1:15" x14ac:dyDescent="0.3">
      <c r="A85" t="s">
        <v>709</v>
      </c>
      <c r="B85">
        <v>138.19</v>
      </c>
      <c r="C85">
        <v>2</v>
      </c>
      <c r="D85" s="18">
        <v>39088</v>
      </c>
      <c r="E85" s="18">
        <v>39105</v>
      </c>
      <c r="F85" t="s">
        <v>5960</v>
      </c>
      <c r="G85" t="s">
        <v>5968</v>
      </c>
      <c r="H85" t="s">
        <v>720</v>
      </c>
      <c r="I85" t="s">
        <v>726</v>
      </c>
      <c r="J85" t="s">
        <v>727</v>
      </c>
      <c r="K85" t="s">
        <v>1059</v>
      </c>
      <c r="L85" t="s">
        <v>1058</v>
      </c>
      <c r="M85">
        <v>191412</v>
      </c>
      <c r="N85">
        <v>90830</v>
      </c>
      <c r="O85" s="59">
        <v>25162016</v>
      </c>
    </row>
    <row r="86" spans="1:15" x14ac:dyDescent="0.3">
      <c r="A86" t="s">
        <v>690</v>
      </c>
      <c r="B86">
        <v>89.04</v>
      </c>
      <c r="C86">
        <v>1</v>
      </c>
      <c r="D86" s="18">
        <v>39391</v>
      </c>
      <c r="E86" s="18">
        <v>39401</v>
      </c>
      <c r="F86" t="s">
        <v>5959</v>
      </c>
      <c r="G86" t="s">
        <v>5969</v>
      </c>
      <c r="H86" t="s">
        <v>681</v>
      </c>
      <c r="I86" t="s">
        <v>687</v>
      </c>
      <c r="J86" t="s">
        <v>688</v>
      </c>
      <c r="K86" t="s">
        <v>3714</v>
      </c>
      <c r="L86" t="s">
        <v>4674</v>
      </c>
      <c r="M86">
        <v>9195296</v>
      </c>
      <c r="N86">
        <v>16000</v>
      </c>
      <c r="O86" s="59">
        <v>27446793</v>
      </c>
    </row>
    <row r="87" spans="1:15" x14ac:dyDescent="0.3">
      <c r="A87" t="s">
        <v>696</v>
      </c>
      <c r="B87">
        <v>129.38</v>
      </c>
      <c r="C87">
        <v>2</v>
      </c>
      <c r="D87" s="18">
        <v>39167</v>
      </c>
      <c r="E87" s="18">
        <v>39178</v>
      </c>
      <c r="F87" t="s">
        <v>5960</v>
      </c>
      <c r="G87" t="s">
        <v>5969</v>
      </c>
      <c r="H87" t="s">
        <v>681</v>
      </c>
      <c r="I87" t="s">
        <v>765</v>
      </c>
      <c r="J87" t="s">
        <v>950</v>
      </c>
      <c r="K87" t="s">
        <v>951</v>
      </c>
      <c r="L87" t="s">
        <v>4673</v>
      </c>
      <c r="M87">
        <v>317456</v>
      </c>
      <c r="N87">
        <v>16000</v>
      </c>
      <c r="O87" s="59">
        <v>25896188</v>
      </c>
    </row>
    <row r="88" spans="1:15" x14ac:dyDescent="0.3">
      <c r="A88" t="s">
        <v>709</v>
      </c>
      <c r="B88">
        <v>156.27000000000001</v>
      </c>
      <c r="C88">
        <v>2</v>
      </c>
      <c r="D88" s="18">
        <v>39271</v>
      </c>
      <c r="E88" s="18">
        <v>39276</v>
      </c>
      <c r="F88" t="s">
        <v>5958</v>
      </c>
      <c r="G88" t="s">
        <v>5969</v>
      </c>
      <c r="H88" t="s">
        <v>675</v>
      </c>
      <c r="I88" t="s">
        <v>746</v>
      </c>
      <c r="J88" t="s">
        <v>833</v>
      </c>
      <c r="K88" t="s">
        <v>1487</v>
      </c>
      <c r="L88" t="s">
        <v>2129</v>
      </c>
      <c r="M88">
        <v>372000</v>
      </c>
      <c r="N88">
        <v>30300</v>
      </c>
      <c r="O88" s="59">
        <v>17734803</v>
      </c>
    </row>
    <row r="89" spans="1:15" x14ac:dyDescent="0.3">
      <c r="A89" t="s">
        <v>696</v>
      </c>
      <c r="B89">
        <v>169.26</v>
      </c>
      <c r="C89">
        <v>2</v>
      </c>
      <c r="D89" s="18">
        <v>39389</v>
      </c>
      <c r="E89" s="18">
        <v>39413</v>
      </c>
      <c r="F89" t="s">
        <v>5959</v>
      </c>
      <c r="G89" t="s">
        <v>5969</v>
      </c>
      <c r="H89" t="s">
        <v>675</v>
      </c>
      <c r="I89" t="s">
        <v>693</v>
      </c>
      <c r="J89" t="s">
        <v>694</v>
      </c>
      <c r="K89" t="s">
        <v>4672</v>
      </c>
      <c r="L89" t="s">
        <v>4671</v>
      </c>
      <c r="M89">
        <v>370676</v>
      </c>
      <c r="N89">
        <v>30300</v>
      </c>
      <c r="O89" s="59">
        <v>27455849</v>
      </c>
    </row>
    <row r="90" spans="1:15" x14ac:dyDescent="0.3">
      <c r="A90" t="s">
        <v>676</v>
      </c>
      <c r="B90">
        <v>166.65</v>
      </c>
      <c r="C90">
        <v>2</v>
      </c>
      <c r="D90" s="18">
        <v>39250</v>
      </c>
      <c r="E90" s="18">
        <v>39307</v>
      </c>
      <c r="F90" t="s">
        <v>5957</v>
      </c>
      <c r="G90" t="s">
        <v>5969</v>
      </c>
      <c r="H90" t="s">
        <v>699</v>
      </c>
      <c r="I90" t="s">
        <v>678</v>
      </c>
      <c r="J90" t="s">
        <v>679</v>
      </c>
      <c r="K90" t="s">
        <v>999</v>
      </c>
      <c r="L90" t="s">
        <v>2110</v>
      </c>
      <c r="M90">
        <v>2536026</v>
      </c>
      <c r="N90">
        <v>70700</v>
      </c>
      <c r="O90" s="59">
        <v>26342907</v>
      </c>
    </row>
    <row r="91" spans="1:15" x14ac:dyDescent="0.3">
      <c r="A91" t="s">
        <v>696</v>
      </c>
      <c r="B91">
        <v>175</v>
      </c>
      <c r="C91">
        <v>3</v>
      </c>
      <c r="D91" s="18">
        <v>39164</v>
      </c>
      <c r="E91" s="18">
        <v>39188</v>
      </c>
      <c r="F91" t="s">
        <v>5960</v>
      </c>
      <c r="G91" t="s">
        <v>5968</v>
      </c>
      <c r="H91" t="s">
        <v>720</v>
      </c>
      <c r="I91" t="s">
        <v>693</v>
      </c>
      <c r="J91" t="s">
        <v>694</v>
      </c>
      <c r="K91" t="s">
        <v>953</v>
      </c>
      <c r="L91" t="s">
        <v>3553</v>
      </c>
      <c r="M91">
        <v>9036062</v>
      </c>
      <c r="N91">
        <v>90830</v>
      </c>
      <c r="O91" s="59">
        <v>25726620</v>
      </c>
    </row>
    <row r="92" spans="1:15" x14ac:dyDescent="0.3">
      <c r="A92" t="s">
        <v>696</v>
      </c>
      <c r="B92">
        <v>179.99</v>
      </c>
      <c r="C92">
        <v>2</v>
      </c>
      <c r="D92" s="18">
        <v>39172</v>
      </c>
      <c r="E92" s="18">
        <v>39176</v>
      </c>
      <c r="F92" t="s">
        <v>5960</v>
      </c>
      <c r="G92" t="s">
        <v>5969</v>
      </c>
      <c r="H92" t="s">
        <v>675</v>
      </c>
      <c r="I92" t="s">
        <v>693</v>
      </c>
      <c r="J92" t="s">
        <v>694</v>
      </c>
      <c r="K92" t="s">
        <v>1525</v>
      </c>
      <c r="L92" t="s">
        <v>3556</v>
      </c>
      <c r="M92">
        <v>2618954</v>
      </c>
      <c r="N92">
        <v>30300</v>
      </c>
      <c r="O92" s="59">
        <v>25780857</v>
      </c>
    </row>
    <row r="93" spans="1:15" x14ac:dyDescent="0.3">
      <c r="A93" t="s">
        <v>696</v>
      </c>
      <c r="B93">
        <v>157.82</v>
      </c>
      <c r="C93">
        <v>3</v>
      </c>
      <c r="D93" s="18">
        <v>39381</v>
      </c>
      <c r="E93" s="18">
        <v>39388</v>
      </c>
      <c r="F93" t="s">
        <v>5959</v>
      </c>
      <c r="G93" t="s">
        <v>5969</v>
      </c>
      <c r="H93" t="s">
        <v>675</v>
      </c>
      <c r="I93" t="s">
        <v>765</v>
      </c>
      <c r="J93" t="s">
        <v>766</v>
      </c>
      <c r="K93" t="s">
        <v>1442</v>
      </c>
      <c r="L93" t="s">
        <v>4670</v>
      </c>
      <c r="M93">
        <v>2506812</v>
      </c>
      <c r="N93">
        <v>30300</v>
      </c>
      <c r="O93" s="59">
        <v>27397973</v>
      </c>
    </row>
    <row r="94" spans="1:15" x14ac:dyDescent="0.3">
      <c r="A94" t="s">
        <v>709</v>
      </c>
      <c r="B94">
        <v>174.36</v>
      </c>
      <c r="C94">
        <v>2</v>
      </c>
      <c r="D94" s="18">
        <v>39257</v>
      </c>
      <c r="E94" s="18">
        <v>39281</v>
      </c>
      <c r="F94" t="s">
        <v>5957</v>
      </c>
      <c r="G94" t="s">
        <v>5969</v>
      </c>
      <c r="H94" t="s">
        <v>675</v>
      </c>
      <c r="I94" t="s">
        <v>746</v>
      </c>
      <c r="J94" t="s">
        <v>782</v>
      </c>
      <c r="K94" t="s">
        <v>923</v>
      </c>
      <c r="L94" t="s">
        <v>1946</v>
      </c>
      <c r="M94">
        <v>382718</v>
      </c>
      <c r="N94">
        <v>30300</v>
      </c>
      <c r="O94" s="59">
        <v>17735948</v>
      </c>
    </row>
    <row r="95" spans="1:15" x14ac:dyDescent="0.3">
      <c r="A95" t="s">
        <v>690</v>
      </c>
      <c r="B95">
        <v>157.52000000000001</v>
      </c>
      <c r="C95">
        <v>3</v>
      </c>
      <c r="D95" s="18">
        <v>39410</v>
      </c>
      <c r="E95" s="18">
        <v>39449</v>
      </c>
      <c r="F95" t="s">
        <v>5959</v>
      </c>
      <c r="G95" t="s">
        <v>5969</v>
      </c>
      <c r="H95" t="s">
        <v>675</v>
      </c>
      <c r="I95" t="s">
        <v>722</v>
      </c>
      <c r="J95" t="s">
        <v>723</v>
      </c>
      <c r="K95" t="s">
        <v>1795</v>
      </c>
      <c r="L95" t="s">
        <v>1794</v>
      </c>
      <c r="M95">
        <v>128230</v>
      </c>
      <c r="N95">
        <v>30300</v>
      </c>
      <c r="O95" s="59">
        <v>27653063</v>
      </c>
    </row>
    <row r="96" spans="1:15" x14ac:dyDescent="0.3">
      <c r="A96" t="s">
        <v>676</v>
      </c>
      <c r="B96">
        <v>117.61</v>
      </c>
      <c r="C96">
        <v>1</v>
      </c>
      <c r="D96" s="18">
        <v>39369</v>
      </c>
      <c r="E96" s="18">
        <v>39376</v>
      </c>
      <c r="F96" t="s">
        <v>5959</v>
      </c>
      <c r="G96" t="s">
        <v>5969</v>
      </c>
      <c r="H96" t="s">
        <v>681</v>
      </c>
      <c r="I96" t="s">
        <v>683</v>
      </c>
      <c r="J96" t="s">
        <v>1519</v>
      </c>
      <c r="K96" t="s">
        <v>3185</v>
      </c>
      <c r="L96" t="s">
        <v>4425</v>
      </c>
      <c r="M96">
        <v>17825</v>
      </c>
      <c r="N96">
        <v>16000</v>
      </c>
      <c r="O96" s="59">
        <v>27263171</v>
      </c>
    </row>
    <row r="97" spans="1:15" x14ac:dyDescent="0.3">
      <c r="A97" t="s">
        <v>690</v>
      </c>
      <c r="B97">
        <v>126.38</v>
      </c>
      <c r="C97">
        <v>2</v>
      </c>
      <c r="D97" s="18">
        <v>39370</v>
      </c>
      <c r="E97" s="18">
        <v>39379</v>
      </c>
      <c r="F97" t="s">
        <v>5959</v>
      </c>
      <c r="G97" t="s">
        <v>5969</v>
      </c>
      <c r="H97" t="s">
        <v>675</v>
      </c>
      <c r="I97" t="s">
        <v>711</v>
      </c>
      <c r="J97" t="s">
        <v>712</v>
      </c>
      <c r="K97" t="s">
        <v>1277</v>
      </c>
      <c r="L97" t="s">
        <v>721</v>
      </c>
      <c r="M97">
        <v>139610</v>
      </c>
      <c r="N97">
        <v>30300</v>
      </c>
      <c r="O97" s="59">
        <v>27271143</v>
      </c>
    </row>
    <row r="98" spans="1:15" x14ac:dyDescent="0.3">
      <c r="A98" t="s">
        <v>690</v>
      </c>
      <c r="B98">
        <v>121.13</v>
      </c>
      <c r="C98">
        <v>1</v>
      </c>
      <c r="D98" s="18">
        <v>39341</v>
      </c>
      <c r="E98" s="18">
        <v>39356</v>
      </c>
      <c r="F98" t="s">
        <v>5958</v>
      </c>
      <c r="G98" t="s">
        <v>5969</v>
      </c>
      <c r="H98" t="s">
        <v>675</v>
      </c>
      <c r="I98" t="s">
        <v>711</v>
      </c>
      <c r="J98" t="s">
        <v>712</v>
      </c>
      <c r="K98" t="s">
        <v>775</v>
      </c>
      <c r="L98" t="s">
        <v>774</v>
      </c>
      <c r="M98">
        <v>136750</v>
      </c>
      <c r="N98">
        <v>30300</v>
      </c>
      <c r="O98" s="59">
        <v>2362414</v>
      </c>
    </row>
    <row r="99" spans="1:15" x14ac:dyDescent="0.3">
      <c r="A99" t="s">
        <v>690</v>
      </c>
      <c r="B99">
        <v>138.24</v>
      </c>
      <c r="C99">
        <v>3</v>
      </c>
      <c r="D99" s="18">
        <v>39263</v>
      </c>
      <c r="E99" s="18">
        <v>39285</v>
      </c>
      <c r="F99" t="s">
        <v>5957</v>
      </c>
      <c r="G99" t="s">
        <v>5969</v>
      </c>
      <c r="H99" t="s">
        <v>675</v>
      </c>
      <c r="I99" t="s">
        <v>839</v>
      </c>
      <c r="J99" t="s">
        <v>840</v>
      </c>
      <c r="K99" t="s">
        <v>841</v>
      </c>
      <c r="L99" t="s">
        <v>838</v>
      </c>
      <c r="M99">
        <v>773901</v>
      </c>
      <c r="N99">
        <v>30300</v>
      </c>
      <c r="O99" s="59">
        <v>26467643</v>
      </c>
    </row>
    <row r="100" spans="1:15" x14ac:dyDescent="0.3">
      <c r="A100" t="s">
        <v>696</v>
      </c>
      <c r="B100">
        <v>175</v>
      </c>
      <c r="C100">
        <v>3</v>
      </c>
      <c r="D100" s="18">
        <v>39094</v>
      </c>
      <c r="E100" s="18">
        <v>39114</v>
      </c>
      <c r="F100" t="s">
        <v>5960</v>
      </c>
      <c r="G100" t="s">
        <v>5968</v>
      </c>
      <c r="H100" t="s">
        <v>720</v>
      </c>
      <c r="I100" t="s">
        <v>693</v>
      </c>
      <c r="J100" t="s">
        <v>694</v>
      </c>
      <c r="K100" t="s">
        <v>953</v>
      </c>
      <c r="L100" t="s">
        <v>943</v>
      </c>
      <c r="M100">
        <v>346608</v>
      </c>
      <c r="N100">
        <v>90830</v>
      </c>
      <c r="O100" s="59">
        <v>25174276</v>
      </c>
    </row>
    <row r="101" spans="1:15" x14ac:dyDescent="0.3">
      <c r="A101" t="s">
        <v>709</v>
      </c>
      <c r="B101">
        <v>130.55000000000001</v>
      </c>
      <c r="C101">
        <v>2</v>
      </c>
      <c r="D101" s="18">
        <v>39205</v>
      </c>
      <c r="E101" s="18">
        <v>39230</v>
      </c>
      <c r="F101" t="s">
        <v>5957</v>
      </c>
      <c r="G101" t="s">
        <v>5969</v>
      </c>
      <c r="H101" t="s">
        <v>675</v>
      </c>
      <c r="I101" t="s">
        <v>726</v>
      </c>
      <c r="J101" t="s">
        <v>727</v>
      </c>
      <c r="K101" t="s">
        <v>759</v>
      </c>
      <c r="L101" t="s">
        <v>4608</v>
      </c>
      <c r="M101">
        <v>191857</v>
      </c>
      <c r="N101">
        <v>30300</v>
      </c>
      <c r="O101" s="59">
        <v>25979797</v>
      </c>
    </row>
    <row r="102" spans="1:15" x14ac:dyDescent="0.3">
      <c r="A102" t="s">
        <v>690</v>
      </c>
      <c r="B102">
        <v>126.38</v>
      </c>
      <c r="C102">
        <v>2</v>
      </c>
      <c r="D102" s="18">
        <v>39181</v>
      </c>
      <c r="E102" s="18">
        <v>39198</v>
      </c>
      <c r="F102" t="s">
        <v>5957</v>
      </c>
      <c r="G102" t="s">
        <v>5969</v>
      </c>
      <c r="H102" t="s">
        <v>675</v>
      </c>
      <c r="I102" t="s">
        <v>711</v>
      </c>
      <c r="J102" t="s">
        <v>712</v>
      </c>
      <c r="K102" t="s">
        <v>1347</v>
      </c>
      <c r="L102" t="s">
        <v>918</v>
      </c>
      <c r="M102">
        <v>2825769</v>
      </c>
      <c r="N102">
        <v>30300</v>
      </c>
      <c r="O102" s="59">
        <v>25763102</v>
      </c>
    </row>
    <row r="103" spans="1:15" x14ac:dyDescent="0.3">
      <c r="A103" t="s">
        <v>690</v>
      </c>
      <c r="B103">
        <v>96.59</v>
      </c>
      <c r="C103">
        <v>2</v>
      </c>
      <c r="D103" s="18">
        <v>39356</v>
      </c>
      <c r="E103" s="18">
        <v>39379</v>
      </c>
      <c r="F103" t="s">
        <v>5959</v>
      </c>
      <c r="G103" t="s">
        <v>5969</v>
      </c>
      <c r="H103" t="s">
        <v>681</v>
      </c>
      <c r="I103" t="s">
        <v>711</v>
      </c>
      <c r="J103" t="s">
        <v>712</v>
      </c>
      <c r="K103" t="s">
        <v>1277</v>
      </c>
      <c r="L103" t="s">
        <v>3218</v>
      </c>
      <c r="M103">
        <v>2387474</v>
      </c>
      <c r="N103">
        <v>16000</v>
      </c>
      <c r="O103" s="59">
        <v>27162336</v>
      </c>
    </row>
    <row r="104" spans="1:15" x14ac:dyDescent="0.3">
      <c r="A104" t="s">
        <v>690</v>
      </c>
      <c r="B104">
        <v>135.16999999999999</v>
      </c>
      <c r="C104">
        <v>3</v>
      </c>
      <c r="D104" s="18">
        <v>39206</v>
      </c>
      <c r="E104" s="18">
        <v>39245</v>
      </c>
      <c r="F104" t="s">
        <v>5957</v>
      </c>
      <c r="G104" t="s">
        <v>5968</v>
      </c>
      <c r="H104" t="s">
        <v>720</v>
      </c>
      <c r="I104" t="s">
        <v>711</v>
      </c>
      <c r="J104" t="s">
        <v>712</v>
      </c>
      <c r="K104" t="s">
        <v>4669</v>
      </c>
      <c r="L104" t="s">
        <v>786</v>
      </c>
      <c r="M104">
        <v>9049162</v>
      </c>
      <c r="N104">
        <v>90830</v>
      </c>
      <c r="O104" s="59">
        <v>2122506</v>
      </c>
    </row>
    <row r="105" spans="1:15" x14ac:dyDescent="0.3">
      <c r="A105" t="s">
        <v>690</v>
      </c>
      <c r="B105">
        <v>100.7</v>
      </c>
      <c r="C105">
        <v>2</v>
      </c>
      <c r="D105" s="18">
        <v>39165</v>
      </c>
      <c r="E105" s="18">
        <v>39174</v>
      </c>
      <c r="F105" t="s">
        <v>5960</v>
      </c>
      <c r="G105" t="s">
        <v>5969</v>
      </c>
      <c r="H105" t="s">
        <v>681</v>
      </c>
      <c r="I105" t="s">
        <v>722</v>
      </c>
      <c r="J105" t="s">
        <v>797</v>
      </c>
      <c r="K105" t="s">
        <v>2923</v>
      </c>
      <c r="L105" t="s">
        <v>2922</v>
      </c>
      <c r="M105">
        <v>2500756</v>
      </c>
      <c r="N105">
        <v>16000</v>
      </c>
      <c r="O105" s="59">
        <v>25709192</v>
      </c>
    </row>
    <row r="106" spans="1:15" x14ac:dyDescent="0.3">
      <c r="A106" t="s">
        <v>709</v>
      </c>
      <c r="B106">
        <v>122.73</v>
      </c>
      <c r="C106">
        <v>2</v>
      </c>
      <c r="D106" s="18">
        <v>39221</v>
      </c>
      <c r="E106" s="18">
        <v>39239</v>
      </c>
      <c r="F106" t="s">
        <v>5957</v>
      </c>
      <c r="G106" t="s">
        <v>5969</v>
      </c>
      <c r="H106" t="s">
        <v>681</v>
      </c>
      <c r="I106" t="s">
        <v>726</v>
      </c>
      <c r="J106" t="s">
        <v>750</v>
      </c>
      <c r="K106" t="s">
        <v>982</v>
      </c>
      <c r="L106" t="s">
        <v>4668</v>
      </c>
      <c r="M106">
        <v>9003161</v>
      </c>
      <c r="N106">
        <v>16000</v>
      </c>
      <c r="O106" s="59">
        <v>2150440</v>
      </c>
    </row>
    <row r="107" spans="1:15" x14ac:dyDescent="0.3">
      <c r="A107" t="s">
        <v>690</v>
      </c>
      <c r="B107">
        <v>124.3</v>
      </c>
      <c r="C107">
        <v>2</v>
      </c>
      <c r="D107" s="18">
        <v>39299</v>
      </c>
      <c r="E107" s="18">
        <v>39300</v>
      </c>
      <c r="F107" t="s">
        <v>5958</v>
      </c>
      <c r="G107" t="s">
        <v>5968</v>
      </c>
      <c r="H107" t="s">
        <v>720</v>
      </c>
      <c r="I107" t="s">
        <v>711</v>
      </c>
      <c r="J107" t="s">
        <v>712</v>
      </c>
      <c r="K107" t="s">
        <v>2051</v>
      </c>
      <c r="L107" t="s">
        <v>786</v>
      </c>
      <c r="M107">
        <v>771311</v>
      </c>
      <c r="N107">
        <v>90830</v>
      </c>
      <c r="O107" s="59">
        <v>26727823</v>
      </c>
    </row>
    <row r="108" spans="1:15" x14ac:dyDescent="0.3">
      <c r="A108" t="s">
        <v>690</v>
      </c>
      <c r="B108">
        <v>124.33</v>
      </c>
      <c r="C108">
        <v>1</v>
      </c>
      <c r="D108" s="18">
        <v>39195</v>
      </c>
      <c r="E108" s="18">
        <v>39200</v>
      </c>
      <c r="F108" t="s">
        <v>5957</v>
      </c>
      <c r="G108" t="s">
        <v>5969</v>
      </c>
      <c r="H108" t="s">
        <v>681</v>
      </c>
      <c r="I108" t="s">
        <v>722</v>
      </c>
      <c r="J108" t="s">
        <v>723</v>
      </c>
      <c r="K108" t="s">
        <v>1294</v>
      </c>
      <c r="L108" t="s">
        <v>1669</v>
      </c>
      <c r="M108">
        <v>127019</v>
      </c>
      <c r="N108">
        <v>16000</v>
      </c>
      <c r="O108" s="59">
        <v>25974320</v>
      </c>
    </row>
    <row r="109" spans="1:15" x14ac:dyDescent="0.3">
      <c r="A109" t="s">
        <v>690</v>
      </c>
      <c r="B109">
        <v>137.02000000000001</v>
      </c>
      <c r="C109">
        <v>3</v>
      </c>
      <c r="D109" s="18">
        <v>39397</v>
      </c>
      <c r="E109" s="18">
        <v>39411</v>
      </c>
      <c r="F109" t="s">
        <v>5959</v>
      </c>
      <c r="G109" t="s">
        <v>5969</v>
      </c>
      <c r="H109" t="s">
        <v>675</v>
      </c>
      <c r="I109" t="s">
        <v>722</v>
      </c>
      <c r="J109" t="s">
        <v>723</v>
      </c>
      <c r="K109" t="s">
        <v>2251</v>
      </c>
      <c r="L109" t="s">
        <v>4667</v>
      </c>
      <c r="M109">
        <v>2796316</v>
      </c>
      <c r="N109">
        <v>30300</v>
      </c>
      <c r="O109" s="59">
        <v>27438775</v>
      </c>
    </row>
    <row r="110" spans="1:15" x14ac:dyDescent="0.3">
      <c r="A110" t="s">
        <v>690</v>
      </c>
      <c r="B110">
        <v>185.8</v>
      </c>
      <c r="C110">
        <v>2</v>
      </c>
      <c r="D110" s="18">
        <v>39258</v>
      </c>
      <c r="E110" s="18">
        <v>39265</v>
      </c>
      <c r="F110" t="s">
        <v>5957</v>
      </c>
      <c r="G110" t="s">
        <v>5969</v>
      </c>
      <c r="H110" t="s">
        <v>699</v>
      </c>
      <c r="I110" t="s">
        <v>711</v>
      </c>
      <c r="J110" t="s">
        <v>712</v>
      </c>
      <c r="K110" t="s">
        <v>854</v>
      </c>
      <c r="L110" t="s">
        <v>3150</v>
      </c>
      <c r="M110">
        <v>156394</v>
      </c>
      <c r="N110">
        <v>70700</v>
      </c>
      <c r="O110" s="59">
        <v>26393359</v>
      </c>
    </row>
    <row r="111" spans="1:15" x14ac:dyDescent="0.3">
      <c r="A111" t="s">
        <v>676</v>
      </c>
      <c r="B111">
        <v>117.86</v>
      </c>
      <c r="C111">
        <v>2</v>
      </c>
      <c r="D111" s="18">
        <v>39291</v>
      </c>
      <c r="E111" s="18">
        <v>39328</v>
      </c>
      <c r="F111" t="s">
        <v>5958</v>
      </c>
      <c r="G111" t="s">
        <v>5969</v>
      </c>
      <c r="H111" t="s">
        <v>675</v>
      </c>
      <c r="I111" t="s">
        <v>683</v>
      </c>
      <c r="J111" t="s">
        <v>679</v>
      </c>
      <c r="K111" t="s">
        <v>3542</v>
      </c>
      <c r="L111" t="s">
        <v>2504</v>
      </c>
      <c r="M111">
        <v>2869685</v>
      </c>
      <c r="N111">
        <v>30300</v>
      </c>
      <c r="O111" s="59">
        <v>26688573</v>
      </c>
    </row>
    <row r="112" spans="1:15" x14ac:dyDescent="0.3">
      <c r="A112" t="s">
        <v>690</v>
      </c>
      <c r="B112">
        <v>136.44</v>
      </c>
      <c r="C112">
        <v>2</v>
      </c>
      <c r="D112" s="18">
        <v>39105</v>
      </c>
      <c r="E112" s="18">
        <v>39115</v>
      </c>
      <c r="F112" t="s">
        <v>5960</v>
      </c>
      <c r="G112" t="s">
        <v>5969</v>
      </c>
      <c r="H112" t="s">
        <v>675</v>
      </c>
      <c r="I112" t="s">
        <v>722</v>
      </c>
      <c r="J112" t="s">
        <v>797</v>
      </c>
      <c r="K112" t="s">
        <v>4536</v>
      </c>
      <c r="L112" t="s">
        <v>4535</v>
      </c>
      <c r="M112">
        <v>106149</v>
      </c>
      <c r="N112">
        <v>30300</v>
      </c>
      <c r="O112" s="59">
        <v>25252147</v>
      </c>
    </row>
    <row r="113" spans="1:15" x14ac:dyDescent="0.3">
      <c r="A113" t="s">
        <v>676</v>
      </c>
      <c r="B113">
        <v>146.53</v>
      </c>
      <c r="C113">
        <v>2</v>
      </c>
      <c r="D113" s="18">
        <v>39380</v>
      </c>
      <c r="E113" s="18">
        <v>39442</v>
      </c>
      <c r="F113" t="s">
        <v>5959</v>
      </c>
      <c r="G113" t="s">
        <v>5969</v>
      </c>
      <c r="H113" t="s">
        <v>675</v>
      </c>
      <c r="I113" t="s">
        <v>672</v>
      </c>
      <c r="J113" t="s">
        <v>851</v>
      </c>
      <c r="K113" t="s">
        <v>4666</v>
      </c>
      <c r="L113" t="s">
        <v>4665</v>
      </c>
      <c r="M113">
        <v>2097807</v>
      </c>
      <c r="N113">
        <v>30300</v>
      </c>
      <c r="O113" s="59">
        <v>27392476</v>
      </c>
    </row>
    <row r="114" spans="1:15" x14ac:dyDescent="0.3">
      <c r="A114" t="s">
        <v>690</v>
      </c>
      <c r="B114">
        <v>111.33</v>
      </c>
      <c r="C114">
        <v>1</v>
      </c>
      <c r="D114" s="18">
        <v>39383</v>
      </c>
      <c r="E114" s="18">
        <v>39410</v>
      </c>
      <c r="F114" t="s">
        <v>5959</v>
      </c>
      <c r="G114" t="s">
        <v>5969</v>
      </c>
      <c r="H114" t="s">
        <v>681</v>
      </c>
      <c r="I114" t="s">
        <v>687</v>
      </c>
      <c r="J114" t="s">
        <v>888</v>
      </c>
      <c r="K114" t="s">
        <v>1766</v>
      </c>
      <c r="L114" t="s">
        <v>2071</v>
      </c>
      <c r="M114">
        <v>261551</v>
      </c>
      <c r="N114">
        <v>16000</v>
      </c>
      <c r="O114" s="59">
        <v>27391081</v>
      </c>
    </row>
    <row r="115" spans="1:15" x14ac:dyDescent="0.3">
      <c r="A115" t="s">
        <v>690</v>
      </c>
      <c r="B115">
        <v>92.9</v>
      </c>
      <c r="C115">
        <v>2</v>
      </c>
      <c r="D115" s="18">
        <v>39209</v>
      </c>
      <c r="E115" s="18">
        <v>39249</v>
      </c>
      <c r="F115" t="s">
        <v>5957</v>
      </c>
      <c r="G115" t="s">
        <v>5969</v>
      </c>
      <c r="H115" t="s">
        <v>681</v>
      </c>
      <c r="I115" t="s">
        <v>711</v>
      </c>
      <c r="J115" t="s">
        <v>712</v>
      </c>
      <c r="K115" t="s">
        <v>4098</v>
      </c>
      <c r="L115" t="s">
        <v>3553</v>
      </c>
      <c r="M115">
        <v>149385</v>
      </c>
      <c r="N115">
        <v>16000</v>
      </c>
      <c r="O115" s="59">
        <v>26029063</v>
      </c>
    </row>
    <row r="116" spans="1:15" x14ac:dyDescent="0.3">
      <c r="A116" t="s">
        <v>690</v>
      </c>
      <c r="B116">
        <v>89.04</v>
      </c>
      <c r="C116">
        <v>1</v>
      </c>
      <c r="D116" s="18">
        <v>39244</v>
      </c>
      <c r="E116" s="18">
        <v>39244</v>
      </c>
      <c r="F116" t="s">
        <v>5957</v>
      </c>
      <c r="G116" t="s">
        <v>5969</v>
      </c>
      <c r="H116" t="s">
        <v>681</v>
      </c>
      <c r="I116" t="s">
        <v>687</v>
      </c>
      <c r="J116" t="s">
        <v>688</v>
      </c>
      <c r="K116" t="s">
        <v>1167</v>
      </c>
      <c r="L116" t="s">
        <v>4478</v>
      </c>
      <c r="M116">
        <v>266856</v>
      </c>
      <c r="N116">
        <v>16000</v>
      </c>
      <c r="O116" s="59">
        <v>26306901</v>
      </c>
    </row>
    <row r="117" spans="1:15" x14ac:dyDescent="0.3">
      <c r="A117" t="s">
        <v>676</v>
      </c>
      <c r="B117">
        <v>108.51</v>
      </c>
      <c r="C117">
        <v>1</v>
      </c>
      <c r="D117" s="18">
        <v>39345</v>
      </c>
      <c r="E117" s="18">
        <v>39429</v>
      </c>
      <c r="F117" t="s">
        <v>5958</v>
      </c>
      <c r="G117" t="s">
        <v>5969</v>
      </c>
      <c r="H117" t="s">
        <v>681</v>
      </c>
      <c r="I117" t="s">
        <v>672</v>
      </c>
      <c r="J117" t="s">
        <v>851</v>
      </c>
      <c r="K117" t="s">
        <v>1728</v>
      </c>
      <c r="L117" t="s">
        <v>2661</v>
      </c>
      <c r="M117">
        <v>2479252</v>
      </c>
      <c r="N117">
        <v>16000</v>
      </c>
      <c r="O117" s="59">
        <v>27062834</v>
      </c>
    </row>
    <row r="118" spans="1:15" x14ac:dyDescent="0.3">
      <c r="A118" t="s">
        <v>676</v>
      </c>
      <c r="B118">
        <v>94.03</v>
      </c>
      <c r="C118">
        <v>1</v>
      </c>
      <c r="D118" s="18">
        <v>39391</v>
      </c>
      <c r="E118" s="18">
        <v>39466</v>
      </c>
      <c r="F118" t="s">
        <v>5959</v>
      </c>
      <c r="G118" t="s">
        <v>5969</v>
      </c>
      <c r="H118" t="s">
        <v>681</v>
      </c>
      <c r="I118" t="s">
        <v>683</v>
      </c>
      <c r="J118" t="s">
        <v>684</v>
      </c>
      <c r="K118" t="s">
        <v>685</v>
      </c>
      <c r="L118" t="s">
        <v>1777</v>
      </c>
      <c r="M118">
        <v>2786931</v>
      </c>
      <c r="N118">
        <v>16000</v>
      </c>
      <c r="O118" s="59">
        <v>27504760</v>
      </c>
    </row>
    <row r="119" spans="1:15" x14ac:dyDescent="0.3">
      <c r="A119" t="s">
        <v>690</v>
      </c>
      <c r="B119">
        <v>121.13</v>
      </c>
      <c r="C119">
        <v>1</v>
      </c>
      <c r="D119" s="18">
        <v>39096</v>
      </c>
      <c r="E119" s="18">
        <v>39136</v>
      </c>
      <c r="F119" t="s">
        <v>5960</v>
      </c>
      <c r="G119" t="s">
        <v>5969</v>
      </c>
      <c r="H119" t="s">
        <v>675</v>
      </c>
      <c r="I119" t="s">
        <v>711</v>
      </c>
      <c r="J119" t="s">
        <v>712</v>
      </c>
      <c r="K119" t="s">
        <v>997</v>
      </c>
      <c r="L119" t="s">
        <v>4664</v>
      </c>
      <c r="M119">
        <v>770738</v>
      </c>
      <c r="N119">
        <v>30300</v>
      </c>
      <c r="O119" s="59">
        <v>25208043</v>
      </c>
    </row>
    <row r="120" spans="1:15" x14ac:dyDescent="0.3">
      <c r="A120" t="s">
        <v>709</v>
      </c>
      <c r="B120">
        <v>114.52</v>
      </c>
      <c r="C120">
        <v>1</v>
      </c>
      <c r="D120" s="18">
        <v>39103</v>
      </c>
      <c r="E120" s="18">
        <v>39120</v>
      </c>
      <c r="F120" t="s">
        <v>5960</v>
      </c>
      <c r="G120" t="s">
        <v>5969</v>
      </c>
      <c r="H120" t="s">
        <v>681</v>
      </c>
      <c r="I120" t="s">
        <v>726</v>
      </c>
      <c r="J120" t="s">
        <v>727</v>
      </c>
      <c r="K120" t="s">
        <v>1062</v>
      </c>
      <c r="L120" t="s">
        <v>3033</v>
      </c>
      <c r="M120">
        <v>191526</v>
      </c>
      <c r="N120">
        <v>16000</v>
      </c>
      <c r="O120" s="59">
        <v>25259484</v>
      </c>
    </row>
    <row r="121" spans="1:15" x14ac:dyDescent="0.3">
      <c r="A121" t="s">
        <v>690</v>
      </c>
      <c r="B121">
        <v>98.91</v>
      </c>
      <c r="C121">
        <v>1</v>
      </c>
      <c r="D121" s="18">
        <v>39112</v>
      </c>
      <c r="E121" s="18">
        <v>39139</v>
      </c>
      <c r="F121" t="s">
        <v>5960</v>
      </c>
      <c r="G121" t="s">
        <v>5969</v>
      </c>
      <c r="H121" t="s">
        <v>681</v>
      </c>
      <c r="I121" t="s">
        <v>711</v>
      </c>
      <c r="J121" t="s">
        <v>712</v>
      </c>
      <c r="K121" t="s">
        <v>1212</v>
      </c>
      <c r="L121" t="s">
        <v>4663</v>
      </c>
      <c r="M121">
        <v>1742718</v>
      </c>
      <c r="N121">
        <v>16000</v>
      </c>
      <c r="O121" s="59">
        <v>1964093</v>
      </c>
    </row>
    <row r="122" spans="1:15" x14ac:dyDescent="0.3">
      <c r="A122" t="s">
        <v>696</v>
      </c>
      <c r="B122">
        <v>191.28</v>
      </c>
      <c r="C122">
        <v>3</v>
      </c>
      <c r="D122" s="18">
        <v>39402</v>
      </c>
      <c r="E122" s="18">
        <v>39418</v>
      </c>
      <c r="F122" t="s">
        <v>5959</v>
      </c>
      <c r="G122" t="s">
        <v>5969</v>
      </c>
      <c r="H122" t="s">
        <v>699</v>
      </c>
      <c r="I122" t="s">
        <v>693</v>
      </c>
      <c r="J122" t="s">
        <v>694</v>
      </c>
      <c r="K122" t="s">
        <v>785</v>
      </c>
      <c r="L122" t="s">
        <v>4662</v>
      </c>
      <c r="M122">
        <v>369126</v>
      </c>
      <c r="N122">
        <v>70700</v>
      </c>
      <c r="O122" s="59">
        <v>27537885</v>
      </c>
    </row>
    <row r="123" spans="1:15" x14ac:dyDescent="0.3">
      <c r="A123" t="s">
        <v>690</v>
      </c>
      <c r="B123">
        <v>181.83</v>
      </c>
      <c r="C123">
        <v>4</v>
      </c>
      <c r="D123" s="18">
        <v>39438</v>
      </c>
      <c r="E123" s="18">
        <v>39468</v>
      </c>
      <c r="F123" t="s">
        <v>5959</v>
      </c>
      <c r="G123" t="s">
        <v>5969</v>
      </c>
      <c r="H123" t="s">
        <v>699</v>
      </c>
      <c r="I123" t="s">
        <v>711</v>
      </c>
      <c r="J123" t="s">
        <v>712</v>
      </c>
      <c r="K123" t="s">
        <v>1553</v>
      </c>
      <c r="L123" t="s">
        <v>1909</v>
      </c>
      <c r="M123">
        <v>135987</v>
      </c>
      <c r="N123">
        <v>70700</v>
      </c>
      <c r="O123" s="59">
        <v>27804634</v>
      </c>
    </row>
    <row r="124" spans="1:15" x14ac:dyDescent="0.3">
      <c r="A124" t="s">
        <v>676</v>
      </c>
      <c r="B124">
        <v>142.47</v>
      </c>
      <c r="C124">
        <v>2</v>
      </c>
      <c r="D124" s="18">
        <v>39401</v>
      </c>
      <c r="E124" s="18">
        <v>39449</v>
      </c>
      <c r="F124" t="s">
        <v>5959</v>
      </c>
      <c r="G124" t="s">
        <v>5969</v>
      </c>
      <c r="H124" t="s">
        <v>675</v>
      </c>
      <c r="I124" t="s">
        <v>672</v>
      </c>
      <c r="J124" t="s">
        <v>779</v>
      </c>
      <c r="K124" t="s">
        <v>4661</v>
      </c>
      <c r="L124" t="s">
        <v>4660</v>
      </c>
      <c r="M124">
        <v>2830746</v>
      </c>
      <c r="N124">
        <v>30300</v>
      </c>
      <c r="O124" s="59">
        <v>27508172</v>
      </c>
    </row>
    <row r="125" spans="1:15" x14ac:dyDescent="0.3">
      <c r="A125" t="s">
        <v>709</v>
      </c>
      <c r="B125">
        <v>193.24</v>
      </c>
      <c r="C125">
        <v>2</v>
      </c>
      <c r="D125" s="18">
        <v>39174</v>
      </c>
      <c r="E125" s="18">
        <v>39193</v>
      </c>
      <c r="F125" t="s">
        <v>5957</v>
      </c>
      <c r="G125" t="s">
        <v>5969</v>
      </c>
      <c r="H125" t="s">
        <v>699</v>
      </c>
      <c r="I125" t="s">
        <v>746</v>
      </c>
      <c r="J125" t="s">
        <v>782</v>
      </c>
      <c r="K125" t="s">
        <v>1136</v>
      </c>
      <c r="L125" t="s">
        <v>1135</v>
      </c>
      <c r="M125">
        <v>380708</v>
      </c>
      <c r="N125">
        <v>70700</v>
      </c>
      <c r="O125" s="59">
        <v>17682316</v>
      </c>
    </row>
    <row r="126" spans="1:15" x14ac:dyDescent="0.3">
      <c r="A126" t="s">
        <v>709</v>
      </c>
      <c r="B126">
        <v>138.19</v>
      </c>
      <c r="C126">
        <v>2</v>
      </c>
      <c r="D126" s="18">
        <v>39103</v>
      </c>
      <c r="E126" s="18">
        <v>39110</v>
      </c>
      <c r="F126" t="s">
        <v>5960</v>
      </c>
      <c r="G126" t="s">
        <v>5968</v>
      </c>
      <c r="H126" t="s">
        <v>720</v>
      </c>
      <c r="I126" t="s">
        <v>726</v>
      </c>
      <c r="J126" t="s">
        <v>727</v>
      </c>
      <c r="K126" t="s">
        <v>2088</v>
      </c>
      <c r="L126" t="s">
        <v>1819</v>
      </c>
      <c r="M126">
        <v>800271</v>
      </c>
      <c r="N126">
        <v>90830</v>
      </c>
      <c r="O126" s="59">
        <v>25259544</v>
      </c>
    </row>
    <row r="127" spans="1:15" x14ac:dyDescent="0.3">
      <c r="A127" t="s">
        <v>690</v>
      </c>
      <c r="B127">
        <v>123.68</v>
      </c>
      <c r="C127">
        <v>3</v>
      </c>
      <c r="D127" s="18">
        <v>39402</v>
      </c>
      <c r="E127" s="18">
        <v>39423</v>
      </c>
      <c r="F127" t="s">
        <v>5959</v>
      </c>
      <c r="G127" t="s">
        <v>5969</v>
      </c>
      <c r="H127" t="s">
        <v>675</v>
      </c>
      <c r="I127" t="s">
        <v>711</v>
      </c>
      <c r="J127" t="s">
        <v>712</v>
      </c>
      <c r="K127" t="s">
        <v>1314</v>
      </c>
      <c r="L127" t="s">
        <v>4659</v>
      </c>
      <c r="M127">
        <v>2950119</v>
      </c>
      <c r="N127">
        <v>30300</v>
      </c>
      <c r="O127" s="59">
        <v>1196003</v>
      </c>
    </row>
    <row r="128" spans="1:15" x14ac:dyDescent="0.3">
      <c r="A128" t="s">
        <v>676</v>
      </c>
      <c r="B128">
        <v>179.74</v>
      </c>
      <c r="C128">
        <v>4</v>
      </c>
      <c r="D128" s="18">
        <v>39207</v>
      </c>
      <c r="E128" s="18">
        <v>39265</v>
      </c>
      <c r="F128" t="s">
        <v>5957</v>
      </c>
      <c r="G128" t="s">
        <v>5969</v>
      </c>
      <c r="H128" t="s">
        <v>699</v>
      </c>
      <c r="I128" t="s">
        <v>683</v>
      </c>
      <c r="J128" t="s">
        <v>735</v>
      </c>
      <c r="K128" t="s">
        <v>1504</v>
      </c>
      <c r="L128" t="s">
        <v>1503</v>
      </c>
      <c r="M128">
        <v>2384192</v>
      </c>
      <c r="N128">
        <v>70700</v>
      </c>
      <c r="O128" s="59">
        <v>26018545</v>
      </c>
    </row>
    <row r="129" spans="1:15" x14ac:dyDescent="0.3">
      <c r="A129" t="s">
        <v>709</v>
      </c>
      <c r="B129">
        <v>115.68</v>
      </c>
      <c r="C129">
        <v>2</v>
      </c>
      <c r="D129" s="18">
        <v>39402</v>
      </c>
      <c r="E129" s="18">
        <v>39444</v>
      </c>
      <c r="F129" t="s">
        <v>5959</v>
      </c>
      <c r="G129" t="s">
        <v>5969</v>
      </c>
      <c r="H129" t="s">
        <v>681</v>
      </c>
      <c r="I129" t="s">
        <v>771</v>
      </c>
      <c r="J129" t="s">
        <v>772</v>
      </c>
      <c r="K129" t="s">
        <v>4374</v>
      </c>
      <c r="L129" t="s">
        <v>4658</v>
      </c>
      <c r="M129">
        <v>71733</v>
      </c>
      <c r="N129">
        <v>16000</v>
      </c>
      <c r="O129" s="59">
        <v>27541259</v>
      </c>
    </row>
    <row r="130" spans="1:15" x14ac:dyDescent="0.3">
      <c r="A130" t="s">
        <v>690</v>
      </c>
      <c r="B130">
        <v>124.33</v>
      </c>
      <c r="C130">
        <v>1</v>
      </c>
      <c r="D130" s="18">
        <v>39328</v>
      </c>
      <c r="E130" s="18">
        <v>39334</v>
      </c>
      <c r="F130" t="s">
        <v>5958</v>
      </c>
      <c r="G130" t="s">
        <v>5969</v>
      </c>
      <c r="H130" t="s">
        <v>681</v>
      </c>
      <c r="I130" t="s">
        <v>722</v>
      </c>
      <c r="J130" t="s">
        <v>723</v>
      </c>
      <c r="K130" t="s">
        <v>1294</v>
      </c>
      <c r="L130" t="s">
        <v>2377</v>
      </c>
      <c r="M130">
        <v>9414273</v>
      </c>
      <c r="N130">
        <v>16000</v>
      </c>
      <c r="O130" s="59">
        <v>26997360</v>
      </c>
    </row>
    <row r="131" spans="1:15" x14ac:dyDescent="0.3">
      <c r="A131" t="s">
        <v>690</v>
      </c>
      <c r="B131">
        <v>111.12</v>
      </c>
      <c r="C131">
        <v>1</v>
      </c>
      <c r="D131" s="18">
        <v>39098</v>
      </c>
      <c r="E131" s="18">
        <v>39110</v>
      </c>
      <c r="F131" t="s">
        <v>5960</v>
      </c>
      <c r="G131" t="s">
        <v>5969</v>
      </c>
      <c r="H131" t="s">
        <v>681</v>
      </c>
      <c r="I131" t="s">
        <v>839</v>
      </c>
      <c r="J131" t="s">
        <v>840</v>
      </c>
      <c r="K131" t="s">
        <v>2047</v>
      </c>
      <c r="L131" t="s">
        <v>4657</v>
      </c>
      <c r="M131">
        <v>289768</v>
      </c>
      <c r="N131">
        <v>16000</v>
      </c>
      <c r="O131" s="59">
        <v>25220076</v>
      </c>
    </row>
    <row r="132" spans="1:15" x14ac:dyDescent="0.3">
      <c r="A132" t="s">
        <v>709</v>
      </c>
      <c r="B132">
        <v>135.12</v>
      </c>
      <c r="C132">
        <v>2</v>
      </c>
      <c r="D132" s="18">
        <v>39297</v>
      </c>
      <c r="E132" s="18">
        <v>39308</v>
      </c>
      <c r="F132" t="s">
        <v>5958</v>
      </c>
      <c r="G132" t="s">
        <v>5969</v>
      </c>
      <c r="H132" t="s">
        <v>681</v>
      </c>
      <c r="I132" t="s">
        <v>746</v>
      </c>
      <c r="J132" t="s">
        <v>782</v>
      </c>
      <c r="K132" t="s">
        <v>4656</v>
      </c>
      <c r="L132" t="s">
        <v>4655</v>
      </c>
      <c r="M132">
        <v>9009621</v>
      </c>
      <c r="N132">
        <v>16000</v>
      </c>
      <c r="O132" s="59">
        <v>17755860</v>
      </c>
    </row>
    <row r="133" spans="1:15" x14ac:dyDescent="0.3">
      <c r="A133" t="s">
        <v>696</v>
      </c>
      <c r="B133">
        <v>154.55000000000001</v>
      </c>
      <c r="C133">
        <v>2</v>
      </c>
      <c r="D133" s="18">
        <v>39251</v>
      </c>
      <c r="E133" s="18">
        <v>39263</v>
      </c>
      <c r="F133" t="s">
        <v>5957</v>
      </c>
      <c r="G133" t="s">
        <v>5968</v>
      </c>
      <c r="H133" t="s">
        <v>720</v>
      </c>
      <c r="I133" t="s">
        <v>693</v>
      </c>
      <c r="J133" t="s">
        <v>694</v>
      </c>
      <c r="K133" t="s">
        <v>4654</v>
      </c>
      <c r="L133" t="s">
        <v>856</v>
      </c>
      <c r="M133">
        <v>2469452</v>
      </c>
      <c r="N133">
        <v>90830</v>
      </c>
      <c r="O133" s="59">
        <v>26365693</v>
      </c>
    </row>
    <row r="134" spans="1:15" x14ac:dyDescent="0.3">
      <c r="A134" t="s">
        <v>696</v>
      </c>
      <c r="B134">
        <v>168.82</v>
      </c>
      <c r="C134">
        <v>2</v>
      </c>
      <c r="D134" s="18">
        <v>39251</v>
      </c>
      <c r="E134" s="18">
        <v>39270</v>
      </c>
      <c r="F134" t="s">
        <v>5957</v>
      </c>
      <c r="G134" t="s">
        <v>5968</v>
      </c>
      <c r="H134" t="s">
        <v>720</v>
      </c>
      <c r="I134" t="s">
        <v>693</v>
      </c>
      <c r="J134" t="s">
        <v>694</v>
      </c>
      <c r="K134" t="s">
        <v>4653</v>
      </c>
      <c r="L134" t="s">
        <v>867</v>
      </c>
      <c r="M134">
        <v>352917</v>
      </c>
      <c r="N134">
        <v>90830</v>
      </c>
      <c r="O134" s="59">
        <v>26367347</v>
      </c>
    </row>
    <row r="135" spans="1:15" x14ac:dyDescent="0.3">
      <c r="A135" t="s">
        <v>690</v>
      </c>
      <c r="B135">
        <v>171.66</v>
      </c>
      <c r="C135">
        <v>2</v>
      </c>
      <c r="D135" s="18">
        <v>39249</v>
      </c>
      <c r="E135" s="18">
        <v>39279</v>
      </c>
      <c r="F135" t="s">
        <v>5957</v>
      </c>
      <c r="G135" t="s">
        <v>5969</v>
      </c>
      <c r="H135" t="s">
        <v>699</v>
      </c>
      <c r="I135" t="s">
        <v>711</v>
      </c>
      <c r="J135" t="s">
        <v>712</v>
      </c>
      <c r="K135" t="s">
        <v>1093</v>
      </c>
      <c r="L135" t="s">
        <v>4652</v>
      </c>
      <c r="M135">
        <v>937402</v>
      </c>
      <c r="N135">
        <v>70700</v>
      </c>
      <c r="O135" s="59">
        <v>26341528</v>
      </c>
    </row>
    <row r="136" spans="1:15" x14ac:dyDescent="0.3">
      <c r="A136" t="s">
        <v>690</v>
      </c>
      <c r="B136">
        <v>96.59</v>
      </c>
      <c r="C136">
        <v>2</v>
      </c>
      <c r="D136" s="18">
        <v>39200</v>
      </c>
      <c r="E136" s="18">
        <v>39239</v>
      </c>
      <c r="F136" t="s">
        <v>5957</v>
      </c>
      <c r="G136" t="s">
        <v>5969</v>
      </c>
      <c r="H136" t="s">
        <v>681</v>
      </c>
      <c r="I136" t="s">
        <v>711</v>
      </c>
      <c r="J136" t="s">
        <v>712</v>
      </c>
      <c r="K136" t="s">
        <v>2025</v>
      </c>
      <c r="L136" t="s">
        <v>943</v>
      </c>
      <c r="M136">
        <v>2246035</v>
      </c>
      <c r="N136">
        <v>16000</v>
      </c>
      <c r="O136" s="59">
        <v>25975670</v>
      </c>
    </row>
    <row r="137" spans="1:15" x14ac:dyDescent="0.3">
      <c r="A137" t="s">
        <v>696</v>
      </c>
      <c r="B137">
        <v>154.55000000000001</v>
      </c>
      <c r="C137">
        <v>2</v>
      </c>
      <c r="D137" s="18">
        <v>39181</v>
      </c>
      <c r="E137" s="18">
        <v>39183</v>
      </c>
      <c r="F137" t="s">
        <v>5957</v>
      </c>
      <c r="G137" t="s">
        <v>5968</v>
      </c>
      <c r="H137" t="s">
        <v>720</v>
      </c>
      <c r="I137" t="s">
        <v>693</v>
      </c>
      <c r="J137" t="s">
        <v>694</v>
      </c>
      <c r="K137" t="s">
        <v>3115</v>
      </c>
      <c r="L137" t="s">
        <v>3114</v>
      </c>
      <c r="M137">
        <v>2258878</v>
      </c>
      <c r="N137">
        <v>90830</v>
      </c>
      <c r="O137" s="59">
        <v>25831947</v>
      </c>
    </row>
    <row r="138" spans="1:15" x14ac:dyDescent="0.3">
      <c r="A138" t="s">
        <v>709</v>
      </c>
      <c r="B138">
        <v>180.22</v>
      </c>
      <c r="C138">
        <v>2</v>
      </c>
      <c r="D138" s="18">
        <v>39283</v>
      </c>
      <c r="E138" s="18">
        <v>39285</v>
      </c>
      <c r="F138" t="s">
        <v>5958</v>
      </c>
      <c r="G138" t="s">
        <v>5969</v>
      </c>
      <c r="H138" t="s">
        <v>699</v>
      </c>
      <c r="I138" t="s">
        <v>771</v>
      </c>
      <c r="J138" t="s">
        <v>750</v>
      </c>
      <c r="K138" t="s">
        <v>817</v>
      </c>
      <c r="L138" t="s">
        <v>1065</v>
      </c>
      <c r="M138">
        <v>930370</v>
      </c>
      <c r="N138">
        <v>70700</v>
      </c>
      <c r="O138" s="59">
        <v>26608566</v>
      </c>
    </row>
    <row r="139" spans="1:15" x14ac:dyDescent="0.3">
      <c r="A139" t="s">
        <v>709</v>
      </c>
      <c r="B139">
        <v>134.38</v>
      </c>
      <c r="C139">
        <v>2</v>
      </c>
      <c r="D139" s="18">
        <v>39167</v>
      </c>
      <c r="E139" s="18">
        <v>39214</v>
      </c>
      <c r="F139" t="s">
        <v>5960</v>
      </c>
      <c r="G139" t="s">
        <v>5969</v>
      </c>
      <c r="H139" t="s">
        <v>681</v>
      </c>
      <c r="I139" t="s">
        <v>746</v>
      </c>
      <c r="J139" t="s">
        <v>782</v>
      </c>
      <c r="K139" t="s">
        <v>1511</v>
      </c>
      <c r="L139" t="s">
        <v>1783</v>
      </c>
      <c r="M139">
        <v>383644</v>
      </c>
      <c r="N139">
        <v>16000</v>
      </c>
      <c r="O139" s="59">
        <v>17679847</v>
      </c>
    </row>
    <row r="140" spans="1:15" x14ac:dyDescent="0.3">
      <c r="A140" t="s">
        <v>676</v>
      </c>
      <c r="B140">
        <v>146.53</v>
      </c>
      <c r="C140">
        <v>2</v>
      </c>
      <c r="D140" s="18">
        <v>39137</v>
      </c>
      <c r="E140" s="18">
        <v>39234</v>
      </c>
      <c r="F140" t="s">
        <v>5960</v>
      </c>
      <c r="G140" t="s">
        <v>5969</v>
      </c>
      <c r="H140" t="s">
        <v>675</v>
      </c>
      <c r="I140" t="s">
        <v>672</v>
      </c>
      <c r="J140" t="s">
        <v>851</v>
      </c>
      <c r="K140" t="s">
        <v>672</v>
      </c>
      <c r="L140" t="s">
        <v>4651</v>
      </c>
      <c r="M140">
        <v>275448</v>
      </c>
      <c r="N140">
        <v>30300</v>
      </c>
      <c r="O140" s="59">
        <v>25515695</v>
      </c>
    </row>
    <row r="141" spans="1:15" x14ac:dyDescent="0.3">
      <c r="A141" t="s">
        <v>690</v>
      </c>
      <c r="B141">
        <v>184.32</v>
      </c>
      <c r="C141">
        <v>2</v>
      </c>
      <c r="D141" s="18">
        <v>39194</v>
      </c>
      <c r="E141" s="18">
        <v>39227</v>
      </c>
      <c r="F141" t="s">
        <v>5957</v>
      </c>
      <c r="G141" t="s">
        <v>5969</v>
      </c>
      <c r="H141" t="s">
        <v>699</v>
      </c>
      <c r="I141" t="s">
        <v>722</v>
      </c>
      <c r="J141" t="s">
        <v>797</v>
      </c>
      <c r="K141" t="s">
        <v>2995</v>
      </c>
      <c r="L141" t="s">
        <v>702</v>
      </c>
      <c r="M141">
        <v>9191435</v>
      </c>
      <c r="N141">
        <v>70700</v>
      </c>
      <c r="O141" s="59">
        <v>25912065</v>
      </c>
    </row>
    <row r="142" spans="1:15" x14ac:dyDescent="0.3">
      <c r="A142" t="s">
        <v>709</v>
      </c>
      <c r="B142">
        <v>174.36</v>
      </c>
      <c r="C142">
        <v>2</v>
      </c>
      <c r="D142" s="18">
        <v>39297</v>
      </c>
      <c r="E142" s="18">
        <v>39307</v>
      </c>
      <c r="F142" t="s">
        <v>5958</v>
      </c>
      <c r="G142" t="s">
        <v>5969</v>
      </c>
      <c r="H142" t="s">
        <v>675</v>
      </c>
      <c r="I142" t="s">
        <v>746</v>
      </c>
      <c r="J142" t="s">
        <v>782</v>
      </c>
      <c r="K142" t="s">
        <v>1621</v>
      </c>
      <c r="L142" t="s">
        <v>1620</v>
      </c>
      <c r="M142">
        <v>383166</v>
      </c>
      <c r="N142">
        <v>30300</v>
      </c>
      <c r="O142" s="59">
        <v>17755804</v>
      </c>
    </row>
    <row r="143" spans="1:15" x14ac:dyDescent="0.3">
      <c r="A143" t="s">
        <v>709</v>
      </c>
      <c r="B143">
        <v>135.12</v>
      </c>
      <c r="C143">
        <v>2</v>
      </c>
      <c r="D143" s="18">
        <v>39370</v>
      </c>
      <c r="E143" s="18">
        <v>39372</v>
      </c>
      <c r="F143" t="s">
        <v>5959</v>
      </c>
      <c r="G143" t="s">
        <v>5969</v>
      </c>
      <c r="H143" t="s">
        <v>681</v>
      </c>
      <c r="I143" t="s">
        <v>746</v>
      </c>
      <c r="J143" t="s">
        <v>782</v>
      </c>
      <c r="K143" t="s">
        <v>1054</v>
      </c>
      <c r="L143" t="s">
        <v>4650</v>
      </c>
      <c r="M143">
        <v>2534790</v>
      </c>
      <c r="N143">
        <v>16000</v>
      </c>
      <c r="O143" s="59">
        <v>17788555</v>
      </c>
    </row>
    <row r="144" spans="1:15" x14ac:dyDescent="0.3">
      <c r="A144" t="s">
        <v>709</v>
      </c>
      <c r="B144">
        <v>138.09</v>
      </c>
      <c r="C144">
        <v>2</v>
      </c>
      <c r="D144" s="18">
        <v>39271</v>
      </c>
      <c r="E144" s="18">
        <v>39297</v>
      </c>
      <c r="F144" t="s">
        <v>5958</v>
      </c>
      <c r="G144" t="s">
        <v>5969</v>
      </c>
      <c r="H144" t="s">
        <v>681</v>
      </c>
      <c r="I144" t="s">
        <v>746</v>
      </c>
      <c r="J144" t="s">
        <v>747</v>
      </c>
      <c r="K144" t="s">
        <v>1034</v>
      </c>
      <c r="L144" t="s">
        <v>4649</v>
      </c>
      <c r="M144">
        <v>380312</v>
      </c>
      <c r="N144">
        <v>16000</v>
      </c>
      <c r="O144" s="59">
        <v>17739693</v>
      </c>
    </row>
    <row r="145" spans="1:15" x14ac:dyDescent="0.3">
      <c r="A145" t="s">
        <v>696</v>
      </c>
      <c r="B145">
        <v>185.27</v>
      </c>
      <c r="C145">
        <v>3</v>
      </c>
      <c r="D145" s="18">
        <v>39230</v>
      </c>
      <c r="E145" s="18">
        <v>39239</v>
      </c>
      <c r="F145" t="s">
        <v>5957</v>
      </c>
      <c r="G145" t="s">
        <v>5969</v>
      </c>
      <c r="H145" t="s">
        <v>699</v>
      </c>
      <c r="I145" t="s">
        <v>693</v>
      </c>
      <c r="J145" t="s">
        <v>694</v>
      </c>
      <c r="K145" t="s">
        <v>4648</v>
      </c>
      <c r="L145" t="s">
        <v>2783</v>
      </c>
      <c r="M145">
        <v>961094</v>
      </c>
      <c r="N145">
        <v>70700</v>
      </c>
      <c r="O145" s="59">
        <v>26179787</v>
      </c>
    </row>
    <row r="146" spans="1:15" x14ac:dyDescent="0.3">
      <c r="A146" t="s">
        <v>709</v>
      </c>
      <c r="B146">
        <v>156.27000000000001</v>
      </c>
      <c r="C146">
        <v>2</v>
      </c>
      <c r="D146" s="18">
        <v>39319</v>
      </c>
      <c r="E146" s="18">
        <v>39368</v>
      </c>
      <c r="F146" t="s">
        <v>5958</v>
      </c>
      <c r="G146" t="s">
        <v>5969</v>
      </c>
      <c r="H146" t="s">
        <v>675</v>
      </c>
      <c r="I146" t="s">
        <v>746</v>
      </c>
      <c r="J146" t="s">
        <v>833</v>
      </c>
      <c r="K146" t="s">
        <v>834</v>
      </c>
      <c r="L146" t="s">
        <v>832</v>
      </c>
      <c r="M146">
        <v>9236328</v>
      </c>
      <c r="N146">
        <v>30300</v>
      </c>
      <c r="O146" s="59">
        <v>17766642</v>
      </c>
    </row>
    <row r="147" spans="1:15" x14ac:dyDescent="0.3">
      <c r="A147" t="s">
        <v>690</v>
      </c>
      <c r="B147">
        <v>126.38</v>
      </c>
      <c r="C147">
        <v>2</v>
      </c>
      <c r="D147" s="18">
        <v>39355</v>
      </c>
      <c r="E147" s="18">
        <v>39378</v>
      </c>
      <c r="F147" t="s">
        <v>5958</v>
      </c>
      <c r="G147" t="s">
        <v>5969</v>
      </c>
      <c r="H147" t="s">
        <v>675</v>
      </c>
      <c r="I147" t="s">
        <v>711</v>
      </c>
      <c r="J147" t="s">
        <v>712</v>
      </c>
      <c r="K147" t="s">
        <v>1277</v>
      </c>
      <c r="L147" t="s">
        <v>1879</v>
      </c>
      <c r="M147">
        <v>2327974</v>
      </c>
      <c r="N147">
        <v>30300</v>
      </c>
      <c r="O147" s="59">
        <v>27162331</v>
      </c>
    </row>
    <row r="148" spans="1:15" x14ac:dyDescent="0.3">
      <c r="A148" t="s">
        <v>690</v>
      </c>
      <c r="B148">
        <v>98.41</v>
      </c>
      <c r="C148">
        <v>1</v>
      </c>
      <c r="D148" s="18">
        <v>39091</v>
      </c>
      <c r="E148" s="18">
        <v>39122</v>
      </c>
      <c r="F148" t="s">
        <v>5960</v>
      </c>
      <c r="G148" t="s">
        <v>5969</v>
      </c>
      <c r="H148" t="s">
        <v>681</v>
      </c>
      <c r="I148" t="s">
        <v>711</v>
      </c>
      <c r="J148" t="s">
        <v>712</v>
      </c>
      <c r="K148" t="s">
        <v>2191</v>
      </c>
      <c r="L148" t="s">
        <v>4647</v>
      </c>
      <c r="M148">
        <v>136651</v>
      </c>
      <c r="N148">
        <v>16000</v>
      </c>
      <c r="O148" s="59">
        <v>25010892</v>
      </c>
    </row>
    <row r="149" spans="1:15" x14ac:dyDescent="0.3">
      <c r="A149" t="s">
        <v>696</v>
      </c>
      <c r="B149">
        <v>175.83</v>
      </c>
      <c r="C149">
        <v>3</v>
      </c>
      <c r="D149" s="18">
        <v>39143</v>
      </c>
      <c r="E149" s="18">
        <v>39150</v>
      </c>
      <c r="F149" t="s">
        <v>5960</v>
      </c>
      <c r="G149" t="s">
        <v>5968</v>
      </c>
      <c r="H149" t="s">
        <v>755</v>
      </c>
      <c r="I149" t="s">
        <v>693</v>
      </c>
      <c r="J149" t="s">
        <v>694</v>
      </c>
      <c r="K149" t="s">
        <v>733</v>
      </c>
      <c r="L149" t="s">
        <v>2298</v>
      </c>
      <c r="M149">
        <v>2293562</v>
      </c>
      <c r="N149">
        <v>87000</v>
      </c>
      <c r="O149" s="59">
        <v>25547507</v>
      </c>
    </row>
    <row r="150" spans="1:15" x14ac:dyDescent="0.3">
      <c r="A150" t="s">
        <v>709</v>
      </c>
      <c r="B150">
        <v>134.01</v>
      </c>
      <c r="C150">
        <v>3</v>
      </c>
      <c r="D150" s="18">
        <v>39150</v>
      </c>
      <c r="E150" s="18">
        <v>39151</v>
      </c>
      <c r="F150" t="s">
        <v>5960</v>
      </c>
      <c r="G150" t="s">
        <v>5969</v>
      </c>
      <c r="H150" t="s">
        <v>681</v>
      </c>
      <c r="I150" t="s">
        <v>746</v>
      </c>
      <c r="J150" t="s">
        <v>747</v>
      </c>
      <c r="K150" t="s">
        <v>3018</v>
      </c>
      <c r="L150" t="s">
        <v>4646</v>
      </c>
      <c r="M150">
        <v>381225</v>
      </c>
      <c r="N150">
        <v>16000</v>
      </c>
      <c r="O150" s="59">
        <v>17675676</v>
      </c>
    </row>
    <row r="151" spans="1:15" x14ac:dyDescent="0.3">
      <c r="A151" t="s">
        <v>690</v>
      </c>
      <c r="B151">
        <v>122.89</v>
      </c>
      <c r="C151">
        <v>2</v>
      </c>
      <c r="D151" s="18">
        <v>39101</v>
      </c>
      <c r="E151" s="18">
        <v>39119</v>
      </c>
      <c r="F151" t="s">
        <v>5960</v>
      </c>
      <c r="G151" t="s">
        <v>5969</v>
      </c>
      <c r="H151" t="s">
        <v>675</v>
      </c>
      <c r="I151" t="s">
        <v>711</v>
      </c>
      <c r="J151" t="s">
        <v>712</v>
      </c>
      <c r="K151" t="s">
        <v>3625</v>
      </c>
      <c r="L151" t="s">
        <v>1905</v>
      </c>
      <c r="M151">
        <v>157206</v>
      </c>
      <c r="N151">
        <v>30300</v>
      </c>
      <c r="O151" s="59">
        <v>25159265</v>
      </c>
    </row>
    <row r="152" spans="1:15" x14ac:dyDescent="0.3">
      <c r="A152" t="s">
        <v>690</v>
      </c>
      <c r="B152">
        <v>140.09</v>
      </c>
      <c r="C152">
        <v>2</v>
      </c>
      <c r="D152" s="18">
        <v>39108</v>
      </c>
      <c r="E152" s="18">
        <v>39128</v>
      </c>
      <c r="F152" t="s">
        <v>5960</v>
      </c>
      <c r="G152" t="s">
        <v>5969</v>
      </c>
      <c r="H152" t="s">
        <v>675</v>
      </c>
      <c r="I152" t="s">
        <v>722</v>
      </c>
      <c r="J152" t="s">
        <v>797</v>
      </c>
      <c r="K152" t="s">
        <v>1536</v>
      </c>
      <c r="L152" t="s">
        <v>4645</v>
      </c>
      <c r="M152">
        <v>2144377</v>
      </c>
      <c r="N152">
        <v>30300</v>
      </c>
      <c r="O152" s="59">
        <v>25252069</v>
      </c>
    </row>
    <row r="153" spans="1:15" x14ac:dyDescent="0.3">
      <c r="A153" t="s">
        <v>690</v>
      </c>
      <c r="B153">
        <v>122.89</v>
      </c>
      <c r="C153">
        <v>2</v>
      </c>
      <c r="D153" s="18">
        <v>39129</v>
      </c>
      <c r="E153" s="18">
        <v>39148</v>
      </c>
      <c r="F153" t="s">
        <v>5960</v>
      </c>
      <c r="G153" t="s">
        <v>5969</v>
      </c>
      <c r="H153" t="s">
        <v>675</v>
      </c>
      <c r="I153" t="s">
        <v>711</v>
      </c>
      <c r="J153" t="s">
        <v>712</v>
      </c>
      <c r="K153" t="s">
        <v>854</v>
      </c>
      <c r="L153" t="s">
        <v>3721</v>
      </c>
      <c r="M153">
        <v>157415</v>
      </c>
      <c r="N153">
        <v>30300</v>
      </c>
      <c r="O153" s="59">
        <v>25407759</v>
      </c>
    </row>
    <row r="154" spans="1:15" x14ac:dyDescent="0.3">
      <c r="A154" t="s">
        <v>709</v>
      </c>
      <c r="B154">
        <v>130.55000000000001</v>
      </c>
      <c r="C154">
        <v>2</v>
      </c>
      <c r="D154" s="18">
        <v>39214</v>
      </c>
      <c r="E154" s="18">
        <v>39216</v>
      </c>
      <c r="F154" t="s">
        <v>5957</v>
      </c>
      <c r="G154" t="s">
        <v>5969</v>
      </c>
      <c r="H154" t="s">
        <v>675</v>
      </c>
      <c r="I154" t="s">
        <v>726</v>
      </c>
      <c r="J154" t="s">
        <v>727</v>
      </c>
      <c r="K154" t="s">
        <v>4644</v>
      </c>
      <c r="L154" t="s">
        <v>4643</v>
      </c>
      <c r="M154">
        <v>1750735</v>
      </c>
      <c r="N154">
        <v>30300</v>
      </c>
      <c r="O154" s="59">
        <v>26086208</v>
      </c>
    </row>
    <row r="155" spans="1:15" x14ac:dyDescent="0.3">
      <c r="A155" t="s">
        <v>690</v>
      </c>
      <c r="B155">
        <v>126.38</v>
      </c>
      <c r="C155">
        <v>2</v>
      </c>
      <c r="D155" s="18">
        <v>39335</v>
      </c>
      <c r="E155" s="18">
        <v>39338</v>
      </c>
      <c r="F155" t="s">
        <v>5958</v>
      </c>
      <c r="G155" t="s">
        <v>5969</v>
      </c>
      <c r="H155" t="s">
        <v>675</v>
      </c>
      <c r="I155" t="s">
        <v>711</v>
      </c>
      <c r="J155" t="s">
        <v>712</v>
      </c>
      <c r="K155" t="s">
        <v>1264</v>
      </c>
      <c r="L155" t="s">
        <v>2328</v>
      </c>
      <c r="M155">
        <v>2841804</v>
      </c>
      <c r="N155">
        <v>30300</v>
      </c>
      <c r="O155" s="59">
        <v>27052489</v>
      </c>
    </row>
    <row r="156" spans="1:15" x14ac:dyDescent="0.3">
      <c r="A156" t="s">
        <v>690</v>
      </c>
      <c r="B156">
        <v>121.13</v>
      </c>
      <c r="C156">
        <v>1</v>
      </c>
      <c r="D156" s="18">
        <v>39173</v>
      </c>
      <c r="E156" s="18">
        <v>39177</v>
      </c>
      <c r="F156" t="s">
        <v>5957</v>
      </c>
      <c r="G156" t="s">
        <v>5969</v>
      </c>
      <c r="H156" t="s">
        <v>675</v>
      </c>
      <c r="I156" t="s">
        <v>711</v>
      </c>
      <c r="J156" t="s">
        <v>712</v>
      </c>
      <c r="K156" t="s">
        <v>2079</v>
      </c>
      <c r="L156" t="s">
        <v>2190</v>
      </c>
      <c r="M156">
        <v>1756178</v>
      </c>
      <c r="N156">
        <v>30300</v>
      </c>
      <c r="O156" s="59">
        <v>25762777</v>
      </c>
    </row>
    <row r="157" spans="1:15" x14ac:dyDescent="0.3">
      <c r="A157" t="s">
        <v>676</v>
      </c>
      <c r="B157">
        <v>184.06</v>
      </c>
      <c r="C157">
        <v>2</v>
      </c>
      <c r="D157" s="18">
        <v>39237</v>
      </c>
      <c r="E157" s="18">
        <v>39246</v>
      </c>
      <c r="F157" t="s">
        <v>5957</v>
      </c>
      <c r="G157" t="s">
        <v>5968</v>
      </c>
      <c r="H157" t="s">
        <v>755</v>
      </c>
      <c r="I157" t="s">
        <v>678</v>
      </c>
      <c r="J157" t="s">
        <v>1246</v>
      </c>
      <c r="K157" t="s">
        <v>4181</v>
      </c>
      <c r="L157" t="s">
        <v>4180</v>
      </c>
      <c r="M157">
        <v>251169</v>
      </c>
      <c r="N157">
        <v>87000</v>
      </c>
      <c r="O157" s="59">
        <v>26369141</v>
      </c>
    </row>
    <row r="158" spans="1:15" x14ac:dyDescent="0.3">
      <c r="A158" t="s">
        <v>709</v>
      </c>
      <c r="B158">
        <v>150.68</v>
      </c>
      <c r="C158">
        <v>3</v>
      </c>
      <c r="D158" s="18">
        <v>39108</v>
      </c>
      <c r="E158" s="18">
        <v>39135</v>
      </c>
      <c r="F158" t="s">
        <v>5960</v>
      </c>
      <c r="G158" t="s">
        <v>5969</v>
      </c>
      <c r="H158" t="s">
        <v>675</v>
      </c>
      <c r="I158" t="s">
        <v>771</v>
      </c>
      <c r="J158" t="s">
        <v>772</v>
      </c>
      <c r="K158" t="s">
        <v>2676</v>
      </c>
      <c r="L158" t="s">
        <v>3347</v>
      </c>
      <c r="M158">
        <v>72551</v>
      </c>
      <c r="N158">
        <v>30300</v>
      </c>
      <c r="O158" s="59">
        <v>25152854</v>
      </c>
    </row>
    <row r="159" spans="1:15" x14ac:dyDescent="0.3">
      <c r="A159" t="s">
        <v>690</v>
      </c>
      <c r="B159">
        <v>121.13</v>
      </c>
      <c r="C159">
        <v>1</v>
      </c>
      <c r="D159" s="18">
        <v>39152</v>
      </c>
      <c r="E159" s="18">
        <v>39185</v>
      </c>
      <c r="F159" t="s">
        <v>5960</v>
      </c>
      <c r="G159" t="s">
        <v>5969</v>
      </c>
      <c r="H159" t="s">
        <v>675</v>
      </c>
      <c r="I159" t="s">
        <v>711</v>
      </c>
      <c r="J159" t="s">
        <v>712</v>
      </c>
      <c r="K159" t="s">
        <v>1082</v>
      </c>
      <c r="L159" t="s">
        <v>4642</v>
      </c>
      <c r="M159">
        <v>9498147</v>
      </c>
      <c r="N159">
        <v>30300</v>
      </c>
      <c r="O159" s="59">
        <v>25607474</v>
      </c>
    </row>
    <row r="160" spans="1:15" x14ac:dyDescent="0.3">
      <c r="A160" t="s">
        <v>709</v>
      </c>
      <c r="B160">
        <v>139.11000000000001</v>
      </c>
      <c r="C160">
        <v>2</v>
      </c>
      <c r="D160" s="18">
        <v>39403</v>
      </c>
      <c r="E160" s="18">
        <v>39411</v>
      </c>
      <c r="F160" t="s">
        <v>5959</v>
      </c>
      <c r="G160" t="s">
        <v>5969</v>
      </c>
      <c r="H160" t="s">
        <v>675</v>
      </c>
      <c r="I160" t="s">
        <v>771</v>
      </c>
      <c r="J160" t="s">
        <v>750</v>
      </c>
      <c r="K160" t="s">
        <v>1749</v>
      </c>
      <c r="L160" t="s">
        <v>4641</v>
      </c>
      <c r="M160">
        <v>2081223</v>
      </c>
      <c r="N160">
        <v>30300</v>
      </c>
      <c r="O160" s="59">
        <v>27541344</v>
      </c>
    </row>
    <row r="161" spans="1:15" x14ac:dyDescent="0.3">
      <c r="A161" t="s">
        <v>696</v>
      </c>
      <c r="B161">
        <v>182.38</v>
      </c>
      <c r="C161">
        <v>3</v>
      </c>
      <c r="D161" s="18">
        <v>39249</v>
      </c>
      <c r="E161" s="18">
        <v>39271</v>
      </c>
      <c r="F161" t="s">
        <v>5957</v>
      </c>
      <c r="G161" t="s">
        <v>5969</v>
      </c>
      <c r="H161" t="s">
        <v>699</v>
      </c>
      <c r="I161" t="s">
        <v>693</v>
      </c>
      <c r="J161" t="s">
        <v>694</v>
      </c>
      <c r="K161" t="s">
        <v>866</v>
      </c>
      <c r="L161" t="s">
        <v>865</v>
      </c>
      <c r="M161">
        <v>961903</v>
      </c>
      <c r="N161">
        <v>70700</v>
      </c>
      <c r="O161" s="59">
        <v>26533219</v>
      </c>
    </row>
    <row r="162" spans="1:15" x14ac:dyDescent="0.3">
      <c r="A162" t="s">
        <v>696</v>
      </c>
      <c r="B162">
        <v>149.38999999999999</v>
      </c>
      <c r="C162">
        <v>2</v>
      </c>
      <c r="D162" s="18">
        <v>39125</v>
      </c>
      <c r="E162" s="18">
        <v>39141</v>
      </c>
      <c r="F162" t="s">
        <v>5960</v>
      </c>
      <c r="G162" t="s">
        <v>5969</v>
      </c>
      <c r="H162" t="s">
        <v>675</v>
      </c>
      <c r="I162" t="s">
        <v>693</v>
      </c>
      <c r="J162" t="s">
        <v>694</v>
      </c>
      <c r="K162" t="s">
        <v>2049</v>
      </c>
      <c r="L162" t="s">
        <v>4640</v>
      </c>
      <c r="M162">
        <v>350997</v>
      </c>
      <c r="N162">
        <v>30300</v>
      </c>
      <c r="O162" s="59">
        <v>1984756</v>
      </c>
    </row>
    <row r="163" spans="1:15" x14ac:dyDescent="0.3">
      <c r="A163" t="s">
        <v>696</v>
      </c>
      <c r="B163">
        <v>124.43</v>
      </c>
      <c r="C163">
        <v>1</v>
      </c>
      <c r="D163" s="18">
        <v>39206</v>
      </c>
      <c r="E163" s="18">
        <v>39222</v>
      </c>
      <c r="F163" t="s">
        <v>5957</v>
      </c>
      <c r="G163" t="s">
        <v>5969</v>
      </c>
      <c r="H163" t="s">
        <v>681</v>
      </c>
      <c r="I163" t="s">
        <v>693</v>
      </c>
      <c r="J163" t="s">
        <v>694</v>
      </c>
      <c r="K163" t="s">
        <v>733</v>
      </c>
      <c r="L163" t="s">
        <v>2328</v>
      </c>
      <c r="M163">
        <v>1949538</v>
      </c>
      <c r="N163">
        <v>16000</v>
      </c>
      <c r="O163" s="59">
        <v>25993280</v>
      </c>
    </row>
    <row r="164" spans="1:15" x14ac:dyDescent="0.3">
      <c r="A164" t="s">
        <v>696</v>
      </c>
      <c r="B164">
        <v>112.13</v>
      </c>
      <c r="C164">
        <v>2</v>
      </c>
      <c r="D164" s="18">
        <v>39384</v>
      </c>
      <c r="E164" s="18">
        <v>39405</v>
      </c>
      <c r="F164" t="s">
        <v>5959</v>
      </c>
      <c r="G164" t="s">
        <v>5969</v>
      </c>
      <c r="H164" t="s">
        <v>681</v>
      </c>
      <c r="I164" t="s">
        <v>765</v>
      </c>
      <c r="J164" t="s">
        <v>766</v>
      </c>
      <c r="K164" t="s">
        <v>4639</v>
      </c>
      <c r="L164" t="s">
        <v>4638</v>
      </c>
      <c r="M164">
        <v>337055</v>
      </c>
      <c r="N164">
        <v>16000</v>
      </c>
      <c r="O164" s="59">
        <v>27397546</v>
      </c>
    </row>
    <row r="165" spans="1:15" x14ac:dyDescent="0.3">
      <c r="A165" t="s">
        <v>709</v>
      </c>
      <c r="B165">
        <v>174.36</v>
      </c>
      <c r="C165">
        <v>2</v>
      </c>
      <c r="D165" s="18">
        <v>39140</v>
      </c>
      <c r="E165" s="18">
        <v>39186</v>
      </c>
      <c r="F165" t="s">
        <v>5960</v>
      </c>
      <c r="G165" t="s">
        <v>5969</v>
      </c>
      <c r="H165" t="s">
        <v>675</v>
      </c>
      <c r="I165" t="s">
        <v>746</v>
      </c>
      <c r="J165" t="s">
        <v>782</v>
      </c>
      <c r="K165" t="s">
        <v>4637</v>
      </c>
      <c r="L165" t="s">
        <v>4636</v>
      </c>
      <c r="M165">
        <v>381665</v>
      </c>
      <c r="N165">
        <v>30300</v>
      </c>
      <c r="O165" s="59">
        <v>17663728</v>
      </c>
    </row>
    <row r="166" spans="1:15" x14ac:dyDescent="0.3">
      <c r="A166" t="s">
        <v>690</v>
      </c>
      <c r="B166">
        <v>157.52000000000001</v>
      </c>
      <c r="C166">
        <v>3</v>
      </c>
      <c r="D166" s="18">
        <v>39228</v>
      </c>
      <c r="E166" s="18">
        <v>39247</v>
      </c>
      <c r="F166" t="s">
        <v>5957</v>
      </c>
      <c r="G166" t="s">
        <v>5969</v>
      </c>
      <c r="H166" t="s">
        <v>675</v>
      </c>
      <c r="I166" t="s">
        <v>722</v>
      </c>
      <c r="J166" t="s">
        <v>843</v>
      </c>
      <c r="K166" t="s">
        <v>2376</v>
      </c>
      <c r="L166" t="s">
        <v>2375</v>
      </c>
      <c r="M166">
        <v>126099</v>
      </c>
      <c r="N166">
        <v>30300</v>
      </c>
      <c r="O166" s="59">
        <v>26187429</v>
      </c>
    </row>
    <row r="167" spans="1:15" x14ac:dyDescent="0.3">
      <c r="A167" t="s">
        <v>696</v>
      </c>
      <c r="B167">
        <v>157.91999999999999</v>
      </c>
      <c r="C167">
        <v>3</v>
      </c>
      <c r="D167" s="18">
        <v>39335</v>
      </c>
      <c r="E167" s="18">
        <v>39348</v>
      </c>
      <c r="F167" t="s">
        <v>5958</v>
      </c>
      <c r="G167" t="s">
        <v>5969</v>
      </c>
      <c r="H167" t="s">
        <v>675</v>
      </c>
      <c r="I167" t="s">
        <v>693</v>
      </c>
      <c r="J167" t="s">
        <v>694</v>
      </c>
      <c r="K167" t="s">
        <v>1088</v>
      </c>
      <c r="L167" t="s">
        <v>1452</v>
      </c>
      <c r="M167">
        <v>9016517</v>
      </c>
      <c r="N167">
        <v>30300</v>
      </c>
      <c r="O167" s="59">
        <v>27015458</v>
      </c>
    </row>
    <row r="168" spans="1:15" x14ac:dyDescent="0.3">
      <c r="A168" t="s">
        <v>690</v>
      </c>
      <c r="B168">
        <v>118.3</v>
      </c>
      <c r="C168">
        <v>1</v>
      </c>
      <c r="D168" s="18">
        <v>39215</v>
      </c>
      <c r="E168" s="18">
        <v>39235</v>
      </c>
      <c r="F168" t="s">
        <v>5957</v>
      </c>
      <c r="G168" t="s">
        <v>5968</v>
      </c>
      <c r="H168" t="s">
        <v>720</v>
      </c>
      <c r="I168" t="s">
        <v>711</v>
      </c>
      <c r="J168" t="s">
        <v>712</v>
      </c>
      <c r="K168" t="s">
        <v>2326</v>
      </c>
      <c r="L168" t="s">
        <v>786</v>
      </c>
      <c r="M168">
        <v>772491</v>
      </c>
      <c r="N168">
        <v>90830</v>
      </c>
      <c r="O168" s="59">
        <v>26083331</v>
      </c>
    </row>
    <row r="169" spans="1:15" x14ac:dyDescent="0.3">
      <c r="A169" t="s">
        <v>709</v>
      </c>
      <c r="B169">
        <v>134.54</v>
      </c>
      <c r="C169">
        <v>2</v>
      </c>
      <c r="D169" s="18">
        <v>39416</v>
      </c>
      <c r="E169" s="18">
        <v>39461</v>
      </c>
      <c r="F169" t="s">
        <v>5959</v>
      </c>
      <c r="G169" t="s">
        <v>5968</v>
      </c>
      <c r="H169" t="s">
        <v>755</v>
      </c>
      <c r="I169" t="s">
        <v>706</v>
      </c>
      <c r="J169" t="s">
        <v>762</v>
      </c>
      <c r="K169" t="s">
        <v>1050</v>
      </c>
      <c r="L169" t="s">
        <v>1049</v>
      </c>
      <c r="M169">
        <v>2805260</v>
      </c>
      <c r="N169">
        <v>87000</v>
      </c>
      <c r="O169" s="59">
        <v>27590723</v>
      </c>
    </row>
    <row r="170" spans="1:15" x14ac:dyDescent="0.3">
      <c r="A170" t="s">
        <v>696</v>
      </c>
      <c r="B170">
        <v>186.4</v>
      </c>
      <c r="C170">
        <v>2</v>
      </c>
      <c r="D170" s="18">
        <v>39192</v>
      </c>
      <c r="E170" s="18">
        <v>39194</v>
      </c>
      <c r="F170" t="s">
        <v>5957</v>
      </c>
      <c r="G170" t="s">
        <v>5969</v>
      </c>
      <c r="H170" t="s">
        <v>699</v>
      </c>
      <c r="I170" t="s">
        <v>946</v>
      </c>
      <c r="J170" t="s">
        <v>1124</v>
      </c>
      <c r="K170" t="s">
        <v>1834</v>
      </c>
      <c r="L170" t="s">
        <v>2241</v>
      </c>
      <c r="M170">
        <v>960269</v>
      </c>
      <c r="N170">
        <v>70700</v>
      </c>
      <c r="O170" s="59">
        <v>25914110</v>
      </c>
    </row>
    <row r="171" spans="1:15" x14ac:dyDescent="0.3">
      <c r="A171" t="s">
        <v>709</v>
      </c>
      <c r="B171">
        <v>174.36</v>
      </c>
      <c r="C171">
        <v>2</v>
      </c>
      <c r="D171" s="18">
        <v>39270</v>
      </c>
      <c r="E171" s="18">
        <v>39278</v>
      </c>
      <c r="F171" t="s">
        <v>5958</v>
      </c>
      <c r="G171" t="s">
        <v>5969</v>
      </c>
      <c r="H171" t="s">
        <v>675</v>
      </c>
      <c r="I171" t="s">
        <v>746</v>
      </c>
      <c r="J171" t="s">
        <v>782</v>
      </c>
      <c r="K171" t="s">
        <v>2044</v>
      </c>
      <c r="L171" t="s">
        <v>4635</v>
      </c>
      <c r="M171">
        <v>382748</v>
      </c>
      <c r="N171">
        <v>30300</v>
      </c>
      <c r="O171" s="59">
        <v>17744795</v>
      </c>
    </row>
    <row r="172" spans="1:15" x14ac:dyDescent="0.3">
      <c r="A172" t="s">
        <v>690</v>
      </c>
      <c r="B172">
        <v>183.95</v>
      </c>
      <c r="C172">
        <v>3</v>
      </c>
      <c r="D172" s="18">
        <v>39258</v>
      </c>
      <c r="E172" s="18">
        <v>39290</v>
      </c>
      <c r="F172" t="s">
        <v>5957</v>
      </c>
      <c r="G172" t="s">
        <v>5968</v>
      </c>
      <c r="H172" t="s">
        <v>755</v>
      </c>
      <c r="I172" t="s">
        <v>711</v>
      </c>
      <c r="J172" t="s">
        <v>712</v>
      </c>
      <c r="K172" t="s">
        <v>1342</v>
      </c>
      <c r="L172" t="s">
        <v>1341</v>
      </c>
      <c r="M172">
        <v>938341</v>
      </c>
      <c r="N172">
        <v>87000</v>
      </c>
      <c r="O172" s="59">
        <v>26393369</v>
      </c>
    </row>
    <row r="173" spans="1:15" x14ac:dyDescent="0.3">
      <c r="A173" t="s">
        <v>696</v>
      </c>
      <c r="B173">
        <v>168.82</v>
      </c>
      <c r="C173">
        <v>2</v>
      </c>
      <c r="D173" s="18">
        <v>39426</v>
      </c>
      <c r="E173" s="18">
        <v>39446</v>
      </c>
      <c r="F173" t="s">
        <v>5959</v>
      </c>
      <c r="G173" t="s">
        <v>5968</v>
      </c>
      <c r="H173" t="s">
        <v>720</v>
      </c>
      <c r="I173" t="s">
        <v>693</v>
      </c>
      <c r="J173" t="s">
        <v>694</v>
      </c>
      <c r="K173" t="s">
        <v>1642</v>
      </c>
      <c r="L173" t="s">
        <v>4634</v>
      </c>
      <c r="M173">
        <v>353660</v>
      </c>
      <c r="N173">
        <v>90830</v>
      </c>
      <c r="O173" s="59">
        <v>27725440</v>
      </c>
    </row>
    <row r="174" spans="1:15" x14ac:dyDescent="0.3">
      <c r="A174" t="s">
        <v>690</v>
      </c>
      <c r="B174">
        <v>172.93</v>
      </c>
      <c r="C174">
        <v>3</v>
      </c>
      <c r="D174" s="18">
        <v>39377</v>
      </c>
      <c r="E174" s="18">
        <v>39412</v>
      </c>
      <c r="F174" t="s">
        <v>5959</v>
      </c>
      <c r="G174" t="s">
        <v>5968</v>
      </c>
      <c r="H174" t="s">
        <v>720</v>
      </c>
      <c r="I174" t="s">
        <v>722</v>
      </c>
      <c r="J174" t="s">
        <v>843</v>
      </c>
      <c r="K174" t="s">
        <v>844</v>
      </c>
      <c r="L174" t="s">
        <v>917</v>
      </c>
      <c r="M174">
        <v>125769</v>
      </c>
      <c r="N174">
        <v>90830</v>
      </c>
      <c r="O174" s="59">
        <v>27324805</v>
      </c>
    </row>
    <row r="175" spans="1:15" x14ac:dyDescent="0.3">
      <c r="A175" t="s">
        <v>690</v>
      </c>
      <c r="B175">
        <v>172.93</v>
      </c>
      <c r="C175">
        <v>3</v>
      </c>
      <c r="D175" s="18">
        <v>39206</v>
      </c>
      <c r="E175" s="18">
        <v>39227</v>
      </c>
      <c r="F175" t="s">
        <v>5957</v>
      </c>
      <c r="G175" t="s">
        <v>5968</v>
      </c>
      <c r="H175" t="s">
        <v>720</v>
      </c>
      <c r="I175" t="s">
        <v>722</v>
      </c>
      <c r="J175" t="s">
        <v>723</v>
      </c>
      <c r="K175" t="s">
        <v>4633</v>
      </c>
      <c r="L175" t="s">
        <v>4632</v>
      </c>
      <c r="M175">
        <v>1712164</v>
      </c>
      <c r="N175">
        <v>90830</v>
      </c>
      <c r="O175" s="59">
        <v>26080869</v>
      </c>
    </row>
    <row r="176" spans="1:15" x14ac:dyDescent="0.3">
      <c r="A176" t="s">
        <v>690</v>
      </c>
      <c r="B176">
        <v>138.52000000000001</v>
      </c>
      <c r="C176">
        <v>2</v>
      </c>
      <c r="D176" s="18">
        <v>39356</v>
      </c>
      <c r="E176" s="18">
        <v>39361</v>
      </c>
      <c r="F176" t="s">
        <v>5959</v>
      </c>
      <c r="G176" t="s">
        <v>5969</v>
      </c>
      <c r="H176" t="s">
        <v>675</v>
      </c>
      <c r="I176" t="s">
        <v>687</v>
      </c>
      <c r="J176" t="s">
        <v>688</v>
      </c>
      <c r="K176" t="s">
        <v>3950</v>
      </c>
      <c r="L176" t="s">
        <v>3949</v>
      </c>
      <c r="M176">
        <v>260756</v>
      </c>
      <c r="N176">
        <v>30300</v>
      </c>
      <c r="O176" s="59">
        <v>27171630</v>
      </c>
    </row>
    <row r="177" spans="1:15" x14ac:dyDescent="0.3">
      <c r="A177" t="s">
        <v>709</v>
      </c>
      <c r="B177">
        <v>114.36</v>
      </c>
      <c r="C177">
        <v>1</v>
      </c>
      <c r="D177" s="18">
        <v>39202</v>
      </c>
      <c r="E177" s="18">
        <v>39238</v>
      </c>
      <c r="F177" t="s">
        <v>5957</v>
      </c>
      <c r="G177" t="s">
        <v>5969</v>
      </c>
      <c r="H177" t="s">
        <v>681</v>
      </c>
      <c r="I177" t="s">
        <v>771</v>
      </c>
      <c r="J177" t="s">
        <v>750</v>
      </c>
      <c r="K177" t="s">
        <v>4631</v>
      </c>
      <c r="L177" t="s">
        <v>4630</v>
      </c>
      <c r="M177">
        <v>979742</v>
      </c>
      <c r="N177">
        <v>16000</v>
      </c>
      <c r="O177" s="59">
        <v>25970519</v>
      </c>
    </row>
    <row r="178" spans="1:15" x14ac:dyDescent="0.3">
      <c r="A178" t="s">
        <v>690</v>
      </c>
      <c r="B178">
        <v>123.68</v>
      </c>
      <c r="C178">
        <v>3</v>
      </c>
      <c r="D178" s="18">
        <v>39298</v>
      </c>
      <c r="E178" s="18">
        <v>39307</v>
      </c>
      <c r="F178" t="s">
        <v>5958</v>
      </c>
      <c r="G178" t="s">
        <v>5969</v>
      </c>
      <c r="H178" t="s">
        <v>675</v>
      </c>
      <c r="I178" t="s">
        <v>711</v>
      </c>
      <c r="J178" t="s">
        <v>712</v>
      </c>
      <c r="K178" t="s">
        <v>3293</v>
      </c>
      <c r="L178" t="s">
        <v>2763</v>
      </c>
      <c r="M178">
        <v>150151</v>
      </c>
      <c r="N178">
        <v>30300</v>
      </c>
      <c r="O178" s="59">
        <v>26728471</v>
      </c>
    </row>
    <row r="179" spans="1:15" x14ac:dyDescent="0.3">
      <c r="A179" t="s">
        <v>709</v>
      </c>
      <c r="B179">
        <v>127.08</v>
      </c>
      <c r="C179">
        <v>3</v>
      </c>
      <c r="D179" s="18">
        <v>39437</v>
      </c>
      <c r="E179" s="18">
        <v>39468</v>
      </c>
      <c r="F179" t="s">
        <v>5959</v>
      </c>
      <c r="G179" t="s">
        <v>5969</v>
      </c>
      <c r="H179" t="s">
        <v>681</v>
      </c>
      <c r="I179" t="s">
        <v>771</v>
      </c>
      <c r="J179" t="s">
        <v>772</v>
      </c>
      <c r="K179" t="s">
        <v>2801</v>
      </c>
      <c r="L179" t="s">
        <v>4629</v>
      </c>
      <c r="M179">
        <v>76941</v>
      </c>
      <c r="N179">
        <v>16000</v>
      </c>
      <c r="O179" s="59">
        <v>27810517</v>
      </c>
    </row>
    <row r="180" spans="1:15" x14ac:dyDescent="0.3">
      <c r="A180" t="s">
        <v>676</v>
      </c>
      <c r="B180">
        <v>186.44</v>
      </c>
      <c r="C180">
        <v>2</v>
      </c>
      <c r="D180" s="18">
        <v>39424</v>
      </c>
      <c r="E180" s="18">
        <v>39454</v>
      </c>
      <c r="F180" t="s">
        <v>5959</v>
      </c>
      <c r="G180" t="s">
        <v>5969</v>
      </c>
      <c r="H180" t="s">
        <v>699</v>
      </c>
      <c r="I180" t="s">
        <v>672</v>
      </c>
      <c r="J180" t="s">
        <v>779</v>
      </c>
      <c r="K180" t="s">
        <v>3006</v>
      </c>
      <c r="L180" t="s">
        <v>4628</v>
      </c>
      <c r="M180">
        <v>348843</v>
      </c>
      <c r="N180">
        <v>70700</v>
      </c>
      <c r="O180" s="59">
        <v>27698806</v>
      </c>
    </row>
    <row r="181" spans="1:15" x14ac:dyDescent="0.3">
      <c r="A181" t="s">
        <v>690</v>
      </c>
      <c r="B181">
        <v>136.44</v>
      </c>
      <c r="C181">
        <v>2</v>
      </c>
      <c r="D181" s="18">
        <v>39257</v>
      </c>
      <c r="E181" s="18">
        <v>39280</v>
      </c>
      <c r="F181" t="s">
        <v>5957</v>
      </c>
      <c r="G181" t="s">
        <v>5969</v>
      </c>
      <c r="H181" t="s">
        <v>675</v>
      </c>
      <c r="I181" t="s">
        <v>722</v>
      </c>
      <c r="J181" t="s">
        <v>797</v>
      </c>
      <c r="K181" t="s">
        <v>1517</v>
      </c>
      <c r="L181" t="s">
        <v>1516</v>
      </c>
      <c r="M181">
        <v>107631</v>
      </c>
      <c r="N181">
        <v>30300</v>
      </c>
      <c r="O181" s="59">
        <v>26401317</v>
      </c>
    </row>
    <row r="182" spans="1:15" x14ac:dyDescent="0.3">
      <c r="A182" t="s">
        <v>696</v>
      </c>
      <c r="B182">
        <v>175.83</v>
      </c>
      <c r="C182">
        <v>3</v>
      </c>
      <c r="D182" s="18">
        <v>39207</v>
      </c>
      <c r="E182" s="18">
        <v>39209</v>
      </c>
      <c r="F182" t="s">
        <v>5957</v>
      </c>
      <c r="G182" t="s">
        <v>5968</v>
      </c>
      <c r="H182" t="s">
        <v>755</v>
      </c>
      <c r="I182" t="s">
        <v>693</v>
      </c>
      <c r="J182" t="s">
        <v>694</v>
      </c>
      <c r="K182" t="s">
        <v>3575</v>
      </c>
      <c r="L182" t="s">
        <v>3574</v>
      </c>
      <c r="M182">
        <v>961599</v>
      </c>
      <c r="N182">
        <v>87000</v>
      </c>
      <c r="O182" s="59">
        <v>26019607</v>
      </c>
    </row>
    <row r="183" spans="1:15" x14ac:dyDescent="0.3">
      <c r="A183" t="s">
        <v>676</v>
      </c>
      <c r="B183">
        <v>109.53</v>
      </c>
      <c r="C183">
        <v>2</v>
      </c>
      <c r="D183" s="18">
        <v>39098</v>
      </c>
      <c r="E183" s="18">
        <v>39157</v>
      </c>
      <c r="F183" t="s">
        <v>5960</v>
      </c>
      <c r="G183" t="s">
        <v>5969</v>
      </c>
      <c r="H183" t="s">
        <v>675</v>
      </c>
      <c r="I183" t="s">
        <v>678</v>
      </c>
      <c r="J183" t="s">
        <v>679</v>
      </c>
      <c r="K183" t="s">
        <v>2614</v>
      </c>
      <c r="L183" t="s">
        <v>2613</v>
      </c>
      <c r="M183">
        <v>2835476</v>
      </c>
      <c r="N183">
        <v>30300</v>
      </c>
      <c r="O183" s="59">
        <v>25221330</v>
      </c>
    </row>
    <row r="184" spans="1:15" x14ac:dyDescent="0.3">
      <c r="A184" t="s">
        <v>676</v>
      </c>
      <c r="B184">
        <v>109.53</v>
      </c>
      <c r="C184">
        <v>2</v>
      </c>
      <c r="D184" s="18">
        <v>39219</v>
      </c>
      <c r="E184" s="18">
        <v>39232</v>
      </c>
      <c r="F184" t="s">
        <v>5957</v>
      </c>
      <c r="G184" t="s">
        <v>5969</v>
      </c>
      <c r="H184" t="s">
        <v>675</v>
      </c>
      <c r="I184" t="s">
        <v>678</v>
      </c>
      <c r="J184" t="s">
        <v>679</v>
      </c>
      <c r="K184" t="s">
        <v>678</v>
      </c>
      <c r="L184" t="s">
        <v>2850</v>
      </c>
      <c r="M184">
        <v>303652</v>
      </c>
      <c r="N184">
        <v>30300</v>
      </c>
      <c r="O184" s="59">
        <v>26147775</v>
      </c>
    </row>
    <row r="185" spans="1:15" x14ac:dyDescent="0.3">
      <c r="A185" t="s">
        <v>690</v>
      </c>
      <c r="B185">
        <v>98.91</v>
      </c>
      <c r="C185">
        <v>1</v>
      </c>
      <c r="D185" s="18">
        <v>39380</v>
      </c>
      <c r="E185" s="18">
        <v>39380</v>
      </c>
      <c r="F185" t="s">
        <v>5959</v>
      </c>
      <c r="G185" t="s">
        <v>5969</v>
      </c>
      <c r="H185" t="s">
        <v>681</v>
      </c>
      <c r="I185" t="s">
        <v>711</v>
      </c>
      <c r="J185" t="s">
        <v>712</v>
      </c>
      <c r="K185" t="s">
        <v>3972</v>
      </c>
      <c r="L185" t="s">
        <v>4627</v>
      </c>
      <c r="M185">
        <v>2909861</v>
      </c>
      <c r="N185">
        <v>16000</v>
      </c>
      <c r="O185" s="59">
        <v>27327740</v>
      </c>
    </row>
    <row r="186" spans="1:15" x14ac:dyDescent="0.3">
      <c r="A186" t="s">
        <v>690</v>
      </c>
      <c r="B186">
        <v>98.91</v>
      </c>
      <c r="C186">
        <v>1</v>
      </c>
      <c r="D186" s="18">
        <v>39284</v>
      </c>
      <c r="E186" s="18">
        <v>39285</v>
      </c>
      <c r="F186" t="s">
        <v>5958</v>
      </c>
      <c r="G186" t="s">
        <v>5969</v>
      </c>
      <c r="H186" t="s">
        <v>681</v>
      </c>
      <c r="I186" t="s">
        <v>711</v>
      </c>
      <c r="J186" t="s">
        <v>712</v>
      </c>
      <c r="K186" t="s">
        <v>1908</v>
      </c>
      <c r="L186" t="s">
        <v>1907</v>
      </c>
      <c r="M186">
        <v>2121080</v>
      </c>
      <c r="N186">
        <v>16000</v>
      </c>
      <c r="O186" s="59">
        <v>26621664</v>
      </c>
    </row>
    <row r="187" spans="1:15" x14ac:dyDescent="0.3">
      <c r="A187" t="s">
        <v>696</v>
      </c>
      <c r="B187">
        <v>136.43</v>
      </c>
      <c r="C187">
        <v>2</v>
      </c>
      <c r="D187" s="18">
        <v>39283</v>
      </c>
      <c r="E187" s="18">
        <v>39284</v>
      </c>
      <c r="F187" t="s">
        <v>5958</v>
      </c>
      <c r="G187" t="s">
        <v>5968</v>
      </c>
      <c r="H187" t="s">
        <v>720</v>
      </c>
      <c r="I187" t="s">
        <v>693</v>
      </c>
      <c r="J187" t="s">
        <v>694</v>
      </c>
      <c r="K187" t="s">
        <v>1686</v>
      </c>
      <c r="L187" t="s">
        <v>4251</v>
      </c>
      <c r="M187">
        <v>355166</v>
      </c>
      <c r="N187">
        <v>90830</v>
      </c>
      <c r="O187" s="59">
        <v>2163900</v>
      </c>
    </row>
    <row r="188" spans="1:15" x14ac:dyDescent="0.3">
      <c r="A188" t="s">
        <v>690</v>
      </c>
      <c r="B188">
        <v>111.12</v>
      </c>
      <c r="C188">
        <v>1</v>
      </c>
      <c r="D188" s="18">
        <v>39383</v>
      </c>
      <c r="E188" s="18">
        <v>39422</v>
      </c>
      <c r="F188" t="s">
        <v>5959</v>
      </c>
      <c r="G188" t="s">
        <v>5969</v>
      </c>
      <c r="H188" t="s">
        <v>681</v>
      </c>
      <c r="I188" t="s">
        <v>839</v>
      </c>
      <c r="J188" t="s">
        <v>840</v>
      </c>
      <c r="K188" t="s">
        <v>1287</v>
      </c>
      <c r="L188" t="s">
        <v>1090</v>
      </c>
      <c r="M188">
        <v>9197874</v>
      </c>
      <c r="N188">
        <v>16000</v>
      </c>
      <c r="O188" s="59">
        <v>27393840</v>
      </c>
    </row>
    <row r="189" spans="1:15" x14ac:dyDescent="0.3">
      <c r="A189" t="s">
        <v>709</v>
      </c>
      <c r="B189">
        <v>155.46</v>
      </c>
      <c r="C189">
        <v>2</v>
      </c>
      <c r="D189" s="18">
        <v>39194</v>
      </c>
      <c r="E189" s="18">
        <v>39208</v>
      </c>
      <c r="F189" t="s">
        <v>5957</v>
      </c>
      <c r="G189" t="s">
        <v>5969</v>
      </c>
      <c r="H189" t="s">
        <v>699</v>
      </c>
      <c r="I189" t="s">
        <v>746</v>
      </c>
      <c r="J189" t="s">
        <v>782</v>
      </c>
      <c r="K189" t="s">
        <v>1064</v>
      </c>
      <c r="L189" t="s">
        <v>3139</v>
      </c>
      <c r="M189">
        <v>2357319</v>
      </c>
      <c r="N189">
        <v>70700</v>
      </c>
      <c r="O189" s="59">
        <v>17694556</v>
      </c>
    </row>
    <row r="190" spans="1:15" x14ac:dyDescent="0.3">
      <c r="A190" t="s">
        <v>690</v>
      </c>
      <c r="B190">
        <v>171.66</v>
      </c>
      <c r="C190">
        <v>2</v>
      </c>
      <c r="D190" s="18">
        <v>39199</v>
      </c>
      <c r="E190" s="18">
        <v>39237</v>
      </c>
      <c r="F190" t="s">
        <v>5957</v>
      </c>
      <c r="G190" t="s">
        <v>5969</v>
      </c>
      <c r="H190" t="s">
        <v>699</v>
      </c>
      <c r="I190" t="s">
        <v>711</v>
      </c>
      <c r="J190" t="s">
        <v>712</v>
      </c>
      <c r="K190" t="s">
        <v>801</v>
      </c>
      <c r="L190" t="s">
        <v>3717</v>
      </c>
      <c r="M190">
        <v>148310</v>
      </c>
      <c r="N190">
        <v>70700</v>
      </c>
      <c r="O190" s="59">
        <v>25964395</v>
      </c>
    </row>
    <row r="191" spans="1:15" x14ac:dyDescent="0.3">
      <c r="A191" t="s">
        <v>709</v>
      </c>
      <c r="B191">
        <v>125.71</v>
      </c>
      <c r="C191">
        <v>3</v>
      </c>
      <c r="D191" s="18">
        <v>39173</v>
      </c>
      <c r="E191" s="18">
        <v>39199</v>
      </c>
      <c r="F191" t="s">
        <v>5957</v>
      </c>
      <c r="G191" t="s">
        <v>5968</v>
      </c>
      <c r="H191" t="s">
        <v>720</v>
      </c>
      <c r="I191" t="s">
        <v>706</v>
      </c>
      <c r="J191" t="s">
        <v>707</v>
      </c>
      <c r="K191" t="s">
        <v>4626</v>
      </c>
      <c r="L191" t="s">
        <v>4625</v>
      </c>
      <c r="M191">
        <v>1801491</v>
      </c>
      <c r="N191">
        <v>90830</v>
      </c>
      <c r="O191" s="59">
        <v>25766547</v>
      </c>
    </row>
    <row r="192" spans="1:15" x14ac:dyDescent="0.3">
      <c r="A192" t="s">
        <v>676</v>
      </c>
      <c r="B192">
        <v>125.07</v>
      </c>
      <c r="C192">
        <v>1</v>
      </c>
      <c r="D192" s="18">
        <v>39283</v>
      </c>
      <c r="E192" s="18">
        <v>39370</v>
      </c>
      <c r="F192" t="s">
        <v>5958</v>
      </c>
      <c r="G192" t="s">
        <v>5969</v>
      </c>
      <c r="H192" t="s">
        <v>675</v>
      </c>
      <c r="I192" t="s">
        <v>683</v>
      </c>
      <c r="J192" t="s">
        <v>730</v>
      </c>
      <c r="K192" t="s">
        <v>4624</v>
      </c>
      <c r="L192" t="s">
        <v>4623</v>
      </c>
      <c r="M192">
        <v>226209</v>
      </c>
      <c r="N192">
        <v>30300</v>
      </c>
      <c r="O192" s="59">
        <v>2251129</v>
      </c>
    </row>
    <row r="193" spans="1:15" x14ac:dyDescent="0.3">
      <c r="A193" t="s">
        <v>690</v>
      </c>
      <c r="B193">
        <v>123.68</v>
      </c>
      <c r="C193">
        <v>3</v>
      </c>
      <c r="D193" s="18">
        <v>39181</v>
      </c>
      <c r="E193" s="18">
        <v>39186</v>
      </c>
      <c r="F193" t="s">
        <v>5957</v>
      </c>
      <c r="G193" t="s">
        <v>5969</v>
      </c>
      <c r="H193" t="s">
        <v>675</v>
      </c>
      <c r="I193" t="s">
        <v>711</v>
      </c>
      <c r="J193" t="s">
        <v>712</v>
      </c>
      <c r="K193" t="s">
        <v>1093</v>
      </c>
      <c r="L193" t="s">
        <v>4622</v>
      </c>
      <c r="M193">
        <v>148109</v>
      </c>
      <c r="N193">
        <v>30300</v>
      </c>
      <c r="O193" s="59">
        <v>25817144</v>
      </c>
    </row>
    <row r="194" spans="1:15" x14ac:dyDescent="0.3">
      <c r="A194" t="s">
        <v>690</v>
      </c>
      <c r="B194">
        <v>157.52000000000001</v>
      </c>
      <c r="C194">
        <v>3</v>
      </c>
      <c r="D194" s="18">
        <v>39311</v>
      </c>
      <c r="E194" s="18">
        <v>39336</v>
      </c>
      <c r="F194" t="s">
        <v>5958</v>
      </c>
      <c r="G194" t="s">
        <v>5969</v>
      </c>
      <c r="H194" t="s">
        <v>675</v>
      </c>
      <c r="I194" t="s">
        <v>722</v>
      </c>
      <c r="J194" t="s">
        <v>843</v>
      </c>
      <c r="K194" t="s">
        <v>844</v>
      </c>
      <c r="L194" t="s">
        <v>3702</v>
      </c>
      <c r="M194">
        <v>2677154</v>
      </c>
      <c r="N194">
        <v>30300</v>
      </c>
      <c r="O194" s="59">
        <v>26835322</v>
      </c>
    </row>
    <row r="195" spans="1:15" x14ac:dyDescent="0.3">
      <c r="A195" t="s">
        <v>696</v>
      </c>
      <c r="B195">
        <v>191.28</v>
      </c>
      <c r="C195">
        <v>3</v>
      </c>
      <c r="D195" s="18">
        <v>39409</v>
      </c>
      <c r="E195" s="18">
        <v>39433</v>
      </c>
      <c r="F195" t="s">
        <v>5959</v>
      </c>
      <c r="G195" t="s">
        <v>5969</v>
      </c>
      <c r="H195" t="s">
        <v>699</v>
      </c>
      <c r="I195" t="s">
        <v>693</v>
      </c>
      <c r="J195" t="s">
        <v>694</v>
      </c>
      <c r="K195" t="s">
        <v>785</v>
      </c>
      <c r="L195" t="s">
        <v>4504</v>
      </c>
      <c r="M195">
        <v>367465</v>
      </c>
      <c r="N195">
        <v>70700</v>
      </c>
      <c r="O195" s="59">
        <v>27592195</v>
      </c>
    </row>
    <row r="196" spans="1:15" x14ac:dyDescent="0.3">
      <c r="A196" t="s">
        <v>676</v>
      </c>
      <c r="B196">
        <v>156.31</v>
      </c>
      <c r="C196">
        <v>2</v>
      </c>
      <c r="D196" s="18">
        <v>39447</v>
      </c>
      <c r="E196" s="18">
        <v>39532</v>
      </c>
      <c r="F196" t="s">
        <v>5959</v>
      </c>
      <c r="G196" t="s">
        <v>5969</v>
      </c>
      <c r="H196" t="s">
        <v>675</v>
      </c>
      <c r="I196" t="s">
        <v>672</v>
      </c>
      <c r="J196" t="s">
        <v>673</v>
      </c>
      <c r="K196" t="s">
        <v>674</v>
      </c>
      <c r="L196" t="s">
        <v>3697</v>
      </c>
      <c r="M196">
        <v>802430</v>
      </c>
      <c r="N196">
        <v>30300</v>
      </c>
      <c r="O196" s="59">
        <v>27882857</v>
      </c>
    </row>
    <row r="197" spans="1:15" x14ac:dyDescent="0.3">
      <c r="A197" t="s">
        <v>709</v>
      </c>
      <c r="B197">
        <v>194.04</v>
      </c>
      <c r="C197">
        <v>3</v>
      </c>
      <c r="D197" s="18">
        <v>39152</v>
      </c>
      <c r="E197" s="18">
        <v>39176</v>
      </c>
      <c r="F197" t="s">
        <v>5960</v>
      </c>
      <c r="G197" t="s">
        <v>5969</v>
      </c>
      <c r="H197" t="s">
        <v>699</v>
      </c>
      <c r="I197" t="s">
        <v>706</v>
      </c>
      <c r="J197" t="s">
        <v>707</v>
      </c>
      <c r="K197" t="s">
        <v>1884</v>
      </c>
      <c r="L197" t="s">
        <v>1883</v>
      </c>
      <c r="M197">
        <v>941459</v>
      </c>
      <c r="N197">
        <v>70700</v>
      </c>
      <c r="O197" s="59">
        <v>25545765</v>
      </c>
    </row>
    <row r="198" spans="1:15" x14ac:dyDescent="0.3">
      <c r="A198" t="s">
        <v>690</v>
      </c>
      <c r="B198">
        <v>135.35</v>
      </c>
      <c r="C198">
        <v>2</v>
      </c>
      <c r="D198" s="18">
        <v>39103</v>
      </c>
      <c r="E198" s="18">
        <v>39134</v>
      </c>
      <c r="F198" t="s">
        <v>5960</v>
      </c>
      <c r="G198" t="s">
        <v>5968</v>
      </c>
      <c r="H198" t="s">
        <v>720</v>
      </c>
      <c r="I198" t="s">
        <v>711</v>
      </c>
      <c r="J198" t="s">
        <v>712</v>
      </c>
      <c r="K198" t="s">
        <v>1702</v>
      </c>
      <c r="L198" t="s">
        <v>2559</v>
      </c>
      <c r="M198">
        <v>2645784</v>
      </c>
      <c r="N198">
        <v>90830</v>
      </c>
      <c r="O198" s="59">
        <v>25254920</v>
      </c>
    </row>
    <row r="199" spans="1:15" x14ac:dyDescent="0.3">
      <c r="A199" t="s">
        <v>676</v>
      </c>
      <c r="B199">
        <v>182.75</v>
      </c>
      <c r="C199">
        <v>3</v>
      </c>
      <c r="D199" s="18">
        <v>39194</v>
      </c>
      <c r="E199" s="18">
        <v>39236</v>
      </c>
      <c r="F199" t="s">
        <v>5957</v>
      </c>
      <c r="G199" t="s">
        <v>5969</v>
      </c>
      <c r="H199" t="s">
        <v>699</v>
      </c>
      <c r="I199" t="s">
        <v>683</v>
      </c>
      <c r="J199" t="s">
        <v>684</v>
      </c>
      <c r="K199" t="s">
        <v>4621</v>
      </c>
      <c r="L199" t="s">
        <v>4620</v>
      </c>
      <c r="M199">
        <v>2161339</v>
      </c>
      <c r="N199">
        <v>70700</v>
      </c>
      <c r="O199" s="59">
        <v>25913909</v>
      </c>
    </row>
    <row r="200" spans="1:15" x14ac:dyDescent="0.3">
      <c r="A200" t="s">
        <v>709</v>
      </c>
      <c r="B200">
        <v>181.01</v>
      </c>
      <c r="C200">
        <v>2</v>
      </c>
      <c r="D200" s="18">
        <v>39292</v>
      </c>
      <c r="E200" s="18">
        <v>39298</v>
      </c>
      <c r="F200" t="s">
        <v>5958</v>
      </c>
      <c r="G200" t="s">
        <v>5969</v>
      </c>
      <c r="H200" t="s">
        <v>675</v>
      </c>
      <c r="I200" t="s">
        <v>746</v>
      </c>
      <c r="J200" t="s">
        <v>782</v>
      </c>
      <c r="K200" t="s">
        <v>3913</v>
      </c>
      <c r="L200" t="s">
        <v>1259</v>
      </c>
      <c r="M200">
        <v>383934</v>
      </c>
      <c r="N200">
        <v>30300</v>
      </c>
      <c r="O200" s="59">
        <v>17751911</v>
      </c>
    </row>
    <row r="201" spans="1:15" x14ac:dyDescent="0.3">
      <c r="A201" t="s">
        <v>696</v>
      </c>
      <c r="B201">
        <v>185.27</v>
      </c>
      <c r="C201">
        <v>3</v>
      </c>
      <c r="D201" s="18">
        <v>39292</v>
      </c>
      <c r="E201" s="18">
        <v>39311</v>
      </c>
      <c r="F201" t="s">
        <v>5958</v>
      </c>
      <c r="G201" t="s">
        <v>5969</v>
      </c>
      <c r="H201" t="s">
        <v>699</v>
      </c>
      <c r="I201" t="s">
        <v>693</v>
      </c>
      <c r="J201" t="s">
        <v>694</v>
      </c>
      <c r="K201" t="s">
        <v>897</v>
      </c>
      <c r="L201" t="s">
        <v>1354</v>
      </c>
      <c r="M201">
        <v>961053</v>
      </c>
      <c r="N201">
        <v>70700</v>
      </c>
      <c r="O201" s="59">
        <v>26666041</v>
      </c>
    </row>
    <row r="202" spans="1:15" x14ac:dyDescent="0.3">
      <c r="A202" t="s">
        <v>696</v>
      </c>
      <c r="B202">
        <v>157.91999999999999</v>
      </c>
      <c r="C202">
        <v>3</v>
      </c>
      <c r="D202" s="18">
        <v>39419</v>
      </c>
      <c r="E202" s="18">
        <v>39424</v>
      </c>
      <c r="F202" t="s">
        <v>5959</v>
      </c>
      <c r="G202" t="s">
        <v>5969</v>
      </c>
      <c r="H202" t="s">
        <v>675</v>
      </c>
      <c r="I202" t="s">
        <v>693</v>
      </c>
      <c r="J202" t="s">
        <v>694</v>
      </c>
      <c r="K202" t="s">
        <v>733</v>
      </c>
      <c r="L202" t="s">
        <v>4619</v>
      </c>
      <c r="M202">
        <v>356191</v>
      </c>
      <c r="N202">
        <v>30300</v>
      </c>
      <c r="O202" s="59">
        <v>27670360</v>
      </c>
    </row>
    <row r="203" spans="1:15" x14ac:dyDescent="0.3">
      <c r="A203" t="s">
        <v>696</v>
      </c>
      <c r="B203">
        <v>174.63</v>
      </c>
      <c r="C203">
        <v>3</v>
      </c>
      <c r="D203" s="18">
        <v>39122</v>
      </c>
      <c r="E203" s="18">
        <v>39145</v>
      </c>
      <c r="F203" t="s">
        <v>5960</v>
      </c>
      <c r="G203" t="s">
        <v>5968</v>
      </c>
      <c r="H203" t="s">
        <v>720</v>
      </c>
      <c r="I203" t="s">
        <v>693</v>
      </c>
      <c r="J203" t="s">
        <v>694</v>
      </c>
      <c r="K203" t="s">
        <v>2344</v>
      </c>
      <c r="L203" t="s">
        <v>2343</v>
      </c>
      <c r="M203">
        <v>371499</v>
      </c>
      <c r="N203">
        <v>90830</v>
      </c>
      <c r="O203" s="59">
        <v>25374873</v>
      </c>
    </row>
    <row r="204" spans="1:15" x14ac:dyDescent="0.3">
      <c r="A204" t="s">
        <v>690</v>
      </c>
      <c r="B204">
        <v>96.59</v>
      </c>
      <c r="C204">
        <v>2</v>
      </c>
      <c r="D204" s="18">
        <v>39296</v>
      </c>
      <c r="E204" s="18">
        <v>39326</v>
      </c>
      <c r="F204" t="s">
        <v>5958</v>
      </c>
      <c r="G204" t="s">
        <v>5969</v>
      </c>
      <c r="H204" t="s">
        <v>681</v>
      </c>
      <c r="I204" t="s">
        <v>711</v>
      </c>
      <c r="J204" t="s">
        <v>712</v>
      </c>
      <c r="K204" t="s">
        <v>1277</v>
      </c>
      <c r="L204" t="s">
        <v>825</v>
      </c>
      <c r="M204">
        <v>140426</v>
      </c>
      <c r="N204">
        <v>16000</v>
      </c>
      <c r="O204" s="59">
        <v>26727806</v>
      </c>
    </row>
    <row r="205" spans="1:15" x14ac:dyDescent="0.3">
      <c r="A205" t="s">
        <v>709</v>
      </c>
      <c r="B205">
        <v>147.22</v>
      </c>
      <c r="C205">
        <v>2</v>
      </c>
      <c r="D205" s="18">
        <v>39284</v>
      </c>
      <c r="E205" s="18">
        <v>39327</v>
      </c>
      <c r="F205" t="s">
        <v>5958</v>
      </c>
      <c r="G205" t="s">
        <v>5969</v>
      </c>
      <c r="H205" t="s">
        <v>699</v>
      </c>
      <c r="I205" t="s">
        <v>746</v>
      </c>
      <c r="J205" t="s">
        <v>782</v>
      </c>
      <c r="K205" t="s">
        <v>1260</v>
      </c>
      <c r="L205" t="s">
        <v>1259</v>
      </c>
      <c r="M205">
        <v>9035678</v>
      </c>
      <c r="N205">
        <v>70700</v>
      </c>
      <c r="O205" s="59">
        <v>17746478</v>
      </c>
    </row>
    <row r="206" spans="1:15" x14ac:dyDescent="0.3">
      <c r="A206" t="s">
        <v>696</v>
      </c>
      <c r="B206">
        <v>136.43</v>
      </c>
      <c r="C206">
        <v>2</v>
      </c>
      <c r="D206" s="18">
        <v>39348</v>
      </c>
      <c r="E206" s="18">
        <v>39365</v>
      </c>
      <c r="F206" t="s">
        <v>5958</v>
      </c>
      <c r="G206" t="s">
        <v>5968</v>
      </c>
      <c r="H206" t="s">
        <v>720</v>
      </c>
      <c r="I206" t="s">
        <v>693</v>
      </c>
      <c r="J206" t="s">
        <v>694</v>
      </c>
      <c r="K206" t="s">
        <v>878</v>
      </c>
      <c r="L206" t="s">
        <v>2736</v>
      </c>
      <c r="M206">
        <v>2774906</v>
      </c>
      <c r="N206">
        <v>90830</v>
      </c>
      <c r="O206" s="59">
        <v>27125219</v>
      </c>
    </row>
    <row r="207" spans="1:15" x14ac:dyDescent="0.3">
      <c r="A207" t="s">
        <v>676</v>
      </c>
      <c r="B207">
        <v>94.77</v>
      </c>
      <c r="C207">
        <v>1</v>
      </c>
      <c r="D207" s="18">
        <v>39271</v>
      </c>
      <c r="E207" s="18">
        <v>39283</v>
      </c>
      <c r="F207" t="s">
        <v>5958</v>
      </c>
      <c r="G207" t="s">
        <v>5969</v>
      </c>
      <c r="H207" t="s">
        <v>681</v>
      </c>
      <c r="I207" t="s">
        <v>678</v>
      </c>
      <c r="J207" t="s">
        <v>679</v>
      </c>
      <c r="K207" t="s">
        <v>678</v>
      </c>
      <c r="L207" t="s">
        <v>4618</v>
      </c>
      <c r="M207">
        <v>303836</v>
      </c>
      <c r="N207">
        <v>16000</v>
      </c>
      <c r="O207" s="59">
        <v>26578538</v>
      </c>
    </row>
    <row r="208" spans="1:15" x14ac:dyDescent="0.3">
      <c r="A208" t="s">
        <v>676</v>
      </c>
      <c r="B208">
        <v>155.97999999999999</v>
      </c>
      <c r="C208">
        <v>2</v>
      </c>
      <c r="D208" s="18">
        <v>39098</v>
      </c>
      <c r="E208" s="18">
        <v>39141</v>
      </c>
      <c r="F208" t="s">
        <v>5960</v>
      </c>
      <c r="G208" t="s">
        <v>5969</v>
      </c>
      <c r="H208" t="s">
        <v>675</v>
      </c>
      <c r="I208" t="s">
        <v>683</v>
      </c>
      <c r="J208" t="s">
        <v>703</v>
      </c>
      <c r="K208" t="s">
        <v>1021</v>
      </c>
      <c r="L208" t="s">
        <v>1663</v>
      </c>
      <c r="M208">
        <v>17347</v>
      </c>
      <c r="N208">
        <v>30300</v>
      </c>
      <c r="O208" s="59">
        <v>25200392</v>
      </c>
    </row>
    <row r="209" spans="1:15" x14ac:dyDescent="0.3">
      <c r="A209" t="s">
        <v>676</v>
      </c>
      <c r="B209">
        <v>124.29</v>
      </c>
      <c r="C209">
        <v>2</v>
      </c>
      <c r="D209" s="18">
        <v>39418</v>
      </c>
      <c r="E209" s="18">
        <v>39429</v>
      </c>
      <c r="F209" t="s">
        <v>5959</v>
      </c>
      <c r="G209" t="s">
        <v>5969</v>
      </c>
      <c r="H209" t="s">
        <v>681</v>
      </c>
      <c r="I209" t="s">
        <v>678</v>
      </c>
      <c r="J209" t="s">
        <v>753</v>
      </c>
      <c r="K209" t="s">
        <v>4617</v>
      </c>
      <c r="L209" t="s">
        <v>4616</v>
      </c>
      <c r="M209">
        <v>252685</v>
      </c>
      <c r="N209">
        <v>16000</v>
      </c>
      <c r="O209" s="59">
        <v>27662060</v>
      </c>
    </row>
    <row r="210" spans="1:15" x14ac:dyDescent="0.3">
      <c r="A210" t="s">
        <v>696</v>
      </c>
      <c r="B210">
        <v>124.43</v>
      </c>
      <c r="C210">
        <v>1</v>
      </c>
      <c r="D210" s="18">
        <v>39418</v>
      </c>
      <c r="E210" s="18">
        <v>39441</v>
      </c>
      <c r="F210" t="s">
        <v>5959</v>
      </c>
      <c r="G210" t="s">
        <v>5969</v>
      </c>
      <c r="H210" t="s">
        <v>681</v>
      </c>
      <c r="I210" t="s">
        <v>693</v>
      </c>
      <c r="J210" t="s">
        <v>694</v>
      </c>
      <c r="K210" t="s">
        <v>878</v>
      </c>
      <c r="L210" t="s">
        <v>3690</v>
      </c>
      <c r="M210">
        <v>2724676</v>
      </c>
      <c r="N210">
        <v>16000</v>
      </c>
      <c r="O210" s="59">
        <v>27670504</v>
      </c>
    </row>
    <row r="211" spans="1:15" x14ac:dyDescent="0.3">
      <c r="A211" t="s">
        <v>696</v>
      </c>
      <c r="B211">
        <v>139.68</v>
      </c>
      <c r="C211">
        <v>2</v>
      </c>
      <c r="D211" s="18">
        <v>39283</v>
      </c>
      <c r="E211" s="18">
        <v>39304</v>
      </c>
      <c r="F211" t="s">
        <v>5958</v>
      </c>
      <c r="G211" t="s">
        <v>5968</v>
      </c>
      <c r="H211" t="s">
        <v>720</v>
      </c>
      <c r="I211" t="s">
        <v>693</v>
      </c>
      <c r="J211" t="s">
        <v>694</v>
      </c>
      <c r="K211" t="s">
        <v>1469</v>
      </c>
      <c r="L211" t="s">
        <v>4204</v>
      </c>
      <c r="M211">
        <v>1895427</v>
      </c>
      <c r="N211">
        <v>90830</v>
      </c>
      <c r="O211" s="59">
        <v>26639056</v>
      </c>
    </row>
    <row r="212" spans="1:15" x14ac:dyDescent="0.3">
      <c r="A212" t="s">
        <v>709</v>
      </c>
      <c r="B212">
        <v>163.51</v>
      </c>
      <c r="C212">
        <v>2</v>
      </c>
      <c r="D212" s="18">
        <v>39318</v>
      </c>
      <c r="E212" s="18">
        <v>39336</v>
      </c>
      <c r="F212" t="s">
        <v>5958</v>
      </c>
      <c r="G212" t="s">
        <v>5969</v>
      </c>
      <c r="H212" t="s">
        <v>675</v>
      </c>
      <c r="I212" t="s">
        <v>746</v>
      </c>
      <c r="J212" t="s">
        <v>747</v>
      </c>
      <c r="K212" t="s">
        <v>1144</v>
      </c>
      <c r="L212" t="s">
        <v>4615</v>
      </c>
      <c r="M212">
        <v>9240757</v>
      </c>
      <c r="N212">
        <v>30300</v>
      </c>
      <c r="O212" s="59">
        <v>17767691</v>
      </c>
    </row>
    <row r="213" spans="1:15" x14ac:dyDescent="0.3">
      <c r="A213" t="s">
        <v>696</v>
      </c>
      <c r="B213">
        <v>161.15</v>
      </c>
      <c r="C213">
        <v>3</v>
      </c>
      <c r="D213" s="18">
        <v>39429</v>
      </c>
      <c r="E213" s="18">
        <v>39448</v>
      </c>
      <c r="F213" t="s">
        <v>5959</v>
      </c>
      <c r="G213" t="s">
        <v>5969</v>
      </c>
      <c r="H213" t="s">
        <v>675</v>
      </c>
      <c r="I213" t="s">
        <v>693</v>
      </c>
      <c r="J213" t="s">
        <v>694</v>
      </c>
      <c r="K213" t="s">
        <v>1832</v>
      </c>
      <c r="L213" t="s">
        <v>1780</v>
      </c>
      <c r="M213">
        <v>9080365</v>
      </c>
      <c r="N213">
        <v>30300</v>
      </c>
      <c r="O213" s="59">
        <v>27898647</v>
      </c>
    </row>
    <row r="214" spans="1:15" x14ac:dyDescent="0.3">
      <c r="A214" t="s">
        <v>690</v>
      </c>
      <c r="B214">
        <v>100.7</v>
      </c>
      <c r="C214">
        <v>2</v>
      </c>
      <c r="D214" s="18">
        <v>39383</v>
      </c>
      <c r="E214" s="18">
        <v>39398</v>
      </c>
      <c r="F214" t="s">
        <v>5959</v>
      </c>
      <c r="G214" t="s">
        <v>5969</v>
      </c>
      <c r="H214" t="s">
        <v>681</v>
      </c>
      <c r="I214" t="s">
        <v>722</v>
      </c>
      <c r="J214" t="s">
        <v>797</v>
      </c>
      <c r="K214" t="s">
        <v>4536</v>
      </c>
      <c r="L214" t="s">
        <v>4535</v>
      </c>
      <c r="M214">
        <v>106149</v>
      </c>
      <c r="N214">
        <v>16000</v>
      </c>
      <c r="O214" s="59">
        <v>27378864</v>
      </c>
    </row>
    <row r="215" spans="1:15" x14ac:dyDescent="0.3">
      <c r="A215" t="s">
        <v>690</v>
      </c>
      <c r="B215">
        <v>135.35</v>
      </c>
      <c r="C215">
        <v>2</v>
      </c>
      <c r="D215" s="18">
        <v>39382</v>
      </c>
      <c r="E215" s="18">
        <v>39393</v>
      </c>
      <c r="F215" t="s">
        <v>5959</v>
      </c>
      <c r="G215" t="s">
        <v>5968</v>
      </c>
      <c r="H215" t="s">
        <v>720</v>
      </c>
      <c r="I215" t="s">
        <v>711</v>
      </c>
      <c r="J215" t="s">
        <v>712</v>
      </c>
      <c r="K215" t="s">
        <v>1028</v>
      </c>
      <c r="L215" t="s">
        <v>786</v>
      </c>
      <c r="M215">
        <v>770701</v>
      </c>
      <c r="N215">
        <v>90830</v>
      </c>
      <c r="O215" s="59">
        <v>27381479</v>
      </c>
    </row>
    <row r="216" spans="1:15" x14ac:dyDescent="0.3">
      <c r="A216" t="s">
        <v>690</v>
      </c>
      <c r="B216">
        <v>135.16999999999999</v>
      </c>
      <c r="C216">
        <v>3</v>
      </c>
      <c r="D216" s="18">
        <v>39137</v>
      </c>
      <c r="E216" s="18">
        <v>39166</v>
      </c>
      <c r="F216" t="s">
        <v>5960</v>
      </c>
      <c r="G216" t="s">
        <v>5968</v>
      </c>
      <c r="H216" t="s">
        <v>720</v>
      </c>
      <c r="I216" t="s">
        <v>711</v>
      </c>
      <c r="J216" t="s">
        <v>712</v>
      </c>
      <c r="K216" t="s">
        <v>3005</v>
      </c>
      <c r="L216" t="s">
        <v>786</v>
      </c>
      <c r="M216">
        <v>772195</v>
      </c>
      <c r="N216">
        <v>90830</v>
      </c>
      <c r="O216" s="59">
        <v>25506783</v>
      </c>
    </row>
    <row r="217" spans="1:15" x14ac:dyDescent="0.3">
      <c r="A217" t="s">
        <v>690</v>
      </c>
      <c r="B217">
        <v>138.52000000000001</v>
      </c>
      <c r="C217">
        <v>2</v>
      </c>
      <c r="D217" s="18">
        <v>39131</v>
      </c>
      <c r="E217" s="18">
        <v>39171</v>
      </c>
      <c r="F217" t="s">
        <v>5960</v>
      </c>
      <c r="G217" t="s">
        <v>5969</v>
      </c>
      <c r="H217" t="s">
        <v>675</v>
      </c>
      <c r="I217" t="s">
        <v>687</v>
      </c>
      <c r="J217" t="s">
        <v>688</v>
      </c>
      <c r="K217" t="s">
        <v>1212</v>
      </c>
      <c r="L217" t="s">
        <v>2929</v>
      </c>
      <c r="M217">
        <v>260970</v>
      </c>
      <c r="N217">
        <v>30300</v>
      </c>
      <c r="O217" s="59">
        <v>25465758</v>
      </c>
    </row>
    <row r="218" spans="1:15" x14ac:dyDescent="0.3">
      <c r="A218" t="s">
        <v>690</v>
      </c>
      <c r="B218">
        <v>100.7</v>
      </c>
      <c r="C218">
        <v>2</v>
      </c>
      <c r="D218" s="18">
        <v>39140</v>
      </c>
      <c r="E218" s="18">
        <v>39155</v>
      </c>
      <c r="F218" t="s">
        <v>5960</v>
      </c>
      <c r="G218" t="s">
        <v>5969</v>
      </c>
      <c r="H218" t="s">
        <v>681</v>
      </c>
      <c r="I218" t="s">
        <v>722</v>
      </c>
      <c r="J218" t="s">
        <v>797</v>
      </c>
      <c r="K218" t="s">
        <v>1427</v>
      </c>
      <c r="L218" t="s">
        <v>2225</v>
      </c>
      <c r="M218">
        <v>106579</v>
      </c>
      <c r="N218">
        <v>16000</v>
      </c>
      <c r="O218" s="59">
        <v>2010061</v>
      </c>
    </row>
    <row r="219" spans="1:15" x14ac:dyDescent="0.3">
      <c r="A219" t="s">
        <v>690</v>
      </c>
      <c r="B219">
        <v>135.35</v>
      </c>
      <c r="C219">
        <v>2</v>
      </c>
      <c r="D219" s="18">
        <v>39389</v>
      </c>
      <c r="E219" s="18">
        <v>39398</v>
      </c>
      <c r="F219" t="s">
        <v>5959</v>
      </c>
      <c r="G219" t="s">
        <v>5968</v>
      </c>
      <c r="H219" t="s">
        <v>720</v>
      </c>
      <c r="I219" t="s">
        <v>711</v>
      </c>
      <c r="J219" t="s">
        <v>712</v>
      </c>
      <c r="K219" t="s">
        <v>1352</v>
      </c>
      <c r="L219" t="s">
        <v>4614</v>
      </c>
      <c r="M219">
        <v>2602599</v>
      </c>
      <c r="N219">
        <v>90830</v>
      </c>
      <c r="O219" s="59">
        <v>27436716</v>
      </c>
    </row>
    <row r="220" spans="1:15" x14ac:dyDescent="0.3">
      <c r="A220" t="s">
        <v>709</v>
      </c>
      <c r="B220">
        <v>134.54</v>
      </c>
      <c r="C220">
        <v>2</v>
      </c>
      <c r="D220" s="18">
        <v>39339</v>
      </c>
      <c r="E220" s="18">
        <v>39375</v>
      </c>
      <c r="F220" t="s">
        <v>5958</v>
      </c>
      <c r="G220" t="s">
        <v>5968</v>
      </c>
      <c r="H220" t="s">
        <v>755</v>
      </c>
      <c r="I220" t="s">
        <v>706</v>
      </c>
      <c r="J220" t="s">
        <v>762</v>
      </c>
      <c r="K220" t="s">
        <v>1050</v>
      </c>
      <c r="L220" t="s">
        <v>1049</v>
      </c>
      <c r="M220">
        <v>2805260</v>
      </c>
      <c r="N220">
        <v>87000</v>
      </c>
      <c r="O220" s="59">
        <v>27042194</v>
      </c>
    </row>
    <row r="221" spans="1:15" x14ac:dyDescent="0.3">
      <c r="A221" t="s">
        <v>690</v>
      </c>
      <c r="B221">
        <v>92.9</v>
      </c>
      <c r="C221">
        <v>2</v>
      </c>
      <c r="D221" s="18">
        <v>39136</v>
      </c>
      <c r="E221" s="18">
        <v>39158</v>
      </c>
      <c r="F221" t="s">
        <v>5960</v>
      </c>
      <c r="G221" t="s">
        <v>5969</v>
      </c>
      <c r="H221" t="s">
        <v>681</v>
      </c>
      <c r="I221" t="s">
        <v>711</v>
      </c>
      <c r="J221" t="s">
        <v>712</v>
      </c>
      <c r="K221" t="s">
        <v>2163</v>
      </c>
      <c r="L221" t="s">
        <v>4349</v>
      </c>
      <c r="M221">
        <v>9054368</v>
      </c>
      <c r="N221">
        <v>16000</v>
      </c>
      <c r="O221" s="59">
        <v>25457398</v>
      </c>
    </row>
    <row r="222" spans="1:15" x14ac:dyDescent="0.3">
      <c r="A222" t="s">
        <v>696</v>
      </c>
      <c r="B222">
        <v>168.82</v>
      </c>
      <c r="C222">
        <v>2</v>
      </c>
      <c r="D222" s="18">
        <v>39167</v>
      </c>
      <c r="E222" s="18">
        <v>39185</v>
      </c>
      <c r="F222" t="s">
        <v>5960</v>
      </c>
      <c r="G222" t="s">
        <v>5968</v>
      </c>
      <c r="H222" t="s">
        <v>720</v>
      </c>
      <c r="I222" t="s">
        <v>693</v>
      </c>
      <c r="J222" t="s">
        <v>694</v>
      </c>
      <c r="K222" t="s">
        <v>717</v>
      </c>
      <c r="L222" t="s">
        <v>4613</v>
      </c>
      <c r="M222">
        <v>351167</v>
      </c>
      <c r="N222">
        <v>90830</v>
      </c>
      <c r="O222" s="59">
        <v>25726997</v>
      </c>
    </row>
    <row r="223" spans="1:15" x14ac:dyDescent="0.3">
      <c r="A223" t="s">
        <v>690</v>
      </c>
      <c r="B223">
        <v>98.91</v>
      </c>
      <c r="C223">
        <v>1</v>
      </c>
      <c r="D223" s="18">
        <v>39187</v>
      </c>
      <c r="E223" s="18">
        <v>39223</v>
      </c>
      <c r="F223" t="s">
        <v>5957</v>
      </c>
      <c r="G223" t="s">
        <v>5969</v>
      </c>
      <c r="H223" t="s">
        <v>681</v>
      </c>
      <c r="I223" t="s">
        <v>711</v>
      </c>
      <c r="J223" t="s">
        <v>712</v>
      </c>
      <c r="K223" t="s">
        <v>980</v>
      </c>
      <c r="L223" t="s">
        <v>1248</v>
      </c>
      <c r="M223">
        <v>2859439</v>
      </c>
      <c r="N223">
        <v>16000</v>
      </c>
      <c r="O223" s="59">
        <v>25870883</v>
      </c>
    </row>
    <row r="224" spans="1:15" x14ac:dyDescent="0.3">
      <c r="A224" t="s">
        <v>676</v>
      </c>
      <c r="B224">
        <v>182.75</v>
      </c>
      <c r="C224">
        <v>3</v>
      </c>
      <c r="D224" s="18">
        <v>39403</v>
      </c>
      <c r="E224" s="18">
        <v>39466</v>
      </c>
      <c r="F224" t="s">
        <v>5959</v>
      </c>
      <c r="G224" t="s">
        <v>5969</v>
      </c>
      <c r="H224" t="s">
        <v>699</v>
      </c>
      <c r="I224" t="s">
        <v>683</v>
      </c>
      <c r="J224" t="s">
        <v>684</v>
      </c>
      <c r="K224" t="s">
        <v>2657</v>
      </c>
      <c r="L224" t="s">
        <v>2561</v>
      </c>
      <c r="M224">
        <v>958096</v>
      </c>
      <c r="N224">
        <v>70700</v>
      </c>
      <c r="O224" s="59">
        <v>27537373</v>
      </c>
    </row>
    <row r="225" spans="1:15" x14ac:dyDescent="0.3">
      <c r="A225" t="s">
        <v>690</v>
      </c>
      <c r="B225">
        <v>127.17</v>
      </c>
      <c r="C225">
        <v>2</v>
      </c>
      <c r="D225" s="18">
        <v>39158</v>
      </c>
      <c r="E225" s="18">
        <v>39160</v>
      </c>
      <c r="F225" t="s">
        <v>5960</v>
      </c>
      <c r="G225" t="s">
        <v>5969</v>
      </c>
      <c r="H225" t="s">
        <v>675</v>
      </c>
      <c r="I225" t="s">
        <v>687</v>
      </c>
      <c r="J225" t="s">
        <v>688</v>
      </c>
      <c r="K225" t="s">
        <v>1167</v>
      </c>
      <c r="L225" t="s">
        <v>4612</v>
      </c>
      <c r="M225">
        <v>2661016</v>
      </c>
      <c r="N225">
        <v>30300</v>
      </c>
      <c r="O225" s="59">
        <v>25670050</v>
      </c>
    </row>
    <row r="226" spans="1:15" x14ac:dyDescent="0.3">
      <c r="A226" t="s">
        <v>696</v>
      </c>
      <c r="B226">
        <v>185.27</v>
      </c>
      <c r="C226">
        <v>3</v>
      </c>
      <c r="D226" s="18">
        <v>39215</v>
      </c>
      <c r="E226" s="18">
        <v>39225</v>
      </c>
      <c r="F226" t="s">
        <v>5957</v>
      </c>
      <c r="G226" t="s">
        <v>5969</v>
      </c>
      <c r="H226" t="s">
        <v>699</v>
      </c>
      <c r="I226" t="s">
        <v>693</v>
      </c>
      <c r="J226" t="s">
        <v>694</v>
      </c>
      <c r="K226" t="s">
        <v>1562</v>
      </c>
      <c r="L226" t="s">
        <v>4383</v>
      </c>
      <c r="M226">
        <v>960858</v>
      </c>
      <c r="N226">
        <v>70700</v>
      </c>
      <c r="O226" s="59">
        <v>26072990</v>
      </c>
    </row>
    <row r="227" spans="1:15" x14ac:dyDescent="0.3">
      <c r="A227" t="s">
        <v>696</v>
      </c>
      <c r="B227">
        <v>125.7</v>
      </c>
      <c r="C227">
        <v>1</v>
      </c>
      <c r="D227" s="18">
        <v>39223</v>
      </c>
      <c r="E227" s="18">
        <v>39239</v>
      </c>
      <c r="F227" t="s">
        <v>5957</v>
      </c>
      <c r="G227" t="s">
        <v>5969</v>
      </c>
      <c r="H227" t="s">
        <v>681</v>
      </c>
      <c r="I227" t="s">
        <v>693</v>
      </c>
      <c r="J227" t="s">
        <v>694</v>
      </c>
      <c r="K227" t="s">
        <v>3028</v>
      </c>
      <c r="L227" t="s">
        <v>2512</v>
      </c>
      <c r="M227">
        <v>358427</v>
      </c>
      <c r="N227">
        <v>16000</v>
      </c>
      <c r="O227" s="59">
        <v>26152386</v>
      </c>
    </row>
    <row r="228" spans="1:15" x14ac:dyDescent="0.3">
      <c r="A228" t="s">
        <v>709</v>
      </c>
      <c r="B228">
        <v>169.58</v>
      </c>
      <c r="C228">
        <v>2</v>
      </c>
      <c r="D228" s="18">
        <v>39089</v>
      </c>
      <c r="E228" s="18">
        <v>39136</v>
      </c>
      <c r="F228" t="s">
        <v>5960</v>
      </c>
      <c r="G228" t="s">
        <v>5969</v>
      </c>
      <c r="H228" t="s">
        <v>699</v>
      </c>
      <c r="I228" t="s">
        <v>706</v>
      </c>
      <c r="J228" t="s">
        <v>762</v>
      </c>
      <c r="K228" t="s">
        <v>1050</v>
      </c>
      <c r="L228" t="s">
        <v>4611</v>
      </c>
      <c r="M228">
        <v>200963</v>
      </c>
      <c r="N228">
        <v>70700</v>
      </c>
      <c r="O228" s="59">
        <v>25147473</v>
      </c>
    </row>
    <row r="229" spans="1:15" x14ac:dyDescent="0.3">
      <c r="A229" t="s">
        <v>709</v>
      </c>
      <c r="B229">
        <v>115.68</v>
      </c>
      <c r="C229">
        <v>2</v>
      </c>
      <c r="D229" s="18">
        <v>39296</v>
      </c>
      <c r="E229" s="18">
        <v>39340</v>
      </c>
      <c r="F229" t="s">
        <v>5958</v>
      </c>
      <c r="G229" t="s">
        <v>5969</v>
      </c>
      <c r="H229" t="s">
        <v>681</v>
      </c>
      <c r="I229" t="s">
        <v>771</v>
      </c>
      <c r="J229" t="s">
        <v>772</v>
      </c>
      <c r="K229" t="s">
        <v>4379</v>
      </c>
      <c r="L229" t="s">
        <v>4378</v>
      </c>
      <c r="M229">
        <v>973819</v>
      </c>
      <c r="N229">
        <v>16000</v>
      </c>
      <c r="O229" s="59">
        <v>26669845</v>
      </c>
    </row>
    <row r="230" spans="1:15" x14ac:dyDescent="0.3">
      <c r="A230" t="s">
        <v>676</v>
      </c>
      <c r="B230">
        <v>146.53</v>
      </c>
      <c r="C230">
        <v>2</v>
      </c>
      <c r="D230" s="18">
        <v>39321</v>
      </c>
      <c r="E230" s="18">
        <v>39353</v>
      </c>
      <c r="F230" t="s">
        <v>5958</v>
      </c>
      <c r="G230" t="s">
        <v>5969</v>
      </c>
      <c r="H230" t="s">
        <v>675</v>
      </c>
      <c r="I230" t="s">
        <v>672</v>
      </c>
      <c r="J230" t="s">
        <v>851</v>
      </c>
      <c r="K230" t="s">
        <v>2962</v>
      </c>
      <c r="L230" t="s">
        <v>4610</v>
      </c>
      <c r="M230">
        <v>272902</v>
      </c>
      <c r="N230">
        <v>30300</v>
      </c>
      <c r="O230" s="59">
        <v>27019611</v>
      </c>
    </row>
    <row r="231" spans="1:15" x14ac:dyDescent="0.3">
      <c r="A231" t="s">
        <v>696</v>
      </c>
      <c r="B231">
        <v>168.82</v>
      </c>
      <c r="C231">
        <v>2</v>
      </c>
      <c r="D231" s="18">
        <v>39384</v>
      </c>
      <c r="E231" s="18">
        <v>39404</v>
      </c>
      <c r="F231" t="s">
        <v>5959</v>
      </c>
      <c r="G231" t="s">
        <v>5968</v>
      </c>
      <c r="H231" t="s">
        <v>720</v>
      </c>
      <c r="I231" t="s">
        <v>693</v>
      </c>
      <c r="J231" t="s">
        <v>694</v>
      </c>
      <c r="K231" t="s">
        <v>1788</v>
      </c>
      <c r="L231" t="s">
        <v>856</v>
      </c>
      <c r="M231">
        <v>353096</v>
      </c>
      <c r="N231">
        <v>90830</v>
      </c>
      <c r="O231" s="59">
        <v>27572070</v>
      </c>
    </row>
    <row r="232" spans="1:15" x14ac:dyDescent="0.3">
      <c r="A232" t="s">
        <v>676</v>
      </c>
      <c r="B232">
        <v>109.53</v>
      </c>
      <c r="C232">
        <v>2</v>
      </c>
      <c r="D232" s="18">
        <v>39418</v>
      </c>
      <c r="E232" s="18">
        <v>39473</v>
      </c>
      <c r="F232" t="s">
        <v>5959</v>
      </c>
      <c r="G232" t="s">
        <v>5969</v>
      </c>
      <c r="H232" t="s">
        <v>675</v>
      </c>
      <c r="I232" t="s">
        <v>678</v>
      </c>
      <c r="J232" t="s">
        <v>679</v>
      </c>
      <c r="K232" t="s">
        <v>678</v>
      </c>
      <c r="L232" t="s">
        <v>4609</v>
      </c>
      <c r="M232">
        <v>2604736</v>
      </c>
      <c r="N232">
        <v>30300</v>
      </c>
      <c r="O232" s="59">
        <v>27666229</v>
      </c>
    </row>
    <row r="233" spans="1:15" x14ac:dyDescent="0.3">
      <c r="A233" t="s">
        <v>709</v>
      </c>
      <c r="B233">
        <v>130.55000000000001</v>
      </c>
      <c r="C233">
        <v>2</v>
      </c>
      <c r="D233" s="18">
        <v>39256</v>
      </c>
      <c r="E233" s="18">
        <v>39258</v>
      </c>
      <c r="F233" t="s">
        <v>5957</v>
      </c>
      <c r="G233" t="s">
        <v>5969</v>
      </c>
      <c r="H233" t="s">
        <v>675</v>
      </c>
      <c r="I233" t="s">
        <v>726</v>
      </c>
      <c r="J233" t="s">
        <v>727</v>
      </c>
      <c r="K233" t="s">
        <v>759</v>
      </c>
      <c r="L233" t="s">
        <v>4608</v>
      </c>
      <c r="M233">
        <v>191857</v>
      </c>
      <c r="N233">
        <v>30300</v>
      </c>
      <c r="O233" s="59">
        <v>26408074</v>
      </c>
    </row>
    <row r="234" spans="1:15" x14ac:dyDescent="0.3">
      <c r="A234" t="s">
        <v>696</v>
      </c>
      <c r="B234">
        <v>175</v>
      </c>
      <c r="C234">
        <v>3</v>
      </c>
      <c r="D234" s="18">
        <v>39096</v>
      </c>
      <c r="E234" s="18">
        <v>39100</v>
      </c>
      <c r="F234" t="s">
        <v>5960</v>
      </c>
      <c r="G234" t="s">
        <v>5968</v>
      </c>
      <c r="H234" t="s">
        <v>720</v>
      </c>
      <c r="I234" t="s">
        <v>693</v>
      </c>
      <c r="J234" t="s">
        <v>694</v>
      </c>
      <c r="K234" t="s">
        <v>953</v>
      </c>
      <c r="L234" t="s">
        <v>671</v>
      </c>
      <c r="M234">
        <v>2271451</v>
      </c>
      <c r="N234">
        <v>90830</v>
      </c>
      <c r="O234" s="59">
        <v>25224738</v>
      </c>
    </row>
    <row r="235" spans="1:15" x14ac:dyDescent="0.3">
      <c r="A235" t="s">
        <v>690</v>
      </c>
      <c r="B235">
        <v>136.44</v>
      </c>
      <c r="C235">
        <v>2</v>
      </c>
      <c r="D235" s="18">
        <v>39205</v>
      </c>
      <c r="E235" s="18">
        <v>39233</v>
      </c>
      <c r="F235" t="s">
        <v>5957</v>
      </c>
      <c r="G235" t="s">
        <v>5969</v>
      </c>
      <c r="H235" t="s">
        <v>675</v>
      </c>
      <c r="I235" t="s">
        <v>722</v>
      </c>
      <c r="J235" t="s">
        <v>797</v>
      </c>
      <c r="K235" t="s">
        <v>1018</v>
      </c>
      <c r="L235" t="s">
        <v>1602</v>
      </c>
      <c r="M235">
        <v>107442</v>
      </c>
      <c r="N235">
        <v>30300</v>
      </c>
      <c r="O235" s="59">
        <v>25972493</v>
      </c>
    </row>
    <row r="236" spans="1:15" x14ac:dyDescent="0.3">
      <c r="A236" t="s">
        <v>690</v>
      </c>
      <c r="B236">
        <v>96.59</v>
      </c>
      <c r="C236">
        <v>2</v>
      </c>
      <c r="D236" s="18">
        <v>39192</v>
      </c>
      <c r="E236" s="18">
        <v>39201</v>
      </c>
      <c r="F236" t="s">
        <v>5957</v>
      </c>
      <c r="G236" t="s">
        <v>5969</v>
      </c>
      <c r="H236" t="s">
        <v>681</v>
      </c>
      <c r="I236" t="s">
        <v>711</v>
      </c>
      <c r="J236" t="s">
        <v>712</v>
      </c>
      <c r="K236" t="s">
        <v>1277</v>
      </c>
      <c r="L236" t="s">
        <v>3750</v>
      </c>
      <c r="M236">
        <v>139799</v>
      </c>
      <c r="N236">
        <v>16000</v>
      </c>
      <c r="O236" s="59">
        <v>25922331</v>
      </c>
    </row>
    <row r="237" spans="1:15" x14ac:dyDescent="0.3">
      <c r="A237" t="s">
        <v>690</v>
      </c>
      <c r="B237">
        <v>121.13</v>
      </c>
      <c r="C237">
        <v>1</v>
      </c>
      <c r="D237" s="18">
        <v>39339</v>
      </c>
      <c r="E237" s="18">
        <v>39370</v>
      </c>
      <c r="F237" t="s">
        <v>5958</v>
      </c>
      <c r="G237" t="s">
        <v>5969</v>
      </c>
      <c r="H237" t="s">
        <v>675</v>
      </c>
      <c r="I237" t="s">
        <v>711</v>
      </c>
      <c r="J237" t="s">
        <v>712</v>
      </c>
      <c r="K237" t="s">
        <v>997</v>
      </c>
      <c r="L237" t="s">
        <v>4392</v>
      </c>
      <c r="M237">
        <v>136391</v>
      </c>
      <c r="N237">
        <v>30300</v>
      </c>
      <c r="O237" s="59">
        <v>27052033</v>
      </c>
    </row>
    <row r="238" spans="1:15" x14ac:dyDescent="0.3">
      <c r="A238" t="s">
        <v>690</v>
      </c>
      <c r="B238">
        <v>98.41</v>
      </c>
      <c r="C238">
        <v>1</v>
      </c>
      <c r="D238" s="18">
        <v>39221</v>
      </c>
      <c r="E238" s="18">
        <v>39223</v>
      </c>
      <c r="F238" t="s">
        <v>5957</v>
      </c>
      <c r="G238" t="s">
        <v>5969</v>
      </c>
      <c r="H238" t="s">
        <v>681</v>
      </c>
      <c r="I238" t="s">
        <v>711</v>
      </c>
      <c r="J238" t="s">
        <v>712</v>
      </c>
      <c r="K238" t="s">
        <v>1553</v>
      </c>
      <c r="L238" t="s">
        <v>4607</v>
      </c>
      <c r="M238">
        <v>2219565</v>
      </c>
      <c r="N238">
        <v>16000</v>
      </c>
      <c r="O238" s="59">
        <v>26135305</v>
      </c>
    </row>
    <row r="239" spans="1:15" x14ac:dyDescent="0.3">
      <c r="A239" t="s">
        <v>696</v>
      </c>
      <c r="B239">
        <v>161.15</v>
      </c>
      <c r="C239">
        <v>3</v>
      </c>
      <c r="D239" s="18">
        <v>39341</v>
      </c>
      <c r="E239" s="18">
        <v>39347</v>
      </c>
      <c r="F239" t="s">
        <v>5958</v>
      </c>
      <c r="G239" t="s">
        <v>5969</v>
      </c>
      <c r="H239" t="s">
        <v>675</v>
      </c>
      <c r="I239" t="s">
        <v>693</v>
      </c>
      <c r="J239" t="s">
        <v>694</v>
      </c>
      <c r="K239" t="s">
        <v>2233</v>
      </c>
      <c r="L239" t="s">
        <v>4606</v>
      </c>
      <c r="M239">
        <v>345433</v>
      </c>
      <c r="N239">
        <v>30300</v>
      </c>
      <c r="O239" s="59">
        <v>27068595</v>
      </c>
    </row>
    <row r="240" spans="1:15" x14ac:dyDescent="0.3">
      <c r="A240" t="s">
        <v>696</v>
      </c>
      <c r="B240">
        <v>148.63999999999999</v>
      </c>
      <c r="C240">
        <v>3</v>
      </c>
      <c r="D240" s="18">
        <v>39214</v>
      </c>
      <c r="E240" s="18">
        <v>39229</v>
      </c>
      <c r="F240" t="s">
        <v>5957</v>
      </c>
      <c r="G240" t="s">
        <v>5969</v>
      </c>
      <c r="H240" t="s">
        <v>681</v>
      </c>
      <c r="I240" t="s">
        <v>946</v>
      </c>
      <c r="J240" t="s">
        <v>1124</v>
      </c>
      <c r="K240" t="s">
        <v>4605</v>
      </c>
      <c r="L240" t="s">
        <v>4604</v>
      </c>
      <c r="M240">
        <v>2540782</v>
      </c>
      <c r="N240">
        <v>16000</v>
      </c>
      <c r="O240" s="59">
        <v>26097516</v>
      </c>
    </row>
    <row r="241" spans="1:15" x14ac:dyDescent="0.3">
      <c r="A241" t="s">
        <v>696</v>
      </c>
      <c r="B241">
        <v>191.28</v>
      </c>
      <c r="C241">
        <v>3</v>
      </c>
      <c r="D241" s="18">
        <v>39270</v>
      </c>
      <c r="E241" s="18">
        <v>39272</v>
      </c>
      <c r="F241" t="s">
        <v>5958</v>
      </c>
      <c r="G241" t="s">
        <v>5969</v>
      </c>
      <c r="H241" t="s">
        <v>699</v>
      </c>
      <c r="I241" t="s">
        <v>693</v>
      </c>
      <c r="J241" t="s">
        <v>694</v>
      </c>
      <c r="K241" t="s">
        <v>698</v>
      </c>
      <c r="L241" t="s">
        <v>861</v>
      </c>
      <c r="M241">
        <v>962674</v>
      </c>
      <c r="N241">
        <v>70700</v>
      </c>
      <c r="O241" s="59">
        <v>26502058</v>
      </c>
    </row>
    <row r="242" spans="1:15" x14ac:dyDescent="0.3">
      <c r="A242" t="s">
        <v>676</v>
      </c>
      <c r="B242">
        <v>109.53</v>
      </c>
      <c r="C242">
        <v>2</v>
      </c>
      <c r="D242" s="18">
        <v>39098</v>
      </c>
      <c r="E242" s="18">
        <v>39194</v>
      </c>
      <c r="F242" t="s">
        <v>5960</v>
      </c>
      <c r="G242" t="s">
        <v>5969</v>
      </c>
      <c r="H242" t="s">
        <v>675</v>
      </c>
      <c r="I242" t="s">
        <v>678</v>
      </c>
      <c r="J242" t="s">
        <v>679</v>
      </c>
      <c r="K242" t="s">
        <v>2176</v>
      </c>
      <c r="L242" t="s">
        <v>2175</v>
      </c>
      <c r="M242">
        <v>1851797</v>
      </c>
      <c r="N242">
        <v>30300</v>
      </c>
      <c r="O242" s="59">
        <v>25221244</v>
      </c>
    </row>
    <row r="243" spans="1:15" x14ac:dyDescent="0.3">
      <c r="A243" t="s">
        <v>690</v>
      </c>
      <c r="B243">
        <v>184.32</v>
      </c>
      <c r="C243">
        <v>2</v>
      </c>
      <c r="D243" s="18">
        <v>39437</v>
      </c>
      <c r="E243" s="18">
        <v>39457</v>
      </c>
      <c r="F243" t="s">
        <v>5959</v>
      </c>
      <c r="G243" t="s">
        <v>5969</v>
      </c>
      <c r="H243" t="s">
        <v>699</v>
      </c>
      <c r="I243" t="s">
        <v>722</v>
      </c>
      <c r="J243" t="s">
        <v>797</v>
      </c>
      <c r="K243" t="s">
        <v>4439</v>
      </c>
      <c r="L243" t="s">
        <v>4438</v>
      </c>
      <c r="M243">
        <v>2797787</v>
      </c>
      <c r="N243">
        <v>70700</v>
      </c>
      <c r="O243" s="59">
        <v>27804374</v>
      </c>
    </row>
    <row r="244" spans="1:15" x14ac:dyDescent="0.3">
      <c r="A244" t="s">
        <v>690</v>
      </c>
      <c r="B244">
        <v>123.68</v>
      </c>
      <c r="C244">
        <v>3</v>
      </c>
      <c r="D244" s="18">
        <v>39383</v>
      </c>
      <c r="E244" s="18">
        <v>39416</v>
      </c>
      <c r="F244" t="s">
        <v>5959</v>
      </c>
      <c r="G244" t="s">
        <v>5969</v>
      </c>
      <c r="H244" t="s">
        <v>675</v>
      </c>
      <c r="I244" t="s">
        <v>711</v>
      </c>
      <c r="J244" t="s">
        <v>712</v>
      </c>
      <c r="K244" t="s">
        <v>1915</v>
      </c>
      <c r="L244" t="s">
        <v>2439</v>
      </c>
      <c r="M244">
        <v>149419</v>
      </c>
      <c r="N244">
        <v>30300</v>
      </c>
      <c r="O244" s="59">
        <v>2426354</v>
      </c>
    </row>
    <row r="245" spans="1:15" x14ac:dyDescent="0.3">
      <c r="A245" t="s">
        <v>690</v>
      </c>
      <c r="B245">
        <v>126.38</v>
      </c>
      <c r="C245">
        <v>2</v>
      </c>
      <c r="D245" s="18">
        <v>39221</v>
      </c>
      <c r="E245" s="18">
        <v>39229</v>
      </c>
      <c r="F245" t="s">
        <v>5957</v>
      </c>
      <c r="G245" t="s">
        <v>5969</v>
      </c>
      <c r="H245" t="s">
        <v>675</v>
      </c>
      <c r="I245" t="s">
        <v>711</v>
      </c>
      <c r="J245" t="s">
        <v>712</v>
      </c>
      <c r="K245" t="s">
        <v>1264</v>
      </c>
      <c r="L245" t="s">
        <v>1374</v>
      </c>
      <c r="M245">
        <v>1727087</v>
      </c>
      <c r="N245">
        <v>30300</v>
      </c>
      <c r="O245" s="59">
        <v>26135476</v>
      </c>
    </row>
    <row r="246" spans="1:15" x14ac:dyDescent="0.3">
      <c r="A246" t="s">
        <v>696</v>
      </c>
      <c r="B246">
        <v>124.43</v>
      </c>
      <c r="C246">
        <v>1</v>
      </c>
      <c r="D246" s="18">
        <v>39097</v>
      </c>
      <c r="E246" s="18">
        <v>39108</v>
      </c>
      <c r="F246" t="s">
        <v>5960</v>
      </c>
      <c r="G246" t="s">
        <v>5969</v>
      </c>
      <c r="H246" t="s">
        <v>681</v>
      </c>
      <c r="I246" t="s">
        <v>693</v>
      </c>
      <c r="J246" t="s">
        <v>694</v>
      </c>
      <c r="K246" t="s">
        <v>733</v>
      </c>
      <c r="L246" t="s">
        <v>732</v>
      </c>
      <c r="M246">
        <v>355146</v>
      </c>
      <c r="N246">
        <v>16000</v>
      </c>
      <c r="O246" s="59">
        <v>1928283</v>
      </c>
    </row>
    <row r="247" spans="1:15" x14ac:dyDescent="0.3">
      <c r="A247" t="s">
        <v>676</v>
      </c>
      <c r="B247">
        <v>86.31</v>
      </c>
      <c r="C247">
        <v>2</v>
      </c>
      <c r="D247" s="18">
        <v>39417</v>
      </c>
      <c r="E247" s="18">
        <v>39458</v>
      </c>
      <c r="F247" t="s">
        <v>5959</v>
      </c>
      <c r="G247" t="s">
        <v>5969</v>
      </c>
      <c r="H247" t="s">
        <v>681</v>
      </c>
      <c r="I247" t="s">
        <v>678</v>
      </c>
      <c r="J247" t="s">
        <v>679</v>
      </c>
      <c r="K247" t="s">
        <v>999</v>
      </c>
      <c r="L247" t="s">
        <v>998</v>
      </c>
      <c r="M247">
        <v>298224</v>
      </c>
      <c r="N247">
        <v>16000</v>
      </c>
      <c r="O247" s="59">
        <v>27665693</v>
      </c>
    </row>
    <row r="248" spans="1:15" x14ac:dyDescent="0.3">
      <c r="A248" t="s">
        <v>676</v>
      </c>
      <c r="B248">
        <v>146.53</v>
      </c>
      <c r="C248">
        <v>2</v>
      </c>
      <c r="D248" s="18">
        <v>39122</v>
      </c>
      <c r="E248" s="18">
        <v>39213</v>
      </c>
      <c r="F248" t="s">
        <v>5960</v>
      </c>
      <c r="G248" t="s">
        <v>5969</v>
      </c>
      <c r="H248" t="s">
        <v>675</v>
      </c>
      <c r="I248" t="s">
        <v>672</v>
      </c>
      <c r="J248" t="s">
        <v>851</v>
      </c>
      <c r="K248" t="s">
        <v>672</v>
      </c>
      <c r="L248" t="s">
        <v>1872</v>
      </c>
      <c r="M248">
        <v>273620</v>
      </c>
      <c r="N248">
        <v>30300</v>
      </c>
      <c r="O248" s="59">
        <v>25416829</v>
      </c>
    </row>
    <row r="249" spans="1:15" x14ac:dyDescent="0.3">
      <c r="A249" t="s">
        <v>690</v>
      </c>
      <c r="B249">
        <v>123.68</v>
      </c>
      <c r="C249">
        <v>3</v>
      </c>
      <c r="D249" s="18">
        <v>39292</v>
      </c>
      <c r="E249" s="18">
        <v>39327</v>
      </c>
      <c r="F249" t="s">
        <v>5958</v>
      </c>
      <c r="G249" t="s">
        <v>5969</v>
      </c>
      <c r="H249" t="s">
        <v>675</v>
      </c>
      <c r="I249" t="s">
        <v>711</v>
      </c>
      <c r="J249" t="s">
        <v>712</v>
      </c>
      <c r="K249" t="s">
        <v>1394</v>
      </c>
      <c r="L249" t="s">
        <v>4603</v>
      </c>
      <c r="M249">
        <v>9074133</v>
      </c>
      <c r="N249">
        <v>30300</v>
      </c>
      <c r="O249" s="59">
        <v>26676028</v>
      </c>
    </row>
    <row r="250" spans="1:15" x14ac:dyDescent="0.3">
      <c r="A250" t="s">
        <v>696</v>
      </c>
      <c r="B250">
        <v>148.63999999999999</v>
      </c>
      <c r="C250">
        <v>3</v>
      </c>
      <c r="D250" s="18">
        <v>39375</v>
      </c>
      <c r="E250" s="18">
        <v>39390</v>
      </c>
      <c r="F250" t="s">
        <v>5959</v>
      </c>
      <c r="G250" t="s">
        <v>5969</v>
      </c>
      <c r="H250" t="s">
        <v>681</v>
      </c>
      <c r="I250" t="s">
        <v>946</v>
      </c>
      <c r="J250" t="s">
        <v>1124</v>
      </c>
      <c r="K250" t="s">
        <v>1125</v>
      </c>
      <c r="L250" t="s">
        <v>4602</v>
      </c>
      <c r="M250">
        <v>1951366</v>
      </c>
      <c r="N250">
        <v>16000</v>
      </c>
      <c r="O250" s="59">
        <v>27341768</v>
      </c>
    </row>
    <row r="251" spans="1:15" x14ac:dyDescent="0.3">
      <c r="A251" t="s">
        <v>690</v>
      </c>
      <c r="B251">
        <v>98.41</v>
      </c>
      <c r="C251">
        <v>1</v>
      </c>
      <c r="D251" s="18">
        <v>39297</v>
      </c>
      <c r="E251" s="18">
        <v>39322</v>
      </c>
      <c r="F251" t="s">
        <v>5958</v>
      </c>
      <c r="G251" t="s">
        <v>5969</v>
      </c>
      <c r="H251" t="s">
        <v>681</v>
      </c>
      <c r="I251" t="s">
        <v>711</v>
      </c>
      <c r="J251" t="s">
        <v>712</v>
      </c>
      <c r="K251" t="s">
        <v>2760</v>
      </c>
      <c r="L251" t="s">
        <v>4601</v>
      </c>
      <c r="M251">
        <v>1993434</v>
      </c>
      <c r="N251">
        <v>16000</v>
      </c>
      <c r="O251" s="59">
        <v>26727635</v>
      </c>
    </row>
    <row r="252" spans="1:15" x14ac:dyDescent="0.3">
      <c r="A252" t="s">
        <v>676</v>
      </c>
      <c r="B252">
        <v>121.91</v>
      </c>
      <c r="C252">
        <v>2</v>
      </c>
      <c r="D252" s="18">
        <v>39300</v>
      </c>
      <c r="E252" s="18">
        <v>39301</v>
      </c>
      <c r="F252" t="s">
        <v>5958</v>
      </c>
      <c r="G252" t="s">
        <v>5969</v>
      </c>
      <c r="H252" t="s">
        <v>681</v>
      </c>
      <c r="I252" t="s">
        <v>683</v>
      </c>
      <c r="J252" t="s">
        <v>735</v>
      </c>
      <c r="K252" t="s">
        <v>736</v>
      </c>
      <c r="L252" t="s">
        <v>4600</v>
      </c>
      <c r="M252">
        <v>2128373</v>
      </c>
      <c r="N252">
        <v>16000</v>
      </c>
      <c r="O252" s="59">
        <v>26736115</v>
      </c>
    </row>
    <row r="253" spans="1:15" x14ac:dyDescent="0.3">
      <c r="A253" t="s">
        <v>690</v>
      </c>
      <c r="B253">
        <v>96.59</v>
      </c>
      <c r="C253">
        <v>2</v>
      </c>
      <c r="D253" s="18">
        <v>39298</v>
      </c>
      <c r="E253" s="18">
        <v>39298</v>
      </c>
      <c r="F253" t="s">
        <v>5958</v>
      </c>
      <c r="G253" t="s">
        <v>5969</v>
      </c>
      <c r="H253" t="s">
        <v>681</v>
      </c>
      <c r="I253" t="s">
        <v>711</v>
      </c>
      <c r="J253" t="s">
        <v>712</v>
      </c>
      <c r="K253" t="s">
        <v>1277</v>
      </c>
      <c r="L253" t="s">
        <v>4458</v>
      </c>
      <c r="M253">
        <v>2099135</v>
      </c>
      <c r="N253">
        <v>16000</v>
      </c>
      <c r="O253" s="59">
        <v>26910019</v>
      </c>
    </row>
    <row r="254" spans="1:15" x14ac:dyDescent="0.3">
      <c r="A254" t="s">
        <v>676</v>
      </c>
      <c r="B254">
        <v>125.07</v>
      </c>
      <c r="C254">
        <v>1</v>
      </c>
      <c r="D254" s="18">
        <v>39355</v>
      </c>
      <c r="E254" s="18">
        <v>39382</v>
      </c>
      <c r="F254" t="s">
        <v>5958</v>
      </c>
      <c r="G254" t="s">
        <v>5969</v>
      </c>
      <c r="H254" t="s">
        <v>675</v>
      </c>
      <c r="I254" t="s">
        <v>683</v>
      </c>
      <c r="J254" t="s">
        <v>730</v>
      </c>
      <c r="K254" t="s">
        <v>4599</v>
      </c>
      <c r="L254" t="s">
        <v>2456</v>
      </c>
      <c r="M254">
        <v>225520</v>
      </c>
      <c r="N254">
        <v>30300</v>
      </c>
      <c r="O254" s="59">
        <v>27168987</v>
      </c>
    </row>
    <row r="255" spans="1:15" x14ac:dyDescent="0.3">
      <c r="A255" t="s">
        <v>696</v>
      </c>
      <c r="B255">
        <v>129.38</v>
      </c>
      <c r="C255">
        <v>2</v>
      </c>
      <c r="D255" s="18">
        <v>39131</v>
      </c>
      <c r="E255" s="18">
        <v>39134</v>
      </c>
      <c r="F255" t="s">
        <v>5960</v>
      </c>
      <c r="G255" t="s">
        <v>5969</v>
      </c>
      <c r="H255" t="s">
        <v>681</v>
      </c>
      <c r="I255" t="s">
        <v>765</v>
      </c>
      <c r="J255" t="s">
        <v>950</v>
      </c>
      <c r="K255" t="s">
        <v>951</v>
      </c>
      <c r="L255" t="s">
        <v>4598</v>
      </c>
      <c r="M255">
        <v>2564951</v>
      </c>
      <c r="N255">
        <v>16000</v>
      </c>
      <c r="O255" s="59">
        <v>25519387</v>
      </c>
    </row>
    <row r="256" spans="1:15" x14ac:dyDescent="0.3">
      <c r="A256" t="s">
        <v>676</v>
      </c>
      <c r="B256">
        <v>94.03</v>
      </c>
      <c r="C256">
        <v>1</v>
      </c>
      <c r="D256" s="18">
        <v>39299</v>
      </c>
      <c r="E256" s="18">
        <v>39317</v>
      </c>
      <c r="F256" t="s">
        <v>5958</v>
      </c>
      <c r="G256" t="s">
        <v>5969</v>
      </c>
      <c r="H256" t="s">
        <v>681</v>
      </c>
      <c r="I256" t="s">
        <v>683</v>
      </c>
      <c r="J256" t="s">
        <v>684</v>
      </c>
      <c r="K256" t="s">
        <v>1485</v>
      </c>
      <c r="L256" t="s">
        <v>4597</v>
      </c>
      <c r="M256">
        <v>958135</v>
      </c>
      <c r="N256">
        <v>16000</v>
      </c>
      <c r="O256" s="59">
        <v>26741106</v>
      </c>
    </row>
    <row r="257" spans="1:15" x14ac:dyDescent="0.3">
      <c r="A257" t="s">
        <v>709</v>
      </c>
      <c r="B257">
        <v>127.08</v>
      </c>
      <c r="C257">
        <v>3</v>
      </c>
      <c r="D257" s="18">
        <v>39304</v>
      </c>
      <c r="E257" s="18">
        <v>39315</v>
      </c>
      <c r="F257" t="s">
        <v>5958</v>
      </c>
      <c r="G257" t="s">
        <v>5969</v>
      </c>
      <c r="H257" t="s">
        <v>681</v>
      </c>
      <c r="I257" t="s">
        <v>771</v>
      </c>
      <c r="J257" t="s">
        <v>750</v>
      </c>
      <c r="K257" t="s">
        <v>3832</v>
      </c>
      <c r="L257" t="s">
        <v>4596</v>
      </c>
      <c r="M257">
        <v>2842423</v>
      </c>
      <c r="N257">
        <v>16000</v>
      </c>
      <c r="O257" s="59">
        <v>1145091</v>
      </c>
    </row>
    <row r="258" spans="1:15" x14ac:dyDescent="0.3">
      <c r="A258" t="s">
        <v>709</v>
      </c>
      <c r="B258">
        <v>192.3</v>
      </c>
      <c r="C258">
        <v>3</v>
      </c>
      <c r="D258" s="18">
        <v>39299</v>
      </c>
      <c r="E258" s="18">
        <v>39322</v>
      </c>
      <c r="F258" t="s">
        <v>5958</v>
      </c>
      <c r="G258" t="s">
        <v>5968</v>
      </c>
      <c r="H258" t="s">
        <v>755</v>
      </c>
      <c r="I258" t="s">
        <v>706</v>
      </c>
      <c r="J258" t="s">
        <v>707</v>
      </c>
      <c r="K258" t="s">
        <v>2072</v>
      </c>
      <c r="L258" t="s">
        <v>2848</v>
      </c>
      <c r="M258">
        <v>180670</v>
      </c>
      <c r="N258">
        <v>87000</v>
      </c>
      <c r="O258" s="59">
        <v>26717371</v>
      </c>
    </row>
    <row r="259" spans="1:15" x14ac:dyDescent="0.3">
      <c r="A259" t="s">
        <v>696</v>
      </c>
      <c r="B259">
        <v>191.28</v>
      </c>
      <c r="C259">
        <v>3</v>
      </c>
      <c r="D259" s="18">
        <v>39270</v>
      </c>
      <c r="E259" s="18">
        <v>39273</v>
      </c>
      <c r="F259" t="s">
        <v>5958</v>
      </c>
      <c r="G259" t="s">
        <v>5969</v>
      </c>
      <c r="H259" t="s">
        <v>699</v>
      </c>
      <c r="I259" t="s">
        <v>693</v>
      </c>
      <c r="J259" t="s">
        <v>694</v>
      </c>
      <c r="K259" t="s">
        <v>698</v>
      </c>
      <c r="L259" t="s">
        <v>2934</v>
      </c>
      <c r="M259">
        <v>2313253</v>
      </c>
      <c r="N259">
        <v>70700</v>
      </c>
      <c r="O259" s="59">
        <v>26502076</v>
      </c>
    </row>
    <row r="260" spans="1:15" x14ac:dyDescent="0.3">
      <c r="A260" t="s">
        <v>690</v>
      </c>
      <c r="B260">
        <v>107.91</v>
      </c>
      <c r="C260">
        <v>2</v>
      </c>
      <c r="D260" s="18">
        <v>39185</v>
      </c>
      <c r="E260" s="18">
        <v>39198</v>
      </c>
      <c r="F260" t="s">
        <v>5957</v>
      </c>
      <c r="G260" t="s">
        <v>5969</v>
      </c>
      <c r="H260" t="s">
        <v>681</v>
      </c>
      <c r="I260" t="s">
        <v>722</v>
      </c>
      <c r="J260" t="s">
        <v>723</v>
      </c>
      <c r="K260" t="s">
        <v>4595</v>
      </c>
      <c r="L260" t="s">
        <v>4594</v>
      </c>
      <c r="M260">
        <v>163389</v>
      </c>
      <c r="N260">
        <v>16000</v>
      </c>
      <c r="O260" s="59">
        <v>25871121</v>
      </c>
    </row>
    <row r="261" spans="1:15" x14ac:dyDescent="0.3">
      <c r="A261" t="s">
        <v>676</v>
      </c>
      <c r="B261">
        <v>117.86</v>
      </c>
      <c r="C261">
        <v>2</v>
      </c>
      <c r="D261" s="18">
        <v>39138</v>
      </c>
      <c r="E261" s="18">
        <v>39237</v>
      </c>
      <c r="F261" t="s">
        <v>5960</v>
      </c>
      <c r="G261" t="s">
        <v>5969</v>
      </c>
      <c r="H261" t="s">
        <v>675</v>
      </c>
      <c r="I261" t="s">
        <v>683</v>
      </c>
      <c r="J261" t="s">
        <v>684</v>
      </c>
      <c r="K261" t="s">
        <v>685</v>
      </c>
      <c r="L261" t="s">
        <v>4337</v>
      </c>
      <c r="M261">
        <v>997744</v>
      </c>
      <c r="N261">
        <v>30300</v>
      </c>
      <c r="O261" s="59">
        <v>25518668</v>
      </c>
    </row>
    <row r="262" spans="1:15" x14ac:dyDescent="0.3">
      <c r="A262" t="s">
        <v>696</v>
      </c>
      <c r="B262">
        <v>125.23</v>
      </c>
      <c r="C262">
        <v>2</v>
      </c>
      <c r="D262" s="18">
        <v>39132</v>
      </c>
      <c r="E262" s="18">
        <v>39135</v>
      </c>
      <c r="F262" t="s">
        <v>5960</v>
      </c>
      <c r="G262" t="s">
        <v>5969</v>
      </c>
      <c r="H262" t="s">
        <v>681</v>
      </c>
      <c r="I262" t="s">
        <v>693</v>
      </c>
      <c r="J262" t="s">
        <v>694</v>
      </c>
      <c r="K262" t="s">
        <v>2233</v>
      </c>
      <c r="L262" t="s">
        <v>3212</v>
      </c>
      <c r="M262">
        <v>343523</v>
      </c>
      <c r="N262">
        <v>16000</v>
      </c>
      <c r="O262" s="59">
        <v>25472878</v>
      </c>
    </row>
    <row r="263" spans="1:15" x14ac:dyDescent="0.3">
      <c r="A263" t="s">
        <v>690</v>
      </c>
      <c r="B263">
        <v>181.83</v>
      </c>
      <c r="C263">
        <v>4</v>
      </c>
      <c r="D263" s="18">
        <v>39398</v>
      </c>
      <c r="E263" s="18">
        <v>39403</v>
      </c>
      <c r="F263" t="s">
        <v>5959</v>
      </c>
      <c r="G263" t="s">
        <v>5969</v>
      </c>
      <c r="H263" t="s">
        <v>699</v>
      </c>
      <c r="I263" t="s">
        <v>711</v>
      </c>
      <c r="J263" t="s">
        <v>712</v>
      </c>
      <c r="K263" t="s">
        <v>713</v>
      </c>
      <c r="L263" t="s">
        <v>4593</v>
      </c>
      <c r="M263">
        <v>936488</v>
      </c>
      <c r="N263">
        <v>70700</v>
      </c>
      <c r="O263" s="59">
        <v>2450156</v>
      </c>
    </row>
    <row r="264" spans="1:15" x14ac:dyDescent="0.3">
      <c r="A264" t="s">
        <v>696</v>
      </c>
      <c r="B264">
        <v>145.02000000000001</v>
      </c>
      <c r="C264">
        <v>3</v>
      </c>
      <c r="D264" s="18">
        <v>39139</v>
      </c>
      <c r="E264" s="18">
        <v>39144</v>
      </c>
      <c r="F264" t="s">
        <v>5960</v>
      </c>
      <c r="G264" t="s">
        <v>5969</v>
      </c>
      <c r="H264" t="s">
        <v>675</v>
      </c>
      <c r="I264" t="s">
        <v>765</v>
      </c>
      <c r="J264" t="s">
        <v>766</v>
      </c>
      <c r="K264" t="s">
        <v>4267</v>
      </c>
      <c r="L264" t="s">
        <v>4266</v>
      </c>
      <c r="M264">
        <v>2465813</v>
      </c>
      <c r="N264">
        <v>30300</v>
      </c>
      <c r="O264" s="59">
        <v>25520766</v>
      </c>
    </row>
    <row r="265" spans="1:15" x14ac:dyDescent="0.3">
      <c r="A265" t="s">
        <v>696</v>
      </c>
      <c r="B265">
        <v>155.44</v>
      </c>
      <c r="C265">
        <v>3</v>
      </c>
      <c r="D265" s="18">
        <v>39133</v>
      </c>
      <c r="E265" s="18">
        <v>39135</v>
      </c>
      <c r="F265" t="s">
        <v>5960</v>
      </c>
      <c r="G265" t="s">
        <v>5969</v>
      </c>
      <c r="H265" t="s">
        <v>675</v>
      </c>
      <c r="I265" t="s">
        <v>693</v>
      </c>
      <c r="J265" t="s">
        <v>694</v>
      </c>
      <c r="K265" t="s">
        <v>785</v>
      </c>
      <c r="L265" t="s">
        <v>1920</v>
      </c>
      <c r="M265">
        <v>1787128</v>
      </c>
      <c r="N265">
        <v>30300</v>
      </c>
      <c r="O265" s="59">
        <v>1998810</v>
      </c>
    </row>
    <row r="266" spans="1:15" x14ac:dyDescent="0.3">
      <c r="A266" t="s">
        <v>696</v>
      </c>
      <c r="B266">
        <v>129.38</v>
      </c>
      <c r="C266">
        <v>2</v>
      </c>
      <c r="D266" s="18">
        <v>39109</v>
      </c>
      <c r="E266" s="18">
        <v>39114</v>
      </c>
      <c r="F266" t="s">
        <v>5960</v>
      </c>
      <c r="G266" t="s">
        <v>5969</v>
      </c>
      <c r="H266" t="s">
        <v>681</v>
      </c>
      <c r="I266" t="s">
        <v>765</v>
      </c>
      <c r="J266" t="s">
        <v>950</v>
      </c>
      <c r="K266" t="s">
        <v>951</v>
      </c>
      <c r="L266" t="s">
        <v>2908</v>
      </c>
      <c r="M266">
        <v>1894767</v>
      </c>
      <c r="N266">
        <v>16000</v>
      </c>
      <c r="O266" s="59">
        <v>25317972</v>
      </c>
    </row>
    <row r="267" spans="1:15" x14ac:dyDescent="0.3">
      <c r="A267" t="s">
        <v>690</v>
      </c>
      <c r="B267">
        <v>138.24</v>
      </c>
      <c r="C267">
        <v>3</v>
      </c>
      <c r="D267" s="18">
        <v>39416</v>
      </c>
      <c r="E267" s="18">
        <v>39443</v>
      </c>
      <c r="F267" t="s">
        <v>5959</v>
      </c>
      <c r="G267" t="s">
        <v>5969</v>
      </c>
      <c r="H267" t="s">
        <v>675</v>
      </c>
      <c r="I267" t="s">
        <v>839</v>
      </c>
      <c r="J267" t="s">
        <v>840</v>
      </c>
      <c r="K267" t="s">
        <v>4538</v>
      </c>
      <c r="L267" t="s">
        <v>4592</v>
      </c>
      <c r="M267">
        <v>2651079</v>
      </c>
      <c r="N267">
        <v>30300</v>
      </c>
      <c r="O267" s="59">
        <v>27557538</v>
      </c>
    </row>
    <row r="268" spans="1:15" x14ac:dyDescent="0.3">
      <c r="A268" t="s">
        <v>690</v>
      </c>
      <c r="B268">
        <v>138.52000000000001</v>
      </c>
      <c r="C268">
        <v>2</v>
      </c>
      <c r="D268" s="18">
        <v>39166</v>
      </c>
      <c r="E268" s="18">
        <v>39181</v>
      </c>
      <c r="F268" t="s">
        <v>5960</v>
      </c>
      <c r="G268" t="s">
        <v>5969</v>
      </c>
      <c r="H268" t="s">
        <v>675</v>
      </c>
      <c r="I268" t="s">
        <v>687</v>
      </c>
      <c r="J268" t="s">
        <v>888</v>
      </c>
      <c r="K268" t="s">
        <v>889</v>
      </c>
      <c r="L268" t="s">
        <v>3697</v>
      </c>
      <c r="M268">
        <v>2655038</v>
      </c>
      <c r="N268">
        <v>30300</v>
      </c>
      <c r="O268" s="59">
        <v>25719784</v>
      </c>
    </row>
    <row r="269" spans="1:15" x14ac:dyDescent="0.3">
      <c r="A269" t="s">
        <v>690</v>
      </c>
      <c r="B269">
        <v>157.52000000000001</v>
      </c>
      <c r="C269">
        <v>3</v>
      </c>
      <c r="D269" s="18">
        <v>39223</v>
      </c>
      <c r="E269" s="18">
        <v>39257</v>
      </c>
      <c r="F269" t="s">
        <v>5957</v>
      </c>
      <c r="G269" t="s">
        <v>5969</v>
      </c>
      <c r="H269" t="s">
        <v>675</v>
      </c>
      <c r="I269" t="s">
        <v>722</v>
      </c>
      <c r="J269" t="s">
        <v>843</v>
      </c>
      <c r="K269" t="s">
        <v>1454</v>
      </c>
      <c r="L269" t="s">
        <v>4591</v>
      </c>
      <c r="M269">
        <v>2409292</v>
      </c>
      <c r="N269">
        <v>30300</v>
      </c>
      <c r="O269" s="59">
        <v>1025152</v>
      </c>
    </row>
    <row r="270" spans="1:15" x14ac:dyDescent="0.3">
      <c r="A270" t="s">
        <v>676</v>
      </c>
      <c r="B270">
        <v>112.01</v>
      </c>
      <c r="C270">
        <v>2</v>
      </c>
      <c r="D270" s="18">
        <v>39112</v>
      </c>
      <c r="E270" s="18">
        <v>39126</v>
      </c>
      <c r="F270" t="s">
        <v>5960</v>
      </c>
      <c r="G270" t="s">
        <v>5969</v>
      </c>
      <c r="H270" t="s">
        <v>681</v>
      </c>
      <c r="I270" t="s">
        <v>672</v>
      </c>
      <c r="J270" t="s">
        <v>779</v>
      </c>
      <c r="K270" t="s">
        <v>780</v>
      </c>
      <c r="L270" t="s">
        <v>2591</v>
      </c>
      <c r="M270">
        <v>349668</v>
      </c>
      <c r="N270">
        <v>16000</v>
      </c>
      <c r="O270" s="59">
        <v>25372824</v>
      </c>
    </row>
    <row r="271" spans="1:15" x14ac:dyDescent="0.3">
      <c r="A271" t="s">
        <v>690</v>
      </c>
      <c r="B271">
        <v>90.24</v>
      </c>
      <c r="C271">
        <v>1</v>
      </c>
      <c r="D271" s="18">
        <v>39209</v>
      </c>
      <c r="E271" s="18">
        <v>39216</v>
      </c>
      <c r="F271" t="s">
        <v>5957</v>
      </c>
      <c r="G271" t="s">
        <v>5969</v>
      </c>
      <c r="H271" t="s">
        <v>681</v>
      </c>
      <c r="I271" t="s">
        <v>687</v>
      </c>
      <c r="J271" t="s">
        <v>688</v>
      </c>
      <c r="K271" t="s">
        <v>4590</v>
      </c>
      <c r="L271" t="s">
        <v>2817</v>
      </c>
      <c r="M271">
        <v>9195745</v>
      </c>
      <c r="N271">
        <v>16000</v>
      </c>
      <c r="O271" s="59">
        <v>26038381</v>
      </c>
    </row>
    <row r="272" spans="1:15" x14ac:dyDescent="0.3">
      <c r="A272" t="s">
        <v>696</v>
      </c>
      <c r="B272">
        <v>161.15</v>
      </c>
      <c r="C272">
        <v>3</v>
      </c>
      <c r="D272" s="18">
        <v>39444</v>
      </c>
      <c r="E272" s="18">
        <v>39459</v>
      </c>
      <c r="F272" t="s">
        <v>5959</v>
      </c>
      <c r="G272" t="s">
        <v>5969</v>
      </c>
      <c r="H272" t="s">
        <v>675</v>
      </c>
      <c r="I272" t="s">
        <v>693</v>
      </c>
      <c r="J272" t="s">
        <v>694</v>
      </c>
      <c r="K272" t="s">
        <v>695</v>
      </c>
      <c r="L272" t="s">
        <v>692</v>
      </c>
      <c r="M272">
        <v>343953</v>
      </c>
      <c r="N272">
        <v>30300</v>
      </c>
      <c r="O272" s="59">
        <v>27888527</v>
      </c>
    </row>
    <row r="273" spans="1:15" x14ac:dyDescent="0.3">
      <c r="A273" t="s">
        <v>709</v>
      </c>
      <c r="B273">
        <v>134.01</v>
      </c>
      <c r="C273">
        <v>3</v>
      </c>
      <c r="D273" s="18">
        <v>39213</v>
      </c>
      <c r="E273" s="18">
        <v>39246</v>
      </c>
      <c r="F273" t="s">
        <v>5957</v>
      </c>
      <c r="G273" t="s">
        <v>5969</v>
      </c>
      <c r="H273" t="s">
        <v>681</v>
      </c>
      <c r="I273" t="s">
        <v>746</v>
      </c>
      <c r="J273" t="s">
        <v>747</v>
      </c>
      <c r="K273" t="s">
        <v>1493</v>
      </c>
      <c r="L273" t="s">
        <v>2380</v>
      </c>
      <c r="M273">
        <v>380661</v>
      </c>
      <c r="N273">
        <v>16000</v>
      </c>
      <c r="O273" s="59">
        <v>17711940</v>
      </c>
    </row>
    <row r="274" spans="1:15" x14ac:dyDescent="0.3">
      <c r="A274" t="s">
        <v>696</v>
      </c>
      <c r="B274">
        <v>168.82</v>
      </c>
      <c r="C274">
        <v>2</v>
      </c>
      <c r="D274" s="18">
        <v>39241</v>
      </c>
      <c r="E274" s="18">
        <v>39250</v>
      </c>
      <c r="F274" t="s">
        <v>5957</v>
      </c>
      <c r="G274" t="s">
        <v>5968</v>
      </c>
      <c r="H274" t="s">
        <v>720</v>
      </c>
      <c r="I274" t="s">
        <v>693</v>
      </c>
      <c r="J274" t="s">
        <v>694</v>
      </c>
      <c r="K274" t="s">
        <v>1890</v>
      </c>
      <c r="L274" t="s">
        <v>1265</v>
      </c>
      <c r="M274">
        <v>2119262</v>
      </c>
      <c r="N274">
        <v>90830</v>
      </c>
      <c r="O274" s="59">
        <v>26475652</v>
      </c>
    </row>
    <row r="275" spans="1:15" x14ac:dyDescent="0.3">
      <c r="A275" t="s">
        <v>676</v>
      </c>
      <c r="B275">
        <v>117.86</v>
      </c>
      <c r="C275">
        <v>2</v>
      </c>
      <c r="D275" s="18">
        <v>39171</v>
      </c>
      <c r="E275" s="18">
        <v>39247</v>
      </c>
      <c r="F275" t="s">
        <v>5960</v>
      </c>
      <c r="G275" t="s">
        <v>5969</v>
      </c>
      <c r="H275" t="s">
        <v>675</v>
      </c>
      <c r="I275" t="s">
        <v>683</v>
      </c>
      <c r="J275" t="s">
        <v>684</v>
      </c>
      <c r="K275" t="s">
        <v>685</v>
      </c>
      <c r="L275" t="s">
        <v>943</v>
      </c>
      <c r="M275">
        <v>997777</v>
      </c>
      <c r="N275">
        <v>30300</v>
      </c>
      <c r="O275" s="59">
        <v>2037423</v>
      </c>
    </row>
    <row r="276" spans="1:15" x14ac:dyDescent="0.3">
      <c r="A276" t="s">
        <v>696</v>
      </c>
      <c r="B276">
        <v>157.91999999999999</v>
      </c>
      <c r="C276">
        <v>3</v>
      </c>
      <c r="D276" s="18">
        <v>39219</v>
      </c>
      <c r="E276" s="18">
        <v>39221</v>
      </c>
      <c r="F276" t="s">
        <v>5957</v>
      </c>
      <c r="G276" t="s">
        <v>5969</v>
      </c>
      <c r="H276" t="s">
        <v>675</v>
      </c>
      <c r="I276" t="s">
        <v>693</v>
      </c>
      <c r="J276" t="s">
        <v>694</v>
      </c>
      <c r="K276" t="s">
        <v>733</v>
      </c>
      <c r="L276" t="s">
        <v>3533</v>
      </c>
      <c r="M276">
        <v>2691448</v>
      </c>
      <c r="N276">
        <v>30300</v>
      </c>
      <c r="O276" s="59">
        <v>26099453</v>
      </c>
    </row>
    <row r="277" spans="1:15" x14ac:dyDescent="0.3">
      <c r="A277" t="s">
        <v>709</v>
      </c>
      <c r="B277">
        <v>139.11000000000001</v>
      </c>
      <c r="C277">
        <v>2</v>
      </c>
      <c r="D277" s="18">
        <v>39124</v>
      </c>
      <c r="E277" s="18">
        <v>39132</v>
      </c>
      <c r="F277" t="s">
        <v>5960</v>
      </c>
      <c r="G277" t="s">
        <v>5969</v>
      </c>
      <c r="H277" t="s">
        <v>675</v>
      </c>
      <c r="I277" t="s">
        <v>771</v>
      </c>
      <c r="J277" t="s">
        <v>772</v>
      </c>
      <c r="K277" t="s">
        <v>4374</v>
      </c>
      <c r="L277" t="s">
        <v>4589</v>
      </c>
      <c r="M277">
        <v>71766</v>
      </c>
      <c r="N277">
        <v>30300</v>
      </c>
      <c r="O277" s="59">
        <v>25400992</v>
      </c>
    </row>
    <row r="278" spans="1:15" x14ac:dyDescent="0.3">
      <c r="A278" t="s">
        <v>696</v>
      </c>
      <c r="B278">
        <v>168.82</v>
      </c>
      <c r="C278">
        <v>2</v>
      </c>
      <c r="D278" s="18">
        <v>39257</v>
      </c>
      <c r="E278" s="18">
        <v>39278</v>
      </c>
      <c r="F278" t="s">
        <v>5957</v>
      </c>
      <c r="G278" t="s">
        <v>5968</v>
      </c>
      <c r="H278" t="s">
        <v>720</v>
      </c>
      <c r="I278" t="s">
        <v>693</v>
      </c>
      <c r="J278" t="s">
        <v>694</v>
      </c>
      <c r="K278" t="s">
        <v>1013</v>
      </c>
      <c r="L278" t="s">
        <v>1933</v>
      </c>
      <c r="M278">
        <v>2229093</v>
      </c>
      <c r="N278">
        <v>90830</v>
      </c>
      <c r="O278" s="59">
        <v>26588793</v>
      </c>
    </row>
    <row r="279" spans="1:15" x14ac:dyDescent="0.3">
      <c r="A279" t="s">
        <v>690</v>
      </c>
      <c r="B279">
        <v>112.39</v>
      </c>
      <c r="C279">
        <v>1</v>
      </c>
      <c r="D279" s="18">
        <v>39181</v>
      </c>
      <c r="E279" s="18">
        <v>39199</v>
      </c>
      <c r="F279" t="s">
        <v>5957</v>
      </c>
      <c r="G279" t="s">
        <v>5969</v>
      </c>
      <c r="H279" t="s">
        <v>681</v>
      </c>
      <c r="I279" t="s">
        <v>722</v>
      </c>
      <c r="J279" t="s">
        <v>797</v>
      </c>
      <c r="K279" t="s">
        <v>1536</v>
      </c>
      <c r="L279" t="s">
        <v>2668</v>
      </c>
      <c r="M279">
        <v>769121</v>
      </c>
      <c r="N279">
        <v>16000</v>
      </c>
      <c r="O279" s="59">
        <v>25813489</v>
      </c>
    </row>
    <row r="280" spans="1:15" x14ac:dyDescent="0.3">
      <c r="A280" t="s">
        <v>709</v>
      </c>
      <c r="B280">
        <v>156.27000000000001</v>
      </c>
      <c r="C280">
        <v>2</v>
      </c>
      <c r="D280" s="18">
        <v>39306</v>
      </c>
      <c r="E280" s="18">
        <v>39322</v>
      </c>
      <c r="F280" t="s">
        <v>5958</v>
      </c>
      <c r="G280" t="s">
        <v>5969</v>
      </c>
      <c r="H280" t="s">
        <v>675</v>
      </c>
      <c r="I280" t="s">
        <v>746</v>
      </c>
      <c r="J280" t="s">
        <v>932</v>
      </c>
      <c r="K280" t="s">
        <v>933</v>
      </c>
      <c r="L280" t="s">
        <v>2910</v>
      </c>
      <c r="M280">
        <v>1942951</v>
      </c>
      <c r="N280">
        <v>30300</v>
      </c>
      <c r="O280" s="59">
        <v>17754592</v>
      </c>
    </row>
    <row r="281" spans="1:15" x14ac:dyDescent="0.3">
      <c r="A281" t="s">
        <v>696</v>
      </c>
      <c r="B281">
        <v>139.68</v>
      </c>
      <c r="C281">
        <v>2</v>
      </c>
      <c r="D281" s="18">
        <v>39098</v>
      </c>
      <c r="E281" s="18">
        <v>39104</v>
      </c>
      <c r="F281" t="s">
        <v>5960</v>
      </c>
      <c r="G281" t="s">
        <v>5968</v>
      </c>
      <c r="H281" t="s">
        <v>720</v>
      </c>
      <c r="I281" t="s">
        <v>693</v>
      </c>
      <c r="J281" t="s">
        <v>694</v>
      </c>
      <c r="K281" t="s">
        <v>698</v>
      </c>
      <c r="L281" t="s">
        <v>1917</v>
      </c>
      <c r="M281">
        <v>369352</v>
      </c>
      <c r="N281">
        <v>90830</v>
      </c>
      <c r="O281" s="59">
        <v>992999</v>
      </c>
    </row>
    <row r="282" spans="1:15" x14ac:dyDescent="0.3">
      <c r="A282" t="s">
        <v>676</v>
      </c>
      <c r="B282">
        <v>125.07</v>
      </c>
      <c r="C282">
        <v>1</v>
      </c>
      <c r="D282" s="18">
        <v>39230</v>
      </c>
      <c r="E282" s="18">
        <v>39296</v>
      </c>
      <c r="F282" t="s">
        <v>5957</v>
      </c>
      <c r="G282" t="s">
        <v>5969</v>
      </c>
      <c r="H282" t="s">
        <v>675</v>
      </c>
      <c r="I282" t="s">
        <v>683</v>
      </c>
      <c r="J282" t="s">
        <v>730</v>
      </c>
      <c r="K282" t="s">
        <v>1592</v>
      </c>
      <c r="L282" t="s">
        <v>4588</v>
      </c>
      <c r="M282">
        <v>2600294</v>
      </c>
      <c r="N282">
        <v>30300</v>
      </c>
      <c r="O282" s="59">
        <v>26195193</v>
      </c>
    </row>
    <row r="283" spans="1:15" x14ac:dyDescent="0.3">
      <c r="A283" t="s">
        <v>690</v>
      </c>
      <c r="B283">
        <v>92.9</v>
      </c>
      <c r="C283">
        <v>2</v>
      </c>
      <c r="D283" s="18">
        <v>39303</v>
      </c>
      <c r="E283" s="18">
        <v>39313</v>
      </c>
      <c r="F283" t="s">
        <v>5958</v>
      </c>
      <c r="G283" t="s">
        <v>5969</v>
      </c>
      <c r="H283" t="s">
        <v>681</v>
      </c>
      <c r="I283" t="s">
        <v>711</v>
      </c>
      <c r="J283" t="s">
        <v>712</v>
      </c>
      <c r="K283" t="s">
        <v>2141</v>
      </c>
      <c r="L283" t="s">
        <v>1888</v>
      </c>
      <c r="M283">
        <v>150278</v>
      </c>
      <c r="N283">
        <v>16000</v>
      </c>
      <c r="O283" s="59">
        <v>26728475</v>
      </c>
    </row>
    <row r="284" spans="1:15" x14ac:dyDescent="0.3">
      <c r="A284" t="s">
        <v>690</v>
      </c>
      <c r="B284">
        <v>142.94</v>
      </c>
      <c r="C284">
        <v>3</v>
      </c>
      <c r="D284" s="18">
        <v>39285</v>
      </c>
      <c r="E284" s="18">
        <v>39304</v>
      </c>
      <c r="F284" t="s">
        <v>5958</v>
      </c>
      <c r="G284" t="s">
        <v>5969</v>
      </c>
      <c r="H284" t="s">
        <v>675</v>
      </c>
      <c r="I284" t="s">
        <v>839</v>
      </c>
      <c r="J284" t="s">
        <v>797</v>
      </c>
      <c r="K284" t="s">
        <v>2280</v>
      </c>
      <c r="L284" t="s">
        <v>4587</v>
      </c>
      <c r="M284">
        <v>140922</v>
      </c>
      <c r="N284">
        <v>30300</v>
      </c>
      <c r="O284" s="59">
        <v>26620415</v>
      </c>
    </row>
    <row r="285" spans="1:15" x14ac:dyDescent="0.3">
      <c r="A285" t="s">
        <v>696</v>
      </c>
      <c r="B285">
        <v>168.82</v>
      </c>
      <c r="C285">
        <v>2</v>
      </c>
      <c r="D285" s="18">
        <v>39377</v>
      </c>
      <c r="E285" s="18">
        <v>39391</v>
      </c>
      <c r="F285" t="s">
        <v>5959</v>
      </c>
      <c r="G285" t="s">
        <v>5968</v>
      </c>
      <c r="H285" t="s">
        <v>720</v>
      </c>
      <c r="I285" t="s">
        <v>693</v>
      </c>
      <c r="J285" t="s">
        <v>694</v>
      </c>
      <c r="K285" t="s">
        <v>2115</v>
      </c>
      <c r="L285" t="s">
        <v>4586</v>
      </c>
      <c r="M285">
        <v>354010</v>
      </c>
      <c r="N285">
        <v>90830</v>
      </c>
      <c r="O285" s="59">
        <v>27515496</v>
      </c>
    </row>
    <row r="286" spans="1:15" x14ac:dyDescent="0.3">
      <c r="A286" t="s">
        <v>709</v>
      </c>
      <c r="B286">
        <v>147.22</v>
      </c>
      <c r="C286">
        <v>2</v>
      </c>
      <c r="D286" s="18">
        <v>39237</v>
      </c>
      <c r="E286" s="18">
        <v>39255</v>
      </c>
      <c r="F286" t="s">
        <v>5957</v>
      </c>
      <c r="G286" t="s">
        <v>5969</v>
      </c>
      <c r="H286" t="s">
        <v>699</v>
      </c>
      <c r="I286" t="s">
        <v>746</v>
      </c>
      <c r="J286" t="s">
        <v>782</v>
      </c>
      <c r="K286" t="s">
        <v>783</v>
      </c>
      <c r="L286" t="s">
        <v>781</v>
      </c>
      <c r="M286">
        <v>964779</v>
      </c>
      <c r="N286">
        <v>70700</v>
      </c>
      <c r="O286" s="59">
        <v>17718858</v>
      </c>
    </row>
    <row r="287" spans="1:15" x14ac:dyDescent="0.3">
      <c r="A287" t="s">
        <v>690</v>
      </c>
      <c r="B287">
        <v>171.66</v>
      </c>
      <c r="C287">
        <v>2</v>
      </c>
      <c r="D287" s="18">
        <v>39214</v>
      </c>
      <c r="E287" s="18">
        <v>39249</v>
      </c>
      <c r="F287" t="s">
        <v>5957</v>
      </c>
      <c r="G287" t="s">
        <v>5969</v>
      </c>
      <c r="H287" t="s">
        <v>699</v>
      </c>
      <c r="I287" t="s">
        <v>711</v>
      </c>
      <c r="J287" t="s">
        <v>712</v>
      </c>
      <c r="K287" t="s">
        <v>3895</v>
      </c>
      <c r="L287" t="s">
        <v>1952</v>
      </c>
      <c r="M287">
        <v>2041893</v>
      </c>
      <c r="N287">
        <v>70700</v>
      </c>
      <c r="O287" s="59">
        <v>26125224</v>
      </c>
    </row>
    <row r="288" spans="1:15" x14ac:dyDescent="0.3">
      <c r="A288" t="s">
        <v>696</v>
      </c>
      <c r="B288">
        <v>174.63</v>
      </c>
      <c r="C288">
        <v>3</v>
      </c>
      <c r="D288" s="18">
        <v>39131</v>
      </c>
      <c r="E288" s="18">
        <v>39144</v>
      </c>
      <c r="F288" t="s">
        <v>5960</v>
      </c>
      <c r="G288" t="s">
        <v>5968</v>
      </c>
      <c r="H288" t="s">
        <v>720</v>
      </c>
      <c r="I288" t="s">
        <v>693</v>
      </c>
      <c r="J288" t="s">
        <v>694</v>
      </c>
      <c r="K288" t="s">
        <v>1074</v>
      </c>
      <c r="L288" t="s">
        <v>2117</v>
      </c>
      <c r="M288">
        <v>370304</v>
      </c>
      <c r="N288">
        <v>90830</v>
      </c>
      <c r="O288" s="59">
        <v>1994488</v>
      </c>
    </row>
    <row r="289" spans="1:15" x14ac:dyDescent="0.3">
      <c r="A289" t="s">
        <v>690</v>
      </c>
      <c r="B289">
        <v>173</v>
      </c>
      <c r="C289">
        <v>2</v>
      </c>
      <c r="D289" s="18">
        <v>39123</v>
      </c>
      <c r="E289" s="18">
        <v>39151</v>
      </c>
      <c r="F289" t="s">
        <v>5960</v>
      </c>
      <c r="G289" t="s">
        <v>5969</v>
      </c>
      <c r="H289" t="s">
        <v>699</v>
      </c>
      <c r="I289" t="s">
        <v>687</v>
      </c>
      <c r="J289" t="s">
        <v>688</v>
      </c>
      <c r="K289" t="s">
        <v>1662</v>
      </c>
      <c r="L289" t="s">
        <v>3481</v>
      </c>
      <c r="M289">
        <v>267408</v>
      </c>
      <c r="N289">
        <v>70700</v>
      </c>
      <c r="O289" s="59">
        <v>25396523</v>
      </c>
    </row>
    <row r="290" spans="1:15" x14ac:dyDescent="0.3">
      <c r="A290" t="s">
        <v>709</v>
      </c>
      <c r="B290">
        <v>130.55000000000001</v>
      </c>
      <c r="C290">
        <v>2</v>
      </c>
      <c r="D290" s="18">
        <v>39140</v>
      </c>
      <c r="E290" s="18">
        <v>39183</v>
      </c>
      <c r="F290" t="s">
        <v>5960</v>
      </c>
      <c r="G290" t="s">
        <v>5969</v>
      </c>
      <c r="H290" t="s">
        <v>675</v>
      </c>
      <c r="I290" t="s">
        <v>726</v>
      </c>
      <c r="J290" t="s">
        <v>727</v>
      </c>
      <c r="K290" t="s">
        <v>2776</v>
      </c>
      <c r="L290" t="s">
        <v>4413</v>
      </c>
      <c r="M290">
        <v>191303</v>
      </c>
      <c r="N290">
        <v>30300</v>
      </c>
      <c r="O290" s="59">
        <v>25509948</v>
      </c>
    </row>
    <row r="291" spans="1:15" x14ac:dyDescent="0.3">
      <c r="A291" t="s">
        <v>690</v>
      </c>
      <c r="B291">
        <v>124.3</v>
      </c>
      <c r="C291">
        <v>2</v>
      </c>
      <c r="D291" s="18">
        <v>39133</v>
      </c>
      <c r="E291" s="18">
        <v>39153</v>
      </c>
      <c r="F291" t="s">
        <v>5960</v>
      </c>
      <c r="G291" t="s">
        <v>5968</v>
      </c>
      <c r="H291" t="s">
        <v>720</v>
      </c>
      <c r="I291" t="s">
        <v>711</v>
      </c>
      <c r="J291" t="s">
        <v>712</v>
      </c>
      <c r="K291" t="s">
        <v>2025</v>
      </c>
      <c r="L291" t="s">
        <v>786</v>
      </c>
      <c r="M291">
        <v>771398</v>
      </c>
      <c r="N291">
        <v>90830</v>
      </c>
      <c r="O291" s="59">
        <v>25456504</v>
      </c>
    </row>
    <row r="292" spans="1:15" x14ac:dyDescent="0.3">
      <c r="A292" t="s">
        <v>696</v>
      </c>
      <c r="B292">
        <v>157.91999999999999</v>
      </c>
      <c r="C292">
        <v>3</v>
      </c>
      <c r="D292" s="18">
        <v>39133</v>
      </c>
      <c r="E292" s="18">
        <v>39148</v>
      </c>
      <c r="F292" t="s">
        <v>5960</v>
      </c>
      <c r="G292" t="s">
        <v>5969</v>
      </c>
      <c r="H292" t="s">
        <v>675</v>
      </c>
      <c r="I292" t="s">
        <v>693</v>
      </c>
      <c r="J292" t="s">
        <v>694</v>
      </c>
      <c r="K292" t="s">
        <v>733</v>
      </c>
      <c r="L292" t="s">
        <v>943</v>
      </c>
      <c r="M292">
        <v>356887</v>
      </c>
      <c r="N292">
        <v>30300</v>
      </c>
      <c r="O292" s="59">
        <v>25474015</v>
      </c>
    </row>
    <row r="293" spans="1:15" x14ac:dyDescent="0.3">
      <c r="A293" t="s">
        <v>709</v>
      </c>
      <c r="B293">
        <v>114.52</v>
      </c>
      <c r="C293">
        <v>1</v>
      </c>
      <c r="D293" s="18">
        <v>39306</v>
      </c>
      <c r="E293" s="18">
        <v>39308</v>
      </c>
      <c r="F293" t="s">
        <v>5958</v>
      </c>
      <c r="G293" t="s">
        <v>5969</v>
      </c>
      <c r="H293" t="s">
        <v>681</v>
      </c>
      <c r="I293" t="s">
        <v>726</v>
      </c>
      <c r="J293" t="s">
        <v>727</v>
      </c>
      <c r="K293" t="s">
        <v>2019</v>
      </c>
      <c r="L293" t="s">
        <v>943</v>
      </c>
      <c r="M293">
        <v>1881888</v>
      </c>
      <c r="N293">
        <v>16000</v>
      </c>
      <c r="O293" s="59">
        <v>26840366</v>
      </c>
    </row>
    <row r="294" spans="1:15" x14ac:dyDescent="0.3">
      <c r="A294" t="s">
        <v>690</v>
      </c>
      <c r="B294">
        <v>124.33</v>
      </c>
      <c r="C294">
        <v>1</v>
      </c>
      <c r="D294" s="18">
        <v>39137</v>
      </c>
      <c r="E294" s="18">
        <v>39149</v>
      </c>
      <c r="F294" t="s">
        <v>5960</v>
      </c>
      <c r="G294" t="s">
        <v>5969</v>
      </c>
      <c r="H294" t="s">
        <v>681</v>
      </c>
      <c r="I294" t="s">
        <v>722</v>
      </c>
      <c r="J294" t="s">
        <v>723</v>
      </c>
      <c r="K294" t="s">
        <v>1294</v>
      </c>
      <c r="L294" t="s">
        <v>4585</v>
      </c>
      <c r="M294">
        <v>2146055</v>
      </c>
      <c r="N294">
        <v>16000</v>
      </c>
      <c r="O294" s="59">
        <v>1984482</v>
      </c>
    </row>
    <row r="295" spans="1:15" x14ac:dyDescent="0.3">
      <c r="A295" t="s">
        <v>709</v>
      </c>
      <c r="B295">
        <v>134.01</v>
      </c>
      <c r="C295">
        <v>3</v>
      </c>
      <c r="D295" s="18">
        <v>39431</v>
      </c>
      <c r="E295" s="18">
        <v>39479</v>
      </c>
      <c r="F295" t="s">
        <v>5959</v>
      </c>
      <c r="G295" t="s">
        <v>5969</v>
      </c>
      <c r="H295" t="s">
        <v>681</v>
      </c>
      <c r="I295" t="s">
        <v>746</v>
      </c>
      <c r="J295" t="s">
        <v>747</v>
      </c>
      <c r="K295" t="s">
        <v>3384</v>
      </c>
      <c r="L295" t="s">
        <v>3383</v>
      </c>
      <c r="M295">
        <v>380927</v>
      </c>
      <c r="N295">
        <v>16000</v>
      </c>
      <c r="O295" s="59">
        <v>17834761</v>
      </c>
    </row>
    <row r="296" spans="1:15" x14ac:dyDescent="0.3">
      <c r="A296" t="s">
        <v>696</v>
      </c>
      <c r="B296">
        <v>191.28</v>
      </c>
      <c r="C296">
        <v>3</v>
      </c>
      <c r="D296" s="18">
        <v>39321</v>
      </c>
      <c r="E296" s="18">
        <v>39338</v>
      </c>
      <c r="F296" t="s">
        <v>5958</v>
      </c>
      <c r="G296" t="s">
        <v>5969</v>
      </c>
      <c r="H296" t="s">
        <v>699</v>
      </c>
      <c r="I296" t="s">
        <v>693</v>
      </c>
      <c r="J296" t="s">
        <v>694</v>
      </c>
      <c r="K296" t="s">
        <v>1469</v>
      </c>
      <c r="L296" t="s">
        <v>3009</v>
      </c>
      <c r="M296">
        <v>962810</v>
      </c>
      <c r="N296">
        <v>70700</v>
      </c>
      <c r="O296" s="59">
        <v>26881772</v>
      </c>
    </row>
    <row r="297" spans="1:15" x14ac:dyDescent="0.3">
      <c r="A297" t="s">
        <v>690</v>
      </c>
      <c r="B297">
        <v>96.59</v>
      </c>
      <c r="C297">
        <v>2</v>
      </c>
      <c r="D297" s="18">
        <v>39132</v>
      </c>
      <c r="E297" s="18">
        <v>39146</v>
      </c>
      <c r="F297" t="s">
        <v>5960</v>
      </c>
      <c r="G297" t="s">
        <v>5969</v>
      </c>
      <c r="H297" t="s">
        <v>681</v>
      </c>
      <c r="I297" t="s">
        <v>711</v>
      </c>
      <c r="J297" t="s">
        <v>712</v>
      </c>
      <c r="K297" t="s">
        <v>1347</v>
      </c>
      <c r="L297" t="s">
        <v>2832</v>
      </c>
      <c r="M297">
        <v>2655066</v>
      </c>
      <c r="N297">
        <v>16000</v>
      </c>
      <c r="O297" s="59">
        <v>25506131</v>
      </c>
    </row>
    <row r="298" spans="1:15" x14ac:dyDescent="0.3">
      <c r="A298" t="s">
        <v>690</v>
      </c>
      <c r="B298">
        <v>157.52000000000001</v>
      </c>
      <c r="C298">
        <v>3</v>
      </c>
      <c r="D298" s="18">
        <v>39431</v>
      </c>
      <c r="E298" s="18">
        <v>39431</v>
      </c>
      <c r="F298" t="s">
        <v>5959</v>
      </c>
      <c r="G298" t="s">
        <v>5969</v>
      </c>
      <c r="H298" t="s">
        <v>675</v>
      </c>
      <c r="I298" t="s">
        <v>722</v>
      </c>
      <c r="J298" t="s">
        <v>843</v>
      </c>
      <c r="K298" t="s">
        <v>2376</v>
      </c>
      <c r="L298" t="s">
        <v>2375</v>
      </c>
      <c r="M298">
        <v>126099</v>
      </c>
      <c r="N298">
        <v>30300</v>
      </c>
      <c r="O298" s="59">
        <v>27762822</v>
      </c>
    </row>
    <row r="299" spans="1:15" x14ac:dyDescent="0.3">
      <c r="A299" t="s">
        <v>676</v>
      </c>
      <c r="B299">
        <v>112.01</v>
      </c>
      <c r="C299">
        <v>2</v>
      </c>
      <c r="D299" s="18">
        <v>39241</v>
      </c>
      <c r="E299" s="18">
        <v>39328</v>
      </c>
      <c r="F299" t="s">
        <v>5957</v>
      </c>
      <c r="G299" t="s">
        <v>5969</v>
      </c>
      <c r="H299" t="s">
        <v>681</v>
      </c>
      <c r="I299" t="s">
        <v>672</v>
      </c>
      <c r="J299" t="s">
        <v>779</v>
      </c>
      <c r="K299" t="s">
        <v>4584</v>
      </c>
      <c r="L299" t="s">
        <v>4583</v>
      </c>
      <c r="M299">
        <v>969791</v>
      </c>
      <c r="N299">
        <v>16000</v>
      </c>
      <c r="O299" s="59">
        <v>26313929</v>
      </c>
    </row>
    <row r="300" spans="1:15" x14ac:dyDescent="0.3">
      <c r="A300" t="s">
        <v>690</v>
      </c>
      <c r="B300">
        <v>184.08</v>
      </c>
      <c r="C300">
        <v>4</v>
      </c>
      <c r="D300" s="18">
        <v>39199</v>
      </c>
      <c r="E300" s="18">
        <v>39238</v>
      </c>
      <c r="F300" t="s">
        <v>5957</v>
      </c>
      <c r="G300" t="s">
        <v>5968</v>
      </c>
      <c r="H300" t="s">
        <v>755</v>
      </c>
      <c r="I300" t="s">
        <v>687</v>
      </c>
      <c r="J300" t="s">
        <v>688</v>
      </c>
      <c r="K300" t="s">
        <v>1993</v>
      </c>
      <c r="L300" t="s">
        <v>4582</v>
      </c>
      <c r="M300">
        <v>1817843</v>
      </c>
      <c r="N300">
        <v>87000</v>
      </c>
      <c r="O300" s="59">
        <v>25965524</v>
      </c>
    </row>
    <row r="301" spans="1:15" x14ac:dyDescent="0.3">
      <c r="A301" t="s">
        <v>690</v>
      </c>
      <c r="B301">
        <v>98.91</v>
      </c>
      <c r="C301">
        <v>1</v>
      </c>
      <c r="D301" s="18">
        <v>39284</v>
      </c>
      <c r="E301" s="18">
        <v>39307</v>
      </c>
      <c r="F301" t="s">
        <v>5958</v>
      </c>
      <c r="G301" t="s">
        <v>5969</v>
      </c>
      <c r="H301" t="s">
        <v>681</v>
      </c>
      <c r="I301" t="s">
        <v>711</v>
      </c>
      <c r="J301" t="s">
        <v>712</v>
      </c>
      <c r="K301" t="s">
        <v>4581</v>
      </c>
      <c r="L301" t="s">
        <v>4580</v>
      </c>
      <c r="M301">
        <v>157802</v>
      </c>
      <c r="N301">
        <v>16000</v>
      </c>
      <c r="O301" s="59">
        <v>26621505</v>
      </c>
    </row>
    <row r="302" spans="1:15" x14ac:dyDescent="0.3">
      <c r="A302" t="s">
        <v>676</v>
      </c>
      <c r="B302">
        <v>112.01</v>
      </c>
      <c r="C302">
        <v>2</v>
      </c>
      <c r="D302" s="18">
        <v>39380</v>
      </c>
      <c r="E302" s="18">
        <v>39394</v>
      </c>
      <c r="F302" t="s">
        <v>5959</v>
      </c>
      <c r="G302" t="s">
        <v>5969</v>
      </c>
      <c r="H302" t="s">
        <v>681</v>
      </c>
      <c r="I302" t="s">
        <v>672</v>
      </c>
      <c r="J302" t="s">
        <v>779</v>
      </c>
      <c r="K302" t="s">
        <v>1530</v>
      </c>
      <c r="L302" t="s">
        <v>4579</v>
      </c>
      <c r="M302">
        <v>2617107</v>
      </c>
      <c r="N302">
        <v>16000</v>
      </c>
      <c r="O302" s="59">
        <v>27343308</v>
      </c>
    </row>
    <row r="303" spans="1:15" x14ac:dyDescent="0.3">
      <c r="A303" t="s">
        <v>709</v>
      </c>
      <c r="B303">
        <v>180.22</v>
      </c>
      <c r="C303">
        <v>2</v>
      </c>
      <c r="D303" s="18">
        <v>39355</v>
      </c>
      <c r="E303" s="18">
        <v>39358</v>
      </c>
      <c r="F303" t="s">
        <v>5958</v>
      </c>
      <c r="G303" t="s">
        <v>5969</v>
      </c>
      <c r="H303" t="s">
        <v>699</v>
      </c>
      <c r="I303" t="s">
        <v>771</v>
      </c>
      <c r="J303" t="s">
        <v>750</v>
      </c>
      <c r="K303" t="s">
        <v>1665</v>
      </c>
      <c r="L303" t="s">
        <v>2794</v>
      </c>
      <c r="M303">
        <v>1864052</v>
      </c>
      <c r="N303">
        <v>70700</v>
      </c>
      <c r="O303" s="59">
        <v>27150853</v>
      </c>
    </row>
    <row r="304" spans="1:15" x14ac:dyDescent="0.3">
      <c r="A304" t="s">
        <v>690</v>
      </c>
      <c r="B304">
        <v>123.68</v>
      </c>
      <c r="C304">
        <v>3</v>
      </c>
      <c r="D304" s="18">
        <v>39377</v>
      </c>
      <c r="E304" s="18">
        <v>39399</v>
      </c>
      <c r="F304" t="s">
        <v>5959</v>
      </c>
      <c r="G304" t="s">
        <v>5969</v>
      </c>
      <c r="H304" t="s">
        <v>675</v>
      </c>
      <c r="I304" t="s">
        <v>711</v>
      </c>
      <c r="J304" t="s">
        <v>712</v>
      </c>
      <c r="K304" t="s">
        <v>1214</v>
      </c>
      <c r="L304" t="s">
        <v>4578</v>
      </c>
      <c r="M304">
        <v>2880807</v>
      </c>
      <c r="N304">
        <v>30300</v>
      </c>
      <c r="O304" s="59">
        <v>27327015</v>
      </c>
    </row>
    <row r="305" spans="1:15" x14ac:dyDescent="0.3">
      <c r="A305" t="s">
        <v>676</v>
      </c>
      <c r="B305">
        <v>112.01</v>
      </c>
      <c r="C305">
        <v>2</v>
      </c>
      <c r="D305" s="18">
        <v>39119</v>
      </c>
      <c r="E305" s="18">
        <v>39219</v>
      </c>
      <c r="F305" t="s">
        <v>5960</v>
      </c>
      <c r="G305" t="s">
        <v>5969</v>
      </c>
      <c r="H305" t="s">
        <v>681</v>
      </c>
      <c r="I305" t="s">
        <v>672</v>
      </c>
      <c r="J305" t="s">
        <v>779</v>
      </c>
      <c r="K305" t="s">
        <v>1530</v>
      </c>
      <c r="L305" t="s">
        <v>1780</v>
      </c>
      <c r="M305">
        <v>2691882</v>
      </c>
      <c r="N305">
        <v>16000</v>
      </c>
      <c r="O305" s="59">
        <v>1965135</v>
      </c>
    </row>
    <row r="306" spans="1:15" x14ac:dyDescent="0.3">
      <c r="A306" t="s">
        <v>690</v>
      </c>
      <c r="B306">
        <v>184.28</v>
      </c>
      <c r="C306">
        <v>3</v>
      </c>
      <c r="D306" s="18">
        <v>39090</v>
      </c>
      <c r="E306" s="18">
        <v>39130</v>
      </c>
      <c r="F306" t="s">
        <v>5960</v>
      </c>
      <c r="G306" t="s">
        <v>5968</v>
      </c>
      <c r="H306" t="s">
        <v>755</v>
      </c>
      <c r="I306" t="s">
        <v>722</v>
      </c>
      <c r="J306" t="s">
        <v>843</v>
      </c>
      <c r="K306" t="s">
        <v>2882</v>
      </c>
      <c r="L306" t="s">
        <v>2881</v>
      </c>
      <c r="M306">
        <v>935401</v>
      </c>
      <c r="N306">
        <v>87000</v>
      </c>
      <c r="O306" s="59">
        <v>1916220</v>
      </c>
    </row>
    <row r="307" spans="1:15" x14ac:dyDescent="0.3">
      <c r="A307" t="s">
        <v>690</v>
      </c>
      <c r="B307">
        <v>136.44</v>
      </c>
      <c r="C307">
        <v>2</v>
      </c>
      <c r="D307" s="18">
        <v>39283</v>
      </c>
      <c r="E307" s="18">
        <v>39284</v>
      </c>
      <c r="F307" t="s">
        <v>5958</v>
      </c>
      <c r="G307" t="s">
        <v>5969</v>
      </c>
      <c r="H307" t="s">
        <v>675</v>
      </c>
      <c r="I307" t="s">
        <v>722</v>
      </c>
      <c r="J307" t="s">
        <v>797</v>
      </c>
      <c r="K307" t="s">
        <v>4536</v>
      </c>
      <c r="L307" t="s">
        <v>1610</v>
      </c>
      <c r="M307">
        <v>2346919</v>
      </c>
      <c r="N307">
        <v>30300</v>
      </c>
      <c r="O307" s="59">
        <v>26617523</v>
      </c>
    </row>
    <row r="308" spans="1:15" x14ac:dyDescent="0.3">
      <c r="A308" t="s">
        <v>690</v>
      </c>
      <c r="B308">
        <v>98.41</v>
      </c>
      <c r="C308">
        <v>1</v>
      </c>
      <c r="D308" s="18">
        <v>39174</v>
      </c>
      <c r="E308" s="18">
        <v>39203</v>
      </c>
      <c r="F308" t="s">
        <v>5957</v>
      </c>
      <c r="G308" t="s">
        <v>5969</v>
      </c>
      <c r="H308" t="s">
        <v>681</v>
      </c>
      <c r="I308" t="s">
        <v>711</v>
      </c>
      <c r="J308" t="s">
        <v>712</v>
      </c>
      <c r="K308" t="s">
        <v>997</v>
      </c>
      <c r="L308" t="s">
        <v>4577</v>
      </c>
      <c r="M308">
        <v>138085</v>
      </c>
      <c r="N308">
        <v>16000</v>
      </c>
      <c r="O308" s="59">
        <v>25762720</v>
      </c>
    </row>
    <row r="309" spans="1:15" x14ac:dyDescent="0.3">
      <c r="A309" t="s">
        <v>709</v>
      </c>
      <c r="B309">
        <v>194.04</v>
      </c>
      <c r="C309">
        <v>3</v>
      </c>
      <c r="D309" s="18">
        <v>39244</v>
      </c>
      <c r="E309" s="18">
        <v>39261</v>
      </c>
      <c r="F309" t="s">
        <v>5957</v>
      </c>
      <c r="G309" t="s">
        <v>5969</v>
      </c>
      <c r="H309" t="s">
        <v>699</v>
      </c>
      <c r="I309" t="s">
        <v>706</v>
      </c>
      <c r="J309" t="s">
        <v>707</v>
      </c>
      <c r="K309" t="s">
        <v>4576</v>
      </c>
      <c r="L309" t="s">
        <v>4575</v>
      </c>
      <c r="M309">
        <v>941469</v>
      </c>
      <c r="N309">
        <v>70700</v>
      </c>
      <c r="O309" s="59">
        <v>2179405</v>
      </c>
    </row>
    <row r="310" spans="1:15" x14ac:dyDescent="0.3">
      <c r="A310" t="s">
        <v>709</v>
      </c>
      <c r="B310">
        <v>134.01</v>
      </c>
      <c r="C310">
        <v>3</v>
      </c>
      <c r="D310" s="18">
        <v>39201</v>
      </c>
      <c r="E310" s="18">
        <v>39210</v>
      </c>
      <c r="F310" t="s">
        <v>5957</v>
      </c>
      <c r="G310" t="s">
        <v>5969</v>
      </c>
      <c r="H310" t="s">
        <v>681</v>
      </c>
      <c r="I310" t="s">
        <v>746</v>
      </c>
      <c r="J310" t="s">
        <v>747</v>
      </c>
      <c r="K310" t="s">
        <v>1129</v>
      </c>
      <c r="L310" t="s">
        <v>2282</v>
      </c>
      <c r="M310">
        <v>380454</v>
      </c>
      <c r="N310">
        <v>16000</v>
      </c>
      <c r="O310" s="59">
        <v>17699728</v>
      </c>
    </row>
    <row r="311" spans="1:15" x14ac:dyDescent="0.3">
      <c r="A311" t="s">
        <v>676</v>
      </c>
      <c r="B311">
        <v>182.75</v>
      </c>
      <c r="C311">
        <v>3</v>
      </c>
      <c r="D311" s="18">
        <v>39297</v>
      </c>
      <c r="E311" s="18">
        <v>39311</v>
      </c>
      <c r="F311" t="s">
        <v>5958</v>
      </c>
      <c r="G311" t="s">
        <v>5969</v>
      </c>
      <c r="H311" t="s">
        <v>699</v>
      </c>
      <c r="I311" t="s">
        <v>683</v>
      </c>
      <c r="J311" t="s">
        <v>684</v>
      </c>
      <c r="K311" t="s">
        <v>2792</v>
      </c>
      <c r="L311" t="s">
        <v>1880</v>
      </c>
      <c r="M311">
        <v>308321</v>
      </c>
      <c r="N311">
        <v>70700</v>
      </c>
      <c r="O311" s="59">
        <v>26718654</v>
      </c>
    </row>
    <row r="312" spans="1:15" x14ac:dyDescent="0.3">
      <c r="A312" t="s">
        <v>709</v>
      </c>
      <c r="B312">
        <v>134.38</v>
      </c>
      <c r="C312">
        <v>2</v>
      </c>
      <c r="D312" s="18">
        <v>39432</v>
      </c>
      <c r="E312" s="18">
        <v>39482</v>
      </c>
      <c r="F312" t="s">
        <v>5959</v>
      </c>
      <c r="G312" t="s">
        <v>5969</v>
      </c>
      <c r="H312" t="s">
        <v>681</v>
      </c>
      <c r="I312" t="s">
        <v>746</v>
      </c>
      <c r="J312" t="s">
        <v>782</v>
      </c>
      <c r="K312" t="s">
        <v>4574</v>
      </c>
      <c r="L312" t="s">
        <v>4573</v>
      </c>
      <c r="M312">
        <v>384004</v>
      </c>
      <c r="N312">
        <v>16000</v>
      </c>
      <c r="O312" s="59">
        <v>372943</v>
      </c>
    </row>
    <row r="313" spans="1:15" x14ac:dyDescent="0.3">
      <c r="A313" t="s">
        <v>690</v>
      </c>
      <c r="B313">
        <v>122.89</v>
      </c>
      <c r="C313">
        <v>2</v>
      </c>
      <c r="D313" s="18">
        <v>39167</v>
      </c>
      <c r="E313" s="18">
        <v>39180</v>
      </c>
      <c r="F313" t="s">
        <v>5960</v>
      </c>
      <c r="G313" t="s">
        <v>5969</v>
      </c>
      <c r="H313" t="s">
        <v>675</v>
      </c>
      <c r="I313" t="s">
        <v>711</v>
      </c>
      <c r="J313" t="s">
        <v>712</v>
      </c>
      <c r="K313" t="s">
        <v>1342</v>
      </c>
      <c r="L313" t="s">
        <v>2468</v>
      </c>
      <c r="M313">
        <v>158216</v>
      </c>
      <c r="N313">
        <v>30300</v>
      </c>
      <c r="O313" s="59">
        <v>25896469</v>
      </c>
    </row>
    <row r="314" spans="1:15" x14ac:dyDescent="0.3">
      <c r="A314" t="s">
        <v>690</v>
      </c>
      <c r="B314">
        <v>122.89</v>
      </c>
      <c r="C314">
        <v>2</v>
      </c>
      <c r="D314" s="18">
        <v>39157</v>
      </c>
      <c r="E314" s="18">
        <v>39197</v>
      </c>
      <c r="F314" t="s">
        <v>5960</v>
      </c>
      <c r="G314" t="s">
        <v>5969</v>
      </c>
      <c r="H314" t="s">
        <v>675</v>
      </c>
      <c r="I314" t="s">
        <v>711</v>
      </c>
      <c r="J314" t="s">
        <v>712</v>
      </c>
      <c r="K314" t="s">
        <v>1160</v>
      </c>
      <c r="L314" t="s">
        <v>2980</v>
      </c>
      <c r="M314">
        <v>2435777</v>
      </c>
      <c r="N314">
        <v>30300</v>
      </c>
      <c r="O314" s="59">
        <v>25661318</v>
      </c>
    </row>
    <row r="315" spans="1:15" x14ac:dyDescent="0.3">
      <c r="A315" t="s">
        <v>696</v>
      </c>
      <c r="B315">
        <v>119.64</v>
      </c>
      <c r="C315">
        <v>1</v>
      </c>
      <c r="D315" s="18">
        <v>39184</v>
      </c>
      <c r="E315" s="18">
        <v>39198</v>
      </c>
      <c r="F315" t="s">
        <v>5957</v>
      </c>
      <c r="G315" t="s">
        <v>5969</v>
      </c>
      <c r="H315" t="s">
        <v>681</v>
      </c>
      <c r="I315" t="s">
        <v>693</v>
      </c>
      <c r="J315" t="s">
        <v>694</v>
      </c>
      <c r="K315" t="s">
        <v>698</v>
      </c>
      <c r="L315" t="s">
        <v>1220</v>
      </c>
      <c r="M315">
        <v>367385</v>
      </c>
      <c r="N315">
        <v>16000</v>
      </c>
      <c r="O315" s="59">
        <v>25835048</v>
      </c>
    </row>
    <row r="316" spans="1:15" x14ac:dyDescent="0.3">
      <c r="A316" t="s">
        <v>690</v>
      </c>
      <c r="B316">
        <v>172.93</v>
      </c>
      <c r="C316">
        <v>3</v>
      </c>
      <c r="D316" s="18">
        <v>39270</v>
      </c>
      <c r="E316" s="18">
        <v>39285</v>
      </c>
      <c r="F316" t="s">
        <v>5958</v>
      </c>
      <c r="G316" t="s">
        <v>5968</v>
      </c>
      <c r="H316" t="s">
        <v>720</v>
      </c>
      <c r="I316" t="s">
        <v>722</v>
      </c>
      <c r="J316" t="s">
        <v>723</v>
      </c>
      <c r="K316" t="s">
        <v>1693</v>
      </c>
      <c r="L316" t="s">
        <v>4572</v>
      </c>
      <c r="M316">
        <v>1921901</v>
      </c>
      <c r="N316">
        <v>90830</v>
      </c>
      <c r="O316" s="59">
        <v>26564905</v>
      </c>
    </row>
    <row r="317" spans="1:15" x14ac:dyDescent="0.3">
      <c r="A317" t="s">
        <v>696</v>
      </c>
      <c r="B317">
        <v>157.91999999999999</v>
      </c>
      <c r="C317">
        <v>3</v>
      </c>
      <c r="D317" s="18">
        <v>39117</v>
      </c>
      <c r="E317" s="18">
        <v>39129</v>
      </c>
      <c r="F317" t="s">
        <v>5960</v>
      </c>
      <c r="G317" t="s">
        <v>5969</v>
      </c>
      <c r="H317" t="s">
        <v>675</v>
      </c>
      <c r="I317" t="s">
        <v>693</v>
      </c>
      <c r="J317" t="s">
        <v>694</v>
      </c>
      <c r="K317" t="s">
        <v>1219</v>
      </c>
      <c r="L317" t="s">
        <v>4571</v>
      </c>
      <c r="M317">
        <v>356384</v>
      </c>
      <c r="N317">
        <v>30300</v>
      </c>
      <c r="O317" s="59">
        <v>1965824</v>
      </c>
    </row>
    <row r="318" spans="1:15" x14ac:dyDescent="0.3">
      <c r="A318" t="s">
        <v>696</v>
      </c>
      <c r="B318">
        <v>139.68</v>
      </c>
      <c r="C318">
        <v>2</v>
      </c>
      <c r="D318" s="18">
        <v>39150</v>
      </c>
      <c r="E318" s="18">
        <v>39154</v>
      </c>
      <c r="F318" t="s">
        <v>5960</v>
      </c>
      <c r="G318" t="s">
        <v>5968</v>
      </c>
      <c r="H318" t="s">
        <v>720</v>
      </c>
      <c r="I318" t="s">
        <v>693</v>
      </c>
      <c r="J318" t="s">
        <v>694</v>
      </c>
      <c r="K318" t="s">
        <v>4570</v>
      </c>
      <c r="L318" t="s">
        <v>4569</v>
      </c>
      <c r="M318">
        <v>976809</v>
      </c>
      <c r="N318">
        <v>90830</v>
      </c>
      <c r="O318" s="59">
        <v>25732881</v>
      </c>
    </row>
    <row r="319" spans="1:15" x14ac:dyDescent="0.3">
      <c r="A319" t="s">
        <v>709</v>
      </c>
      <c r="B319">
        <v>190.66</v>
      </c>
      <c r="C319">
        <v>3</v>
      </c>
      <c r="D319" s="18">
        <v>39139</v>
      </c>
      <c r="E319" s="18">
        <v>39185</v>
      </c>
      <c r="F319" t="s">
        <v>5960</v>
      </c>
      <c r="G319" t="s">
        <v>5968</v>
      </c>
      <c r="H319" t="s">
        <v>755</v>
      </c>
      <c r="I319" t="s">
        <v>726</v>
      </c>
      <c r="J319" t="s">
        <v>750</v>
      </c>
      <c r="K319" t="s">
        <v>1493</v>
      </c>
      <c r="L319" t="s">
        <v>1492</v>
      </c>
      <c r="M319">
        <v>1972771</v>
      </c>
      <c r="N319">
        <v>87000</v>
      </c>
      <c r="O319" s="59">
        <v>25495456</v>
      </c>
    </row>
    <row r="320" spans="1:15" x14ac:dyDescent="0.3">
      <c r="A320" t="s">
        <v>690</v>
      </c>
      <c r="B320">
        <v>173</v>
      </c>
      <c r="C320">
        <v>2</v>
      </c>
      <c r="D320" s="18">
        <v>39403</v>
      </c>
      <c r="E320" s="18">
        <v>39409</v>
      </c>
      <c r="F320" t="s">
        <v>5959</v>
      </c>
      <c r="G320" t="s">
        <v>5969</v>
      </c>
      <c r="H320" t="s">
        <v>699</v>
      </c>
      <c r="I320" t="s">
        <v>687</v>
      </c>
      <c r="J320" t="s">
        <v>688</v>
      </c>
      <c r="K320" t="s">
        <v>1038</v>
      </c>
      <c r="L320" t="s">
        <v>3907</v>
      </c>
      <c r="M320">
        <v>2807355</v>
      </c>
      <c r="N320">
        <v>70700</v>
      </c>
      <c r="O320" s="59">
        <v>27536939</v>
      </c>
    </row>
    <row r="321" spans="1:15" x14ac:dyDescent="0.3">
      <c r="A321" t="s">
        <v>696</v>
      </c>
      <c r="B321">
        <v>185.27</v>
      </c>
      <c r="C321">
        <v>3</v>
      </c>
      <c r="D321" s="18">
        <v>39355</v>
      </c>
      <c r="E321" s="18">
        <v>39370</v>
      </c>
      <c r="F321" t="s">
        <v>5958</v>
      </c>
      <c r="G321" t="s">
        <v>5969</v>
      </c>
      <c r="H321" t="s">
        <v>699</v>
      </c>
      <c r="I321" t="s">
        <v>693</v>
      </c>
      <c r="J321" t="s">
        <v>694</v>
      </c>
      <c r="K321" t="s">
        <v>953</v>
      </c>
      <c r="L321" t="s">
        <v>2698</v>
      </c>
      <c r="M321">
        <v>960933</v>
      </c>
      <c r="N321">
        <v>70700</v>
      </c>
      <c r="O321" s="59">
        <v>27153252</v>
      </c>
    </row>
    <row r="322" spans="1:15" x14ac:dyDescent="0.3">
      <c r="A322" t="s">
        <v>696</v>
      </c>
      <c r="B322">
        <v>157.91999999999999</v>
      </c>
      <c r="C322">
        <v>3</v>
      </c>
      <c r="D322" s="18">
        <v>39125</v>
      </c>
      <c r="E322" s="18">
        <v>39128</v>
      </c>
      <c r="F322" t="s">
        <v>5960</v>
      </c>
      <c r="G322" t="s">
        <v>5969</v>
      </c>
      <c r="H322" t="s">
        <v>675</v>
      </c>
      <c r="I322" t="s">
        <v>693</v>
      </c>
      <c r="J322" t="s">
        <v>694</v>
      </c>
      <c r="K322" t="s">
        <v>1258</v>
      </c>
      <c r="L322" t="s">
        <v>2833</v>
      </c>
      <c r="M322">
        <v>2685121</v>
      </c>
      <c r="N322">
        <v>30300</v>
      </c>
      <c r="O322" s="59">
        <v>25424126</v>
      </c>
    </row>
    <row r="323" spans="1:15" x14ac:dyDescent="0.3">
      <c r="A323" t="s">
        <v>709</v>
      </c>
      <c r="B323">
        <v>98.73</v>
      </c>
      <c r="C323">
        <v>1</v>
      </c>
      <c r="D323" s="18">
        <v>39248</v>
      </c>
      <c r="E323" s="18">
        <v>39291</v>
      </c>
      <c r="F323" t="s">
        <v>5957</v>
      </c>
      <c r="G323" t="s">
        <v>5968</v>
      </c>
      <c r="H323" t="s">
        <v>720</v>
      </c>
      <c r="I323" t="s">
        <v>706</v>
      </c>
      <c r="J323" t="s">
        <v>762</v>
      </c>
      <c r="K323" t="s">
        <v>1329</v>
      </c>
      <c r="L323" t="s">
        <v>4568</v>
      </c>
      <c r="M323">
        <v>9017265</v>
      </c>
      <c r="N323">
        <v>90830</v>
      </c>
      <c r="O323" s="59">
        <v>26356093</v>
      </c>
    </row>
    <row r="324" spans="1:15" x14ac:dyDescent="0.3">
      <c r="A324" t="s">
        <v>696</v>
      </c>
      <c r="B324">
        <v>139.68</v>
      </c>
      <c r="C324">
        <v>2</v>
      </c>
      <c r="D324" s="18">
        <v>39129</v>
      </c>
      <c r="E324" s="18">
        <v>39151</v>
      </c>
      <c r="F324" t="s">
        <v>5960</v>
      </c>
      <c r="G324" t="s">
        <v>5968</v>
      </c>
      <c r="H324" t="s">
        <v>720</v>
      </c>
      <c r="I324" t="s">
        <v>693</v>
      </c>
      <c r="J324" t="s">
        <v>694</v>
      </c>
      <c r="K324" t="s">
        <v>698</v>
      </c>
      <c r="L324" t="s">
        <v>996</v>
      </c>
      <c r="M324">
        <v>369167</v>
      </c>
      <c r="N324">
        <v>90830</v>
      </c>
      <c r="O324" s="59">
        <v>25425124</v>
      </c>
    </row>
    <row r="325" spans="1:15" x14ac:dyDescent="0.3">
      <c r="A325" t="s">
        <v>709</v>
      </c>
      <c r="B325">
        <v>180.22</v>
      </c>
      <c r="C325">
        <v>2</v>
      </c>
      <c r="D325" s="18">
        <v>39103</v>
      </c>
      <c r="E325" s="18">
        <v>39128</v>
      </c>
      <c r="F325" t="s">
        <v>5960</v>
      </c>
      <c r="G325" t="s">
        <v>5969</v>
      </c>
      <c r="H325" t="s">
        <v>699</v>
      </c>
      <c r="I325" t="s">
        <v>771</v>
      </c>
      <c r="J325" t="s">
        <v>750</v>
      </c>
      <c r="K325" t="s">
        <v>817</v>
      </c>
      <c r="L325" t="s">
        <v>4567</v>
      </c>
      <c r="M325">
        <v>930770</v>
      </c>
      <c r="N325">
        <v>70700</v>
      </c>
      <c r="O325" s="59">
        <v>24999818</v>
      </c>
    </row>
    <row r="326" spans="1:15" x14ac:dyDescent="0.3">
      <c r="A326" t="s">
        <v>676</v>
      </c>
      <c r="B326">
        <v>86.31</v>
      </c>
      <c r="C326">
        <v>2</v>
      </c>
      <c r="D326" s="18">
        <v>39207</v>
      </c>
      <c r="E326" s="18">
        <v>39262</v>
      </c>
      <c r="F326" t="s">
        <v>5957</v>
      </c>
      <c r="G326" t="s">
        <v>5969</v>
      </c>
      <c r="H326" t="s">
        <v>681</v>
      </c>
      <c r="I326" t="s">
        <v>678</v>
      </c>
      <c r="J326" t="s">
        <v>679</v>
      </c>
      <c r="K326" t="s">
        <v>2296</v>
      </c>
      <c r="L326" t="s">
        <v>4419</v>
      </c>
      <c r="M326">
        <v>2618027</v>
      </c>
      <c r="N326">
        <v>16000</v>
      </c>
      <c r="O326" s="59">
        <v>26040752</v>
      </c>
    </row>
    <row r="327" spans="1:15" x14ac:dyDescent="0.3">
      <c r="A327" t="s">
        <v>709</v>
      </c>
      <c r="B327">
        <v>127.08</v>
      </c>
      <c r="C327">
        <v>3</v>
      </c>
      <c r="D327" s="18">
        <v>39261</v>
      </c>
      <c r="E327" s="18">
        <v>39270</v>
      </c>
      <c r="F327" t="s">
        <v>5957</v>
      </c>
      <c r="G327" t="s">
        <v>5969</v>
      </c>
      <c r="H327" t="s">
        <v>681</v>
      </c>
      <c r="I327" t="s">
        <v>771</v>
      </c>
      <c r="J327" t="s">
        <v>772</v>
      </c>
      <c r="K327" t="s">
        <v>4566</v>
      </c>
      <c r="L327" t="s">
        <v>4565</v>
      </c>
      <c r="M327">
        <v>1991822</v>
      </c>
      <c r="N327">
        <v>16000</v>
      </c>
      <c r="O327" s="59">
        <v>26292113</v>
      </c>
    </row>
    <row r="328" spans="1:15" x14ac:dyDescent="0.3">
      <c r="A328" t="s">
        <v>696</v>
      </c>
      <c r="B328">
        <v>112.13</v>
      </c>
      <c r="C328">
        <v>2</v>
      </c>
      <c r="D328" s="18">
        <v>39390</v>
      </c>
      <c r="E328" s="18">
        <v>39397</v>
      </c>
      <c r="F328" t="s">
        <v>5959</v>
      </c>
      <c r="G328" t="s">
        <v>5969</v>
      </c>
      <c r="H328" t="s">
        <v>681</v>
      </c>
      <c r="I328" t="s">
        <v>765</v>
      </c>
      <c r="J328" t="s">
        <v>766</v>
      </c>
      <c r="K328" t="s">
        <v>765</v>
      </c>
      <c r="L328" t="s">
        <v>1965</v>
      </c>
      <c r="M328">
        <v>338196</v>
      </c>
      <c r="N328">
        <v>16000</v>
      </c>
      <c r="O328" s="59">
        <v>27452513</v>
      </c>
    </row>
    <row r="329" spans="1:15" x14ac:dyDescent="0.3">
      <c r="A329" t="s">
        <v>709</v>
      </c>
      <c r="B329">
        <v>134.38</v>
      </c>
      <c r="C329">
        <v>2</v>
      </c>
      <c r="D329" s="18">
        <v>39362</v>
      </c>
      <c r="E329" s="18">
        <v>39386</v>
      </c>
      <c r="F329" t="s">
        <v>5959</v>
      </c>
      <c r="G329" t="s">
        <v>5969</v>
      </c>
      <c r="H329" t="s">
        <v>681</v>
      </c>
      <c r="I329" t="s">
        <v>746</v>
      </c>
      <c r="J329" t="s">
        <v>782</v>
      </c>
      <c r="K329" t="s">
        <v>4564</v>
      </c>
      <c r="L329" t="s">
        <v>4563</v>
      </c>
      <c r="M329">
        <v>9000907</v>
      </c>
      <c r="N329">
        <v>16000</v>
      </c>
      <c r="O329" s="59">
        <v>17793103</v>
      </c>
    </row>
    <row r="330" spans="1:15" x14ac:dyDescent="0.3">
      <c r="A330" t="s">
        <v>709</v>
      </c>
      <c r="B330">
        <v>145.01</v>
      </c>
      <c r="C330">
        <v>2</v>
      </c>
      <c r="D330" s="18">
        <v>39206</v>
      </c>
      <c r="E330" s="18">
        <v>39222</v>
      </c>
      <c r="F330" t="s">
        <v>5957</v>
      </c>
      <c r="G330" t="s">
        <v>5969</v>
      </c>
      <c r="H330" t="s">
        <v>675</v>
      </c>
      <c r="I330" t="s">
        <v>706</v>
      </c>
      <c r="J330" t="s">
        <v>707</v>
      </c>
      <c r="K330" t="s">
        <v>4562</v>
      </c>
      <c r="L330" t="s">
        <v>4561</v>
      </c>
      <c r="M330">
        <v>2711652</v>
      </c>
      <c r="N330">
        <v>30300</v>
      </c>
      <c r="O330" s="59">
        <v>26031691</v>
      </c>
    </row>
    <row r="331" spans="1:15" x14ac:dyDescent="0.3">
      <c r="A331" t="s">
        <v>690</v>
      </c>
      <c r="B331">
        <v>121.13</v>
      </c>
      <c r="C331">
        <v>1</v>
      </c>
      <c r="D331" s="18">
        <v>39214</v>
      </c>
      <c r="E331" s="18">
        <v>39232</v>
      </c>
      <c r="F331" t="s">
        <v>5957</v>
      </c>
      <c r="G331" t="s">
        <v>5969</v>
      </c>
      <c r="H331" t="s">
        <v>675</v>
      </c>
      <c r="I331" t="s">
        <v>711</v>
      </c>
      <c r="J331" t="s">
        <v>712</v>
      </c>
      <c r="K331" t="s">
        <v>1238</v>
      </c>
      <c r="L331" t="s">
        <v>4218</v>
      </c>
      <c r="M331">
        <v>135658</v>
      </c>
      <c r="N331">
        <v>30300</v>
      </c>
      <c r="O331" s="59">
        <v>26081580</v>
      </c>
    </row>
    <row r="332" spans="1:15" x14ac:dyDescent="0.3">
      <c r="A332" t="s">
        <v>690</v>
      </c>
      <c r="B332">
        <v>138.52000000000001</v>
      </c>
      <c r="C332">
        <v>2</v>
      </c>
      <c r="D332" s="18">
        <v>39377</v>
      </c>
      <c r="E332" s="18">
        <v>39408</v>
      </c>
      <c r="F332" t="s">
        <v>5959</v>
      </c>
      <c r="G332" t="s">
        <v>5969</v>
      </c>
      <c r="H332" t="s">
        <v>675</v>
      </c>
      <c r="I332" t="s">
        <v>687</v>
      </c>
      <c r="J332" t="s">
        <v>888</v>
      </c>
      <c r="K332" t="s">
        <v>1258</v>
      </c>
      <c r="L332" t="s">
        <v>4560</v>
      </c>
      <c r="M332">
        <v>1744035</v>
      </c>
      <c r="N332">
        <v>30300</v>
      </c>
      <c r="O332" s="59">
        <v>27335445</v>
      </c>
    </row>
    <row r="333" spans="1:15" x14ac:dyDescent="0.3">
      <c r="A333" t="s">
        <v>709</v>
      </c>
      <c r="B333">
        <v>115.68</v>
      </c>
      <c r="C333">
        <v>2</v>
      </c>
      <c r="D333" s="18">
        <v>39374</v>
      </c>
      <c r="E333" s="18">
        <v>39398</v>
      </c>
      <c r="F333" t="s">
        <v>5959</v>
      </c>
      <c r="G333" t="s">
        <v>5969</v>
      </c>
      <c r="H333" t="s">
        <v>681</v>
      </c>
      <c r="I333" t="s">
        <v>771</v>
      </c>
      <c r="J333" t="s">
        <v>772</v>
      </c>
      <c r="K333" t="s">
        <v>4559</v>
      </c>
      <c r="L333" t="s">
        <v>1265</v>
      </c>
      <c r="M333">
        <v>2926638</v>
      </c>
      <c r="N333">
        <v>16000</v>
      </c>
      <c r="O333" s="59">
        <v>27320766</v>
      </c>
    </row>
    <row r="334" spans="1:15" x14ac:dyDescent="0.3">
      <c r="A334" t="s">
        <v>709</v>
      </c>
      <c r="B334">
        <v>184.64</v>
      </c>
      <c r="C334">
        <v>4</v>
      </c>
      <c r="D334" s="18">
        <v>39249</v>
      </c>
      <c r="E334" s="18">
        <v>39291</v>
      </c>
      <c r="F334" t="s">
        <v>5957</v>
      </c>
      <c r="G334" t="s">
        <v>5969</v>
      </c>
      <c r="H334" t="s">
        <v>699</v>
      </c>
      <c r="I334" t="s">
        <v>726</v>
      </c>
      <c r="J334" t="s">
        <v>750</v>
      </c>
      <c r="K334" t="s">
        <v>3728</v>
      </c>
      <c r="L334" t="s">
        <v>3727</v>
      </c>
      <c r="M334">
        <v>53431</v>
      </c>
      <c r="N334">
        <v>70700</v>
      </c>
      <c r="O334" s="59">
        <v>26340598</v>
      </c>
    </row>
    <row r="335" spans="1:15" x14ac:dyDescent="0.3">
      <c r="A335" t="s">
        <v>690</v>
      </c>
      <c r="B335">
        <v>189.42</v>
      </c>
      <c r="C335">
        <v>2</v>
      </c>
      <c r="D335" s="18">
        <v>39299</v>
      </c>
      <c r="E335" s="18">
        <v>39306</v>
      </c>
      <c r="F335" t="s">
        <v>5958</v>
      </c>
      <c r="G335" t="s">
        <v>5968</v>
      </c>
      <c r="H335" t="s">
        <v>755</v>
      </c>
      <c r="I335" t="s">
        <v>722</v>
      </c>
      <c r="J335" t="s">
        <v>797</v>
      </c>
      <c r="K335" t="s">
        <v>3465</v>
      </c>
      <c r="L335" t="s">
        <v>3633</v>
      </c>
      <c r="M335">
        <v>2137026</v>
      </c>
      <c r="N335">
        <v>87000</v>
      </c>
      <c r="O335" s="59">
        <v>26716763</v>
      </c>
    </row>
    <row r="336" spans="1:15" x14ac:dyDescent="0.3">
      <c r="A336" t="s">
        <v>690</v>
      </c>
      <c r="B336">
        <v>96.59</v>
      </c>
      <c r="C336">
        <v>2</v>
      </c>
      <c r="D336" s="18">
        <v>39383</v>
      </c>
      <c r="E336" s="18">
        <v>39390</v>
      </c>
      <c r="F336" t="s">
        <v>5959</v>
      </c>
      <c r="G336" t="s">
        <v>5969</v>
      </c>
      <c r="H336" t="s">
        <v>681</v>
      </c>
      <c r="I336" t="s">
        <v>711</v>
      </c>
      <c r="J336" t="s">
        <v>712</v>
      </c>
      <c r="K336" t="s">
        <v>1277</v>
      </c>
      <c r="L336" t="s">
        <v>825</v>
      </c>
      <c r="M336">
        <v>140426</v>
      </c>
      <c r="N336">
        <v>16000</v>
      </c>
      <c r="O336" s="59">
        <v>27381683</v>
      </c>
    </row>
    <row r="337" spans="1:15" x14ac:dyDescent="0.3">
      <c r="A337" t="s">
        <v>709</v>
      </c>
      <c r="B337">
        <v>174.36</v>
      </c>
      <c r="C337">
        <v>2</v>
      </c>
      <c r="D337" s="18">
        <v>39214</v>
      </c>
      <c r="E337" s="18">
        <v>39235</v>
      </c>
      <c r="F337" t="s">
        <v>5957</v>
      </c>
      <c r="G337" t="s">
        <v>5969</v>
      </c>
      <c r="H337" t="s">
        <v>675</v>
      </c>
      <c r="I337" t="s">
        <v>746</v>
      </c>
      <c r="J337" t="s">
        <v>782</v>
      </c>
      <c r="K337" t="s">
        <v>1054</v>
      </c>
      <c r="L337" t="s">
        <v>4558</v>
      </c>
      <c r="M337">
        <v>382993</v>
      </c>
      <c r="N337">
        <v>30300</v>
      </c>
      <c r="O337" s="59">
        <v>17708038</v>
      </c>
    </row>
    <row r="338" spans="1:15" x14ac:dyDescent="0.3">
      <c r="A338" t="s">
        <v>676</v>
      </c>
      <c r="B338">
        <v>122.85</v>
      </c>
      <c r="C338">
        <v>2</v>
      </c>
      <c r="D338" s="18">
        <v>39130</v>
      </c>
      <c r="E338" s="18">
        <v>39155</v>
      </c>
      <c r="F338" t="s">
        <v>5960</v>
      </c>
      <c r="G338" t="s">
        <v>5969</v>
      </c>
      <c r="H338" t="s">
        <v>681</v>
      </c>
      <c r="I338" t="s">
        <v>678</v>
      </c>
      <c r="J338" t="s">
        <v>753</v>
      </c>
      <c r="K338" t="s">
        <v>2010</v>
      </c>
      <c r="L338" t="s">
        <v>4557</v>
      </c>
      <c r="M338">
        <v>251497</v>
      </c>
      <c r="N338">
        <v>16000</v>
      </c>
      <c r="O338" s="59">
        <v>25465221</v>
      </c>
    </row>
    <row r="339" spans="1:15" x14ac:dyDescent="0.3">
      <c r="A339" t="s">
        <v>709</v>
      </c>
      <c r="B339">
        <v>130.55000000000001</v>
      </c>
      <c r="C339">
        <v>2</v>
      </c>
      <c r="D339" s="18">
        <v>39177</v>
      </c>
      <c r="E339" s="18">
        <v>39219</v>
      </c>
      <c r="F339" t="s">
        <v>5957</v>
      </c>
      <c r="G339" t="s">
        <v>5969</v>
      </c>
      <c r="H339" t="s">
        <v>675</v>
      </c>
      <c r="I339" t="s">
        <v>726</v>
      </c>
      <c r="J339" t="s">
        <v>727</v>
      </c>
      <c r="K339" t="s">
        <v>3412</v>
      </c>
      <c r="L339" t="s">
        <v>1090</v>
      </c>
      <c r="M339">
        <v>191906</v>
      </c>
      <c r="N339">
        <v>30300</v>
      </c>
      <c r="O339" s="59">
        <v>25767203</v>
      </c>
    </row>
    <row r="340" spans="1:15" x14ac:dyDescent="0.3">
      <c r="A340" t="s">
        <v>696</v>
      </c>
      <c r="B340">
        <v>157.91999999999999</v>
      </c>
      <c r="C340">
        <v>3</v>
      </c>
      <c r="D340" s="18">
        <v>39429</v>
      </c>
      <c r="E340" s="18">
        <v>39449</v>
      </c>
      <c r="F340" t="s">
        <v>5959</v>
      </c>
      <c r="G340" t="s">
        <v>5969</v>
      </c>
      <c r="H340" t="s">
        <v>675</v>
      </c>
      <c r="I340" t="s">
        <v>693</v>
      </c>
      <c r="J340" t="s">
        <v>694</v>
      </c>
      <c r="K340" t="s">
        <v>4556</v>
      </c>
      <c r="L340" t="s">
        <v>3055</v>
      </c>
      <c r="M340">
        <v>2903989</v>
      </c>
      <c r="N340">
        <v>30300</v>
      </c>
      <c r="O340" s="59">
        <v>27726061</v>
      </c>
    </row>
    <row r="341" spans="1:15" x14ac:dyDescent="0.3">
      <c r="A341" t="s">
        <v>696</v>
      </c>
      <c r="B341">
        <v>191.28</v>
      </c>
      <c r="C341">
        <v>3</v>
      </c>
      <c r="D341" s="18">
        <v>39321</v>
      </c>
      <c r="E341" s="18">
        <v>39327</v>
      </c>
      <c r="F341" t="s">
        <v>5958</v>
      </c>
      <c r="G341" t="s">
        <v>5969</v>
      </c>
      <c r="H341" t="s">
        <v>699</v>
      </c>
      <c r="I341" t="s">
        <v>693</v>
      </c>
      <c r="J341" t="s">
        <v>694</v>
      </c>
      <c r="K341" t="s">
        <v>2036</v>
      </c>
      <c r="L341" t="s">
        <v>2035</v>
      </c>
      <c r="M341">
        <v>2356307</v>
      </c>
      <c r="N341">
        <v>70700</v>
      </c>
      <c r="O341" s="59">
        <v>26881790</v>
      </c>
    </row>
    <row r="342" spans="1:15" x14ac:dyDescent="0.3">
      <c r="A342" t="s">
        <v>690</v>
      </c>
      <c r="B342">
        <v>92.9</v>
      </c>
      <c r="C342">
        <v>2</v>
      </c>
      <c r="D342" s="18">
        <v>39300</v>
      </c>
      <c r="E342" s="18">
        <v>39325</v>
      </c>
      <c r="F342" t="s">
        <v>5958</v>
      </c>
      <c r="G342" t="s">
        <v>5969</v>
      </c>
      <c r="H342" t="s">
        <v>681</v>
      </c>
      <c r="I342" t="s">
        <v>711</v>
      </c>
      <c r="J342" t="s">
        <v>712</v>
      </c>
      <c r="K342" t="s">
        <v>1336</v>
      </c>
      <c r="L342" t="s">
        <v>3416</v>
      </c>
      <c r="M342">
        <v>9032727</v>
      </c>
      <c r="N342">
        <v>16000</v>
      </c>
      <c r="O342" s="59">
        <v>26728696</v>
      </c>
    </row>
    <row r="343" spans="1:15" x14ac:dyDescent="0.3">
      <c r="A343" t="s">
        <v>690</v>
      </c>
      <c r="B343">
        <v>98.91</v>
      </c>
      <c r="C343">
        <v>1</v>
      </c>
      <c r="D343" s="18">
        <v>39318</v>
      </c>
      <c r="E343" s="18">
        <v>39341</v>
      </c>
      <c r="F343" t="s">
        <v>5958</v>
      </c>
      <c r="G343" t="s">
        <v>5969</v>
      </c>
      <c r="H343" t="s">
        <v>681</v>
      </c>
      <c r="I343" t="s">
        <v>711</v>
      </c>
      <c r="J343" t="s">
        <v>712</v>
      </c>
      <c r="K343" t="s">
        <v>1342</v>
      </c>
      <c r="L343" t="s">
        <v>1891</v>
      </c>
      <c r="M343">
        <v>2053772</v>
      </c>
      <c r="N343">
        <v>16000</v>
      </c>
      <c r="O343" s="59">
        <v>26891417</v>
      </c>
    </row>
    <row r="344" spans="1:15" x14ac:dyDescent="0.3">
      <c r="A344" t="s">
        <v>690</v>
      </c>
      <c r="B344">
        <v>171.66</v>
      </c>
      <c r="C344">
        <v>2</v>
      </c>
      <c r="D344" s="18">
        <v>39320</v>
      </c>
      <c r="E344" s="18">
        <v>39360</v>
      </c>
      <c r="F344" t="s">
        <v>5958</v>
      </c>
      <c r="G344" t="s">
        <v>5969</v>
      </c>
      <c r="H344" t="s">
        <v>699</v>
      </c>
      <c r="I344" t="s">
        <v>711</v>
      </c>
      <c r="J344" t="s">
        <v>712</v>
      </c>
      <c r="K344" t="s">
        <v>801</v>
      </c>
      <c r="L344" t="s">
        <v>1568</v>
      </c>
      <c r="M344">
        <v>937596</v>
      </c>
      <c r="N344">
        <v>70700</v>
      </c>
      <c r="O344" s="59">
        <v>26879576</v>
      </c>
    </row>
    <row r="345" spans="1:15" x14ac:dyDescent="0.3">
      <c r="A345" t="s">
        <v>709</v>
      </c>
      <c r="B345">
        <v>115.68</v>
      </c>
      <c r="C345">
        <v>2</v>
      </c>
      <c r="D345" s="18">
        <v>39391</v>
      </c>
      <c r="E345" s="18">
        <v>39431</v>
      </c>
      <c r="F345" t="s">
        <v>5959</v>
      </c>
      <c r="G345" t="s">
        <v>5969</v>
      </c>
      <c r="H345" t="s">
        <v>681</v>
      </c>
      <c r="I345" t="s">
        <v>771</v>
      </c>
      <c r="J345" t="s">
        <v>750</v>
      </c>
      <c r="K345" t="s">
        <v>914</v>
      </c>
      <c r="L345" t="s">
        <v>4555</v>
      </c>
      <c r="M345">
        <v>2615441</v>
      </c>
      <c r="N345">
        <v>16000</v>
      </c>
      <c r="O345" s="59">
        <v>27431639</v>
      </c>
    </row>
    <row r="346" spans="1:15" x14ac:dyDescent="0.3">
      <c r="A346" t="s">
        <v>709</v>
      </c>
      <c r="B346">
        <v>115.68</v>
      </c>
      <c r="C346">
        <v>2</v>
      </c>
      <c r="D346" s="18">
        <v>39334</v>
      </c>
      <c r="E346" s="18">
        <v>39348</v>
      </c>
      <c r="F346" t="s">
        <v>5958</v>
      </c>
      <c r="G346" t="s">
        <v>5969</v>
      </c>
      <c r="H346" t="s">
        <v>681</v>
      </c>
      <c r="I346" t="s">
        <v>771</v>
      </c>
      <c r="J346" t="s">
        <v>772</v>
      </c>
      <c r="K346" t="s">
        <v>4554</v>
      </c>
      <c r="L346" t="s">
        <v>4553</v>
      </c>
      <c r="M346">
        <v>69344</v>
      </c>
      <c r="N346">
        <v>16000</v>
      </c>
      <c r="O346" s="59">
        <v>26993241</v>
      </c>
    </row>
    <row r="347" spans="1:15" x14ac:dyDescent="0.3">
      <c r="A347" t="s">
        <v>676</v>
      </c>
      <c r="B347">
        <v>94.03</v>
      </c>
      <c r="C347">
        <v>1</v>
      </c>
      <c r="D347" s="18">
        <v>39391</v>
      </c>
      <c r="E347" s="18">
        <v>39468</v>
      </c>
      <c r="F347" t="s">
        <v>5959</v>
      </c>
      <c r="G347" t="s">
        <v>5969</v>
      </c>
      <c r="H347" t="s">
        <v>681</v>
      </c>
      <c r="I347" t="s">
        <v>683</v>
      </c>
      <c r="J347" t="s">
        <v>684</v>
      </c>
      <c r="K347" t="s">
        <v>4317</v>
      </c>
      <c r="L347" t="s">
        <v>4316</v>
      </c>
      <c r="M347">
        <v>2864424</v>
      </c>
      <c r="N347">
        <v>16000</v>
      </c>
      <c r="O347" s="59">
        <v>27450322</v>
      </c>
    </row>
    <row r="348" spans="1:15" x14ac:dyDescent="0.3">
      <c r="A348" t="s">
        <v>676</v>
      </c>
      <c r="B348">
        <v>86.31</v>
      </c>
      <c r="C348">
        <v>2</v>
      </c>
      <c r="D348" s="18">
        <v>39419</v>
      </c>
      <c r="E348" s="18">
        <v>39488</v>
      </c>
      <c r="F348" t="s">
        <v>5959</v>
      </c>
      <c r="G348" t="s">
        <v>5969</v>
      </c>
      <c r="H348" t="s">
        <v>681</v>
      </c>
      <c r="I348" t="s">
        <v>678</v>
      </c>
      <c r="J348" t="s">
        <v>679</v>
      </c>
      <c r="K348" t="s">
        <v>2296</v>
      </c>
      <c r="L348" t="s">
        <v>2824</v>
      </c>
      <c r="M348">
        <v>9078249</v>
      </c>
      <c r="N348">
        <v>16000</v>
      </c>
      <c r="O348" s="59">
        <v>27720838</v>
      </c>
    </row>
    <row r="349" spans="1:15" x14ac:dyDescent="0.3">
      <c r="A349" t="s">
        <v>696</v>
      </c>
      <c r="B349">
        <v>174.63</v>
      </c>
      <c r="C349">
        <v>3</v>
      </c>
      <c r="D349" s="18">
        <v>39285</v>
      </c>
      <c r="E349" s="18">
        <v>39307</v>
      </c>
      <c r="F349" t="s">
        <v>5958</v>
      </c>
      <c r="G349" t="s">
        <v>5968</v>
      </c>
      <c r="H349" t="s">
        <v>720</v>
      </c>
      <c r="I349" t="s">
        <v>693</v>
      </c>
      <c r="J349" t="s">
        <v>694</v>
      </c>
      <c r="K349" t="s">
        <v>4552</v>
      </c>
      <c r="L349" t="s">
        <v>4551</v>
      </c>
      <c r="M349">
        <v>371801</v>
      </c>
      <c r="N349">
        <v>90830</v>
      </c>
      <c r="O349" s="59">
        <v>26639244</v>
      </c>
    </row>
    <row r="350" spans="1:15" x14ac:dyDescent="0.3">
      <c r="A350" t="s">
        <v>676</v>
      </c>
      <c r="B350">
        <v>183.54</v>
      </c>
      <c r="C350">
        <v>4</v>
      </c>
      <c r="D350" s="18">
        <v>39403</v>
      </c>
      <c r="E350" s="18">
        <v>39416</v>
      </c>
      <c r="F350" t="s">
        <v>5959</v>
      </c>
      <c r="G350" t="s">
        <v>5969</v>
      </c>
      <c r="H350" t="s">
        <v>699</v>
      </c>
      <c r="I350" t="s">
        <v>678</v>
      </c>
      <c r="J350" t="s">
        <v>679</v>
      </c>
      <c r="K350" t="s">
        <v>1070</v>
      </c>
      <c r="L350" t="s">
        <v>1851</v>
      </c>
      <c r="M350">
        <v>2434455</v>
      </c>
      <c r="N350">
        <v>70700</v>
      </c>
      <c r="O350" s="59">
        <v>27537315</v>
      </c>
    </row>
    <row r="351" spans="1:15" x14ac:dyDescent="0.3">
      <c r="A351" t="s">
        <v>676</v>
      </c>
      <c r="B351">
        <v>142.47</v>
      </c>
      <c r="C351">
        <v>2</v>
      </c>
      <c r="D351" s="18">
        <v>39307</v>
      </c>
      <c r="E351" s="18">
        <v>39397</v>
      </c>
      <c r="F351" t="s">
        <v>5958</v>
      </c>
      <c r="G351" t="s">
        <v>5969</v>
      </c>
      <c r="H351" t="s">
        <v>675</v>
      </c>
      <c r="I351" t="s">
        <v>672</v>
      </c>
      <c r="J351" t="s">
        <v>673</v>
      </c>
      <c r="K351" t="s">
        <v>2769</v>
      </c>
      <c r="L351" t="s">
        <v>2736</v>
      </c>
      <c r="M351">
        <v>349831</v>
      </c>
      <c r="N351">
        <v>30300</v>
      </c>
      <c r="O351" s="59">
        <v>26798734</v>
      </c>
    </row>
    <row r="352" spans="1:15" x14ac:dyDescent="0.3">
      <c r="A352" t="s">
        <v>709</v>
      </c>
      <c r="B352">
        <v>129.91999999999999</v>
      </c>
      <c r="C352">
        <v>3</v>
      </c>
      <c r="D352" s="18">
        <v>39383</v>
      </c>
      <c r="E352" s="18">
        <v>39400</v>
      </c>
      <c r="F352" t="s">
        <v>5959</v>
      </c>
      <c r="G352" t="s">
        <v>5969</v>
      </c>
      <c r="H352" t="s">
        <v>675</v>
      </c>
      <c r="I352" t="s">
        <v>771</v>
      </c>
      <c r="J352" t="s">
        <v>750</v>
      </c>
      <c r="K352" t="s">
        <v>817</v>
      </c>
      <c r="L352" t="s">
        <v>4550</v>
      </c>
      <c r="M352">
        <v>81036</v>
      </c>
      <c r="N352">
        <v>30300</v>
      </c>
      <c r="O352" s="59">
        <v>27376927</v>
      </c>
    </row>
    <row r="353" spans="1:15" x14ac:dyDescent="0.3">
      <c r="A353" t="s">
        <v>690</v>
      </c>
      <c r="B353">
        <v>127.17</v>
      </c>
      <c r="C353">
        <v>2</v>
      </c>
      <c r="D353" s="18">
        <v>39221</v>
      </c>
      <c r="E353" s="18">
        <v>39257</v>
      </c>
      <c r="F353" t="s">
        <v>5957</v>
      </c>
      <c r="G353" t="s">
        <v>5969</v>
      </c>
      <c r="H353" t="s">
        <v>675</v>
      </c>
      <c r="I353" t="s">
        <v>687</v>
      </c>
      <c r="J353" t="s">
        <v>688</v>
      </c>
      <c r="K353" t="s">
        <v>2193</v>
      </c>
      <c r="L353" t="s">
        <v>4549</v>
      </c>
      <c r="M353">
        <v>2049498</v>
      </c>
      <c r="N353">
        <v>30300</v>
      </c>
      <c r="O353" s="59">
        <v>26144768</v>
      </c>
    </row>
    <row r="354" spans="1:15" x14ac:dyDescent="0.3">
      <c r="A354" t="s">
        <v>690</v>
      </c>
      <c r="B354">
        <v>123.68</v>
      </c>
      <c r="C354">
        <v>3</v>
      </c>
      <c r="D354" s="18">
        <v>39390</v>
      </c>
      <c r="E354" s="18">
        <v>39414</v>
      </c>
      <c r="F354" t="s">
        <v>5959</v>
      </c>
      <c r="G354" t="s">
        <v>5969</v>
      </c>
      <c r="H354" t="s">
        <v>675</v>
      </c>
      <c r="I354" t="s">
        <v>711</v>
      </c>
      <c r="J354" t="s">
        <v>712</v>
      </c>
      <c r="K354" t="s">
        <v>4548</v>
      </c>
      <c r="L354" t="s">
        <v>4547</v>
      </c>
      <c r="M354">
        <v>2789762</v>
      </c>
      <c r="N354">
        <v>30300</v>
      </c>
      <c r="O354" s="59">
        <v>2420701</v>
      </c>
    </row>
    <row r="355" spans="1:15" x14ac:dyDescent="0.3">
      <c r="A355" t="s">
        <v>709</v>
      </c>
      <c r="B355">
        <v>130.55000000000001</v>
      </c>
      <c r="C355">
        <v>2</v>
      </c>
      <c r="D355" s="18">
        <v>39285</v>
      </c>
      <c r="E355" s="18">
        <v>39293</v>
      </c>
      <c r="F355" t="s">
        <v>5958</v>
      </c>
      <c r="G355" t="s">
        <v>5969</v>
      </c>
      <c r="H355" t="s">
        <v>675</v>
      </c>
      <c r="I355" t="s">
        <v>726</v>
      </c>
      <c r="J355" t="s">
        <v>727</v>
      </c>
      <c r="K355" t="s">
        <v>1062</v>
      </c>
      <c r="L355" t="s">
        <v>1090</v>
      </c>
      <c r="M355">
        <v>996161</v>
      </c>
      <c r="N355">
        <v>30300</v>
      </c>
      <c r="O355" s="59">
        <v>26624558</v>
      </c>
    </row>
    <row r="356" spans="1:15" x14ac:dyDescent="0.3">
      <c r="A356" t="s">
        <v>709</v>
      </c>
      <c r="B356">
        <v>115.68</v>
      </c>
      <c r="C356">
        <v>2</v>
      </c>
      <c r="D356" s="18">
        <v>39383</v>
      </c>
      <c r="E356" s="18">
        <v>39415</v>
      </c>
      <c r="F356" t="s">
        <v>5959</v>
      </c>
      <c r="G356" t="s">
        <v>5969</v>
      </c>
      <c r="H356" t="s">
        <v>681</v>
      </c>
      <c r="I356" t="s">
        <v>771</v>
      </c>
      <c r="J356" t="s">
        <v>772</v>
      </c>
      <c r="K356" t="s">
        <v>3169</v>
      </c>
      <c r="L356" t="s">
        <v>4546</v>
      </c>
      <c r="M356">
        <v>1934673</v>
      </c>
      <c r="N356">
        <v>16000</v>
      </c>
      <c r="O356" s="59">
        <v>27376472</v>
      </c>
    </row>
    <row r="357" spans="1:15" x14ac:dyDescent="0.3">
      <c r="A357" t="s">
        <v>696</v>
      </c>
      <c r="B357">
        <v>125.23</v>
      </c>
      <c r="C357">
        <v>2</v>
      </c>
      <c r="D357" s="18">
        <v>39340</v>
      </c>
      <c r="E357" s="18">
        <v>39354</v>
      </c>
      <c r="F357" t="s">
        <v>5958</v>
      </c>
      <c r="G357" t="s">
        <v>5969</v>
      </c>
      <c r="H357" t="s">
        <v>681</v>
      </c>
      <c r="I357" t="s">
        <v>693</v>
      </c>
      <c r="J357" t="s">
        <v>694</v>
      </c>
      <c r="K357" t="s">
        <v>3044</v>
      </c>
      <c r="L357" t="s">
        <v>4545</v>
      </c>
      <c r="M357">
        <v>344058</v>
      </c>
      <c r="N357">
        <v>16000</v>
      </c>
      <c r="O357" s="59">
        <v>27068531</v>
      </c>
    </row>
    <row r="358" spans="1:15" x14ac:dyDescent="0.3">
      <c r="A358" t="s">
        <v>709</v>
      </c>
      <c r="B358">
        <v>135.12</v>
      </c>
      <c r="C358">
        <v>2</v>
      </c>
      <c r="D358" s="18">
        <v>39348</v>
      </c>
      <c r="E358" s="18">
        <v>39361</v>
      </c>
      <c r="F358" t="s">
        <v>5958</v>
      </c>
      <c r="G358" t="s">
        <v>5969</v>
      </c>
      <c r="H358" t="s">
        <v>681</v>
      </c>
      <c r="I358" t="s">
        <v>746</v>
      </c>
      <c r="J358" t="s">
        <v>782</v>
      </c>
      <c r="K358" t="s">
        <v>923</v>
      </c>
      <c r="L358" t="s">
        <v>1946</v>
      </c>
      <c r="M358">
        <v>382718</v>
      </c>
      <c r="N358">
        <v>16000</v>
      </c>
      <c r="O358" s="59">
        <v>17784243</v>
      </c>
    </row>
    <row r="359" spans="1:15" x14ac:dyDescent="0.3">
      <c r="A359" t="s">
        <v>696</v>
      </c>
      <c r="B359">
        <v>168.82</v>
      </c>
      <c r="C359">
        <v>2</v>
      </c>
      <c r="D359" s="18">
        <v>39143</v>
      </c>
      <c r="E359" s="18">
        <v>39157</v>
      </c>
      <c r="F359" t="s">
        <v>5960</v>
      </c>
      <c r="G359" t="s">
        <v>5968</v>
      </c>
      <c r="H359" t="s">
        <v>720</v>
      </c>
      <c r="I359" t="s">
        <v>693</v>
      </c>
      <c r="J359" t="s">
        <v>694</v>
      </c>
      <c r="K359" t="s">
        <v>4157</v>
      </c>
      <c r="L359" t="s">
        <v>856</v>
      </c>
      <c r="M359">
        <v>2506905</v>
      </c>
      <c r="N359">
        <v>90830</v>
      </c>
      <c r="O359" s="59">
        <v>1986392</v>
      </c>
    </row>
    <row r="360" spans="1:15" x14ac:dyDescent="0.3">
      <c r="A360" t="s">
        <v>690</v>
      </c>
      <c r="B360">
        <v>98.41</v>
      </c>
      <c r="C360">
        <v>1</v>
      </c>
      <c r="D360" s="18">
        <v>39292</v>
      </c>
      <c r="E360" s="18">
        <v>39310</v>
      </c>
      <c r="F360" t="s">
        <v>5958</v>
      </c>
      <c r="G360" t="s">
        <v>5969</v>
      </c>
      <c r="H360" t="s">
        <v>681</v>
      </c>
      <c r="I360" t="s">
        <v>711</v>
      </c>
      <c r="J360" t="s">
        <v>712</v>
      </c>
      <c r="K360" t="s">
        <v>1082</v>
      </c>
      <c r="L360" t="s">
        <v>4544</v>
      </c>
      <c r="M360">
        <v>135365</v>
      </c>
      <c r="N360">
        <v>16000</v>
      </c>
      <c r="O360" s="59">
        <v>26674754</v>
      </c>
    </row>
    <row r="361" spans="1:15" x14ac:dyDescent="0.3">
      <c r="A361" t="s">
        <v>690</v>
      </c>
      <c r="B361">
        <v>183.95</v>
      </c>
      <c r="C361">
        <v>3</v>
      </c>
      <c r="D361" s="18">
        <v>39417</v>
      </c>
      <c r="E361" s="18">
        <v>39429</v>
      </c>
      <c r="F361" t="s">
        <v>5959</v>
      </c>
      <c r="G361" t="s">
        <v>5968</v>
      </c>
      <c r="H361" t="s">
        <v>755</v>
      </c>
      <c r="I361" t="s">
        <v>711</v>
      </c>
      <c r="J361" t="s">
        <v>712</v>
      </c>
      <c r="K361" t="s">
        <v>854</v>
      </c>
      <c r="L361" t="s">
        <v>4543</v>
      </c>
      <c r="M361">
        <v>709249</v>
      </c>
      <c r="N361">
        <v>87000</v>
      </c>
      <c r="O361" s="59">
        <v>27837119</v>
      </c>
    </row>
    <row r="362" spans="1:15" x14ac:dyDescent="0.3">
      <c r="A362" t="s">
        <v>690</v>
      </c>
      <c r="B362">
        <v>181.83</v>
      </c>
      <c r="C362">
        <v>4</v>
      </c>
      <c r="D362" s="18">
        <v>39334</v>
      </c>
      <c r="E362" s="18">
        <v>39339</v>
      </c>
      <c r="F362" t="s">
        <v>5958</v>
      </c>
      <c r="G362" t="s">
        <v>5969</v>
      </c>
      <c r="H362" t="s">
        <v>699</v>
      </c>
      <c r="I362" t="s">
        <v>711</v>
      </c>
      <c r="J362" t="s">
        <v>712</v>
      </c>
      <c r="K362" t="s">
        <v>1553</v>
      </c>
      <c r="L362" t="s">
        <v>1909</v>
      </c>
      <c r="M362">
        <v>135987</v>
      </c>
      <c r="N362">
        <v>70700</v>
      </c>
      <c r="O362" s="59">
        <v>26933128</v>
      </c>
    </row>
    <row r="363" spans="1:15" x14ac:dyDescent="0.3">
      <c r="A363" t="s">
        <v>690</v>
      </c>
      <c r="B363">
        <v>138.24</v>
      </c>
      <c r="C363">
        <v>3</v>
      </c>
      <c r="D363" s="18">
        <v>39286</v>
      </c>
      <c r="E363" s="18">
        <v>39308</v>
      </c>
      <c r="F363" t="s">
        <v>5958</v>
      </c>
      <c r="G363" t="s">
        <v>5969</v>
      </c>
      <c r="H363" t="s">
        <v>675</v>
      </c>
      <c r="I363" t="s">
        <v>839</v>
      </c>
      <c r="J363" t="s">
        <v>840</v>
      </c>
      <c r="K363" t="s">
        <v>1287</v>
      </c>
      <c r="L363" t="s">
        <v>2936</v>
      </c>
      <c r="M363">
        <v>290681</v>
      </c>
      <c r="N363">
        <v>30300</v>
      </c>
      <c r="O363" s="59">
        <v>26631996</v>
      </c>
    </row>
    <row r="364" spans="1:15" x14ac:dyDescent="0.3">
      <c r="A364" t="s">
        <v>709</v>
      </c>
      <c r="B364">
        <v>114.36</v>
      </c>
      <c r="C364">
        <v>1</v>
      </c>
      <c r="D364" s="18">
        <v>39370</v>
      </c>
      <c r="E364" s="18">
        <v>39410</v>
      </c>
      <c r="F364" t="s">
        <v>5959</v>
      </c>
      <c r="G364" t="s">
        <v>5969</v>
      </c>
      <c r="H364" t="s">
        <v>681</v>
      </c>
      <c r="I364" t="s">
        <v>771</v>
      </c>
      <c r="J364" t="s">
        <v>750</v>
      </c>
      <c r="K364" t="s">
        <v>4542</v>
      </c>
      <c r="L364" t="s">
        <v>4541</v>
      </c>
      <c r="M364">
        <v>2934863</v>
      </c>
      <c r="N364">
        <v>16000</v>
      </c>
      <c r="O364" s="59">
        <v>1156557</v>
      </c>
    </row>
    <row r="365" spans="1:15" x14ac:dyDescent="0.3">
      <c r="A365" t="s">
        <v>690</v>
      </c>
      <c r="B365">
        <v>92.9</v>
      </c>
      <c r="C365">
        <v>2</v>
      </c>
      <c r="D365" s="18">
        <v>39118</v>
      </c>
      <c r="E365" s="18">
        <v>39119</v>
      </c>
      <c r="F365" t="s">
        <v>5960</v>
      </c>
      <c r="G365" t="s">
        <v>5969</v>
      </c>
      <c r="H365" t="s">
        <v>681</v>
      </c>
      <c r="I365" t="s">
        <v>711</v>
      </c>
      <c r="J365" t="s">
        <v>712</v>
      </c>
      <c r="K365" t="s">
        <v>4540</v>
      </c>
      <c r="L365" t="s">
        <v>4539</v>
      </c>
      <c r="M365">
        <v>149142</v>
      </c>
      <c r="N365">
        <v>16000</v>
      </c>
      <c r="O365" s="59">
        <v>25356095</v>
      </c>
    </row>
    <row r="366" spans="1:15" x14ac:dyDescent="0.3">
      <c r="A366" t="s">
        <v>709</v>
      </c>
      <c r="B366">
        <v>192.3</v>
      </c>
      <c r="C366">
        <v>3</v>
      </c>
      <c r="D366" s="18">
        <v>39321</v>
      </c>
      <c r="E366" s="18">
        <v>39357</v>
      </c>
      <c r="F366" t="s">
        <v>5958</v>
      </c>
      <c r="G366" t="s">
        <v>5968</v>
      </c>
      <c r="H366" t="s">
        <v>755</v>
      </c>
      <c r="I366" t="s">
        <v>706</v>
      </c>
      <c r="J366" t="s">
        <v>707</v>
      </c>
      <c r="K366" t="s">
        <v>1108</v>
      </c>
      <c r="L366" t="s">
        <v>1107</v>
      </c>
      <c r="M366">
        <v>2702959</v>
      </c>
      <c r="N366">
        <v>87000</v>
      </c>
      <c r="O366" s="59">
        <v>26879833</v>
      </c>
    </row>
    <row r="367" spans="1:15" x14ac:dyDescent="0.3">
      <c r="A367" t="s">
        <v>696</v>
      </c>
      <c r="B367">
        <v>181.28</v>
      </c>
      <c r="C367">
        <v>3</v>
      </c>
      <c r="D367" s="18">
        <v>39221</v>
      </c>
      <c r="E367" s="18">
        <v>39224</v>
      </c>
      <c r="F367" t="s">
        <v>5957</v>
      </c>
      <c r="G367" t="s">
        <v>5969</v>
      </c>
      <c r="H367" t="s">
        <v>699</v>
      </c>
      <c r="I367" t="s">
        <v>693</v>
      </c>
      <c r="J367" t="s">
        <v>694</v>
      </c>
      <c r="K367" t="s">
        <v>733</v>
      </c>
      <c r="L367" t="s">
        <v>1841</v>
      </c>
      <c r="M367">
        <v>2572793</v>
      </c>
      <c r="N367">
        <v>70700</v>
      </c>
      <c r="O367" s="59">
        <v>26127006</v>
      </c>
    </row>
    <row r="368" spans="1:15" x14ac:dyDescent="0.3">
      <c r="A368" t="s">
        <v>690</v>
      </c>
      <c r="B368">
        <v>138.24</v>
      </c>
      <c r="C368">
        <v>3</v>
      </c>
      <c r="D368" s="18">
        <v>39363</v>
      </c>
      <c r="E368" s="18">
        <v>39397</v>
      </c>
      <c r="F368" t="s">
        <v>5959</v>
      </c>
      <c r="G368" t="s">
        <v>5969</v>
      </c>
      <c r="H368" t="s">
        <v>675</v>
      </c>
      <c r="I368" t="s">
        <v>839</v>
      </c>
      <c r="J368" t="s">
        <v>840</v>
      </c>
      <c r="K368" t="s">
        <v>4538</v>
      </c>
      <c r="L368" t="s">
        <v>4537</v>
      </c>
      <c r="M368">
        <v>1810383</v>
      </c>
      <c r="N368">
        <v>30300</v>
      </c>
      <c r="O368" s="59">
        <v>27228085</v>
      </c>
    </row>
    <row r="369" spans="1:15" x14ac:dyDescent="0.3">
      <c r="A369" t="s">
        <v>690</v>
      </c>
      <c r="B369">
        <v>136.44</v>
      </c>
      <c r="C369">
        <v>2</v>
      </c>
      <c r="D369" s="18">
        <v>39410</v>
      </c>
      <c r="E369" s="18">
        <v>39413</v>
      </c>
      <c r="F369" t="s">
        <v>5959</v>
      </c>
      <c r="G369" t="s">
        <v>5969</v>
      </c>
      <c r="H369" t="s">
        <v>675</v>
      </c>
      <c r="I369" t="s">
        <v>722</v>
      </c>
      <c r="J369" t="s">
        <v>797</v>
      </c>
      <c r="K369" t="s">
        <v>4536</v>
      </c>
      <c r="L369" t="s">
        <v>4535</v>
      </c>
      <c r="M369">
        <v>106149</v>
      </c>
      <c r="N369">
        <v>30300</v>
      </c>
      <c r="O369" s="59">
        <v>27597734</v>
      </c>
    </row>
    <row r="370" spans="1:15" x14ac:dyDescent="0.3">
      <c r="A370" t="s">
        <v>690</v>
      </c>
      <c r="B370">
        <v>104.82</v>
      </c>
      <c r="C370">
        <v>2</v>
      </c>
      <c r="D370" s="18">
        <v>39361</v>
      </c>
      <c r="E370" s="18">
        <v>39376</v>
      </c>
      <c r="F370" t="s">
        <v>5959</v>
      </c>
      <c r="G370" t="s">
        <v>5969</v>
      </c>
      <c r="H370" t="s">
        <v>681</v>
      </c>
      <c r="I370" t="s">
        <v>687</v>
      </c>
      <c r="J370" t="s">
        <v>688</v>
      </c>
      <c r="K370" t="s">
        <v>4534</v>
      </c>
      <c r="L370" t="s">
        <v>4533</v>
      </c>
      <c r="M370">
        <v>2889593</v>
      </c>
      <c r="N370">
        <v>16000</v>
      </c>
      <c r="O370" s="59">
        <v>27226418</v>
      </c>
    </row>
    <row r="371" spans="1:15" x14ac:dyDescent="0.3">
      <c r="A371" t="s">
        <v>709</v>
      </c>
      <c r="B371">
        <v>129.91999999999999</v>
      </c>
      <c r="C371">
        <v>3</v>
      </c>
      <c r="D371" s="18">
        <v>39437</v>
      </c>
      <c r="E371" s="18">
        <v>39474</v>
      </c>
      <c r="F371" t="s">
        <v>5959</v>
      </c>
      <c r="G371" t="s">
        <v>5969</v>
      </c>
      <c r="H371" t="s">
        <v>675</v>
      </c>
      <c r="I371" t="s">
        <v>771</v>
      </c>
      <c r="J371" t="s">
        <v>750</v>
      </c>
      <c r="K371" t="s">
        <v>817</v>
      </c>
      <c r="L371" t="s">
        <v>4225</v>
      </c>
      <c r="M371">
        <v>81960</v>
      </c>
      <c r="N371">
        <v>30300</v>
      </c>
      <c r="O371" s="59">
        <v>27866866</v>
      </c>
    </row>
    <row r="372" spans="1:15" x14ac:dyDescent="0.3">
      <c r="A372" t="s">
        <v>676</v>
      </c>
      <c r="B372">
        <v>117.86</v>
      </c>
      <c r="C372">
        <v>2</v>
      </c>
      <c r="D372" s="18">
        <v>39307</v>
      </c>
      <c r="E372" s="18">
        <v>39318</v>
      </c>
      <c r="F372" t="s">
        <v>5958</v>
      </c>
      <c r="G372" t="s">
        <v>5969</v>
      </c>
      <c r="H372" t="s">
        <v>675</v>
      </c>
      <c r="I372" t="s">
        <v>683</v>
      </c>
      <c r="J372" t="s">
        <v>684</v>
      </c>
      <c r="K372" t="s">
        <v>685</v>
      </c>
      <c r="L372" t="s">
        <v>4532</v>
      </c>
      <c r="M372">
        <v>307611</v>
      </c>
      <c r="N372">
        <v>30300</v>
      </c>
      <c r="O372" s="59">
        <v>26849158</v>
      </c>
    </row>
    <row r="373" spans="1:15" x14ac:dyDescent="0.3">
      <c r="A373" t="s">
        <v>690</v>
      </c>
      <c r="B373">
        <v>98.91</v>
      </c>
      <c r="C373">
        <v>1</v>
      </c>
      <c r="D373" s="18">
        <v>39105</v>
      </c>
      <c r="E373" s="18">
        <v>39144</v>
      </c>
      <c r="F373" t="s">
        <v>5960</v>
      </c>
      <c r="G373" t="s">
        <v>5969</v>
      </c>
      <c r="H373" t="s">
        <v>681</v>
      </c>
      <c r="I373" t="s">
        <v>711</v>
      </c>
      <c r="J373" t="s">
        <v>712</v>
      </c>
      <c r="K373" t="s">
        <v>4531</v>
      </c>
      <c r="L373" t="s">
        <v>4530</v>
      </c>
      <c r="M373">
        <v>2806219</v>
      </c>
      <c r="N373">
        <v>16000</v>
      </c>
      <c r="O373" s="59">
        <v>25256792</v>
      </c>
    </row>
    <row r="374" spans="1:15" x14ac:dyDescent="0.3">
      <c r="A374" t="s">
        <v>696</v>
      </c>
      <c r="B374">
        <v>124.37</v>
      </c>
      <c r="C374">
        <v>2</v>
      </c>
      <c r="D374" s="18">
        <v>39373</v>
      </c>
      <c r="E374" s="18">
        <v>39396</v>
      </c>
      <c r="F374" t="s">
        <v>5959</v>
      </c>
      <c r="G374" t="s">
        <v>5969</v>
      </c>
      <c r="H374" t="s">
        <v>681</v>
      </c>
      <c r="I374" t="s">
        <v>693</v>
      </c>
      <c r="J374" t="s">
        <v>694</v>
      </c>
      <c r="K374" t="s">
        <v>1056</v>
      </c>
      <c r="L374" t="s">
        <v>1055</v>
      </c>
      <c r="M374">
        <v>2217489</v>
      </c>
      <c r="N374">
        <v>16000</v>
      </c>
      <c r="O374" s="59">
        <v>27288298</v>
      </c>
    </row>
    <row r="375" spans="1:15" x14ac:dyDescent="0.3">
      <c r="A375" t="s">
        <v>690</v>
      </c>
      <c r="B375">
        <v>121.13</v>
      </c>
      <c r="C375">
        <v>1</v>
      </c>
      <c r="D375" s="18">
        <v>39208</v>
      </c>
      <c r="E375" s="18">
        <v>39237</v>
      </c>
      <c r="F375" t="s">
        <v>5957</v>
      </c>
      <c r="G375" t="s">
        <v>5969</v>
      </c>
      <c r="H375" t="s">
        <v>675</v>
      </c>
      <c r="I375" t="s">
        <v>711</v>
      </c>
      <c r="J375" t="s">
        <v>712</v>
      </c>
      <c r="K375" t="s">
        <v>1499</v>
      </c>
      <c r="L375" t="s">
        <v>3153</v>
      </c>
      <c r="M375">
        <v>2709023</v>
      </c>
      <c r="N375">
        <v>30300</v>
      </c>
      <c r="O375" s="59">
        <v>26028394</v>
      </c>
    </row>
    <row r="376" spans="1:15" x14ac:dyDescent="0.3">
      <c r="A376" t="s">
        <v>709</v>
      </c>
      <c r="B376">
        <v>181.82</v>
      </c>
      <c r="C376">
        <v>2</v>
      </c>
      <c r="D376" s="18">
        <v>39335</v>
      </c>
      <c r="E376" s="18">
        <v>39385</v>
      </c>
      <c r="F376" t="s">
        <v>5958</v>
      </c>
      <c r="G376" t="s">
        <v>5968</v>
      </c>
      <c r="H376" t="s">
        <v>755</v>
      </c>
      <c r="I376" t="s">
        <v>746</v>
      </c>
      <c r="J376" t="s">
        <v>782</v>
      </c>
      <c r="K376" t="s">
        <v>4385</v>
      </c>
      <c r="L376" t="s">
        <v>4384</v>
      </c>
      <c r="M376">
        <v>9013258</v>
      </c>
      <c r="N376">
        <v>87000</v>
      </c>
      <c r="O376" s="59">
        <v>17774543</v>
      </c>
    </row>
    <row r="377" spans="1:15" x14ac:dyDescent="0.3">
      <c r="A377" t="s">
        <v>676</v>
      </c>
      <c r="B377">
        <v>112.01</v>
      </c>
      <c r="C377">
        <v>2</v>
      </c>
      <c r="D377" s="18">
        <v>39220</v>
      </c>
      <c r="E377" s="18">
        <v>39314</v>
      </c>
      <c r="F377" t="s">
        <v>5957</v>
      </c>
      <c r="G377" t="s">
        <v>5969</v>
      </c>
      <c r="H377" t="s">
        <v>681</v>
      </c>
      <c r="I377" t="s">
        <v>672</v>
      </c>
      <c r="J377" t="s">
        <v>779</v>
      </c>
      <c r="K377" t="s">
        <v>3763</v>
      </c>
      <c r="L377" t="s">
        <v>4306</v>
      </c>
      <c r="M377">
        <v>2722856</v>
      </c>
      <c r="N377">
        <v>16000</v>
      </c>
      <c r="O377" s="59">
        <v>26151690</v>
      </c>
    </row>
    <row r="378" spans="1:15" x14ac:dyDescent="0.3">
      <c r="A378" t="s">
        <v>696</v>
      </c>
      <c r="B378">
        <v>149.38999999999999</v>
      </c>
      <c r="C378">
        <v>2</v>
      </c>
      <c r="D378" s="18">
        <v>39307</v>
      </c>
      <c r="E378" s="18">
        <v>39327</v>
      </c>
      <c r="F378" t="s">
        <v>5958</v>
      </c>
      <c r="G378" t="s">
        <v>5969</v>
      </c>
      <c r="H378" t="s">
        <v>675</v>
      </c>
      <c r="I378" t="s">
        <v>693</v>
      </c>
      <c r="J378" t="s">
        <v>694</v>
      </c>
      <c r="K378" t="s">
        <v>2049</v>
      </c>
      <c r="L378" t="s">
        <v>3842</v>
      </c>
      <c r="M378">
        <v>1871547</v>
      </c>
      <c r="N378">
        <v>30300</v>
      </c>
      <c r="O378" s="59">
        <v>26852917</v>
      </c>
    </row>
    <row r="379" spans="1:15" x14ac:dyDescent="0.3">
      <c r="A379" t="s">
        <v>690</v>
      </c>
      <c r="B379">
        <v>135.35</v>
      </c>
      <c r="C379">
        <v>2</v>
      </c>
      <c r="D379" s="18">
        <v>39223</v>
      </c>
      <c r="E379" s="18">
        <v>39226</v>
      </c>
      <c r="F379" t="s">
        <v>5957</v>
      </c>
      <c r="G379" t="s">
        <v>5968</v>
      </c>
      <c r="H379" t="s">
        <v>720</v>
      </c>
      <c r="I379" t="s">
        <v>711</v>
      </c>
      <c r="J379" t="s">
        <v>712</v>
      </c>
      <c r="K379" t="s">
        <v>2079</v>
      </c>
      <c r="L379" t="s">
        <v>786</v>
      </c>
      <c r="M379">
        <v>773200</v>
      </c>
      <c r="N379">
        <v>90830</v>
      </c>
      <c r="O379" s="59">
        <v>26135266</v>
      </c>
    </row>
    <row r="380" spans="1:15" x14ac:dyDescent="0.3">
      <c r="A380" t="s">
        <v>676</v>
      </c>
      <c r="B380">
        <v>144.6</v>
      </c>
      <c r="C380">
        <v>3</v>
      </c>
      <c r="D380" s="18">
        <v>39307</v>
      </c>
      <c r="E380" s="18">
        <v>39402</v>
      </c>
      <c r="F380" t="s">
        <v>5958</v>
      </c>
      <c r="G380" t="s">
        <v>5969</v>
      </c>
      <c r="H380" t="s">
        <v>675</v>
      </c>
      <c r="I380" t="s">
        <v>672</v>
      </c>
      <c r="J380" t="s">
        <v>851</v>
      </c>
      <c r="K380" t="s">
        <v>1735</v>
      </c>
      <c r="L380" t="s">
        <v>4529</v>
      </c>
      <c r="M380">
        <v>2737641</v>
      </c>
      <c r="N380">
        <v>30300</v>
      </c>
      <c r="O380" s="59">
        <v>26792248</v>
      </c>
    </row>
    <row r="381" spans="1:15" x14ac:dyDescent="0.3">
      <c r="A381" t="s">
        <v>690</v>
      </c>
      <c r="B381">
        <v>165.45</v>
      </c>
      <c r="C381">
        <v>2</v>
      </c>
      <c r="D381" s="18">
        <v>39157</v>
      </c>
      <c r="E381" s="18">
        <v>39164</v>
      </c>
      <c r="F381" t="s">
        <v>5960</v>
      </c>
      <c r="G381" t="s">
        <v>5968</v>
      </c>
      <c r="H381" t="s">
        <v>755</v>
      </c>
      <c r="I381" t="s">
        <v>687</v>
      </c>
      <c r="J381" t="s">
        <v>688</v>
      </c>
      <c r="K381" t="s">
        <v>2768</v>
      </c>
      <c r="L381" t="s">
        <v>4296</v>
      </c>
      <c r="M381">
        <v>953502</v>
      </c>
      <c r="N381">
        <v>87000</v>
      </c>
      <c r="O381" s="59">
        <v>25650119</v>
      </c>
    </row>
    <row r="382" spans="1:15" x14ac:dyDescent="0.3">
      <c r="A382" t="s">
        <v>690</v>
      </c>
      <c r="B382">
        <v>112.39</v>
      </c>
      <c r="C382">
        <v>1</v>
      </c>
      <c r="D382" s="18">
        <v>39370</v>
      </c>
      <c r="E382" s="18">
        <v>39373</v>
      </c>
      <c r="F382" t="s">
        <v>5959</v>
      </c>
      <c r="G382" t="s">
        <v>5969</v>
      </c>
      <c r="H382" t="s">
        <v>681</v>
      </c>
      <c r="I382" t="s">
        <v>722</v>
      </c>
      <c r="J382" t="s">
        <v>797</v>
      </c>
      <c r="K382" t="s">
        <v>4528</v>
      </c>
      <c r="L382" t="s">
        <v>4228</v>
      </c>
      <c r="M382">
        <v>2108425</v>
      </c>
      <c r="N382">
        <v>16000</v>
      </c>
      <c r="O382" s="59">
        <v>27457721</v>
      </c>
    </row>
    <row r="383" spans="1:15" x14ac:dyDescent="0.3">
      <c r="A383" t="s">
        <v>690</v>
      </c>
      <c r="B383">
        <v>123.68</v>
      </c>
      <c r="C383">
        <v>3</v>
      </c>
      <c r="D383" s="18">
        <v>39118</v>
      </c>
      <c r="E383" s="18">
        <v>39152</v>
      </c>
      <c r="F383" t="s">
        <v>5960</v>
      </c>
      <c r="G383" t="s">
        <v>5969</v>
      </c>
      <c r="H383" t="s">
        <v>675</v>
      </c>
      <c r="I383" t="s">
        <v>711</v>
      </c>
      <c r="J383" t="s">
        <v>712</v>
      </c>
      <c r="K383" t="s">
        <v>1844</v>
      </c>
      <c r="L383" t="s">
        <v>4527</v>
      </c>
      <c r="M383">
        <v>2683544</v>
      </c>
      <c r="N383">
        <v>30300</v>
      </c>
      <c r="O383" s="59">
        <v>25356315</v>
      </c>
    </row>
    <row r="384" spans="1:15" x14ac:dyDescent="0.3">
      <c r="A384" t="s">
        <v>696</v>
      </c>
      <c r="B384">
        <v>124.43</v>
      </c>
      <c r="C384">
        <v>1</v>
      </c>
      <c r="D384" s="18">
        <v>39251</v>
      </c>
      <c r="E384" s="18">
        <v>39271</v>
      </c>
      <c r="F384" t="s">
        <v>5957</v>
      </c>
      <c r="G384" t="s">
        <v>5969</v>
      </c>
      <c r="H384" t="s">
        <v>681</v>
      </c>
      <c r="I384" t="s">
        <v>693</v>
      </c>
      <c r="J384" t="s">
        <v>694</v>
      </c>
      <c r="K384" t="s">
        <v>2675</v>
      </c>
      <c r="L384" t="s">
        <v>2674</v>
      </c>
      <c r="M384">
        <v>2139284</v>
      </c>
      <c r="N384">
        <v>16000</v>
      </c>
      <c r="O384" s="59">
        <v>2189359</v>
      </c>
    </row>
    <row r="385" spans="1:15" x14ac:dyDescent="0.3">
      <c r="A385" t="s">
        <v>676</v>
      </c>
      <c r="B385">
        <v>86.31</v>
      </c>
      <c r="C385">
        <v>2</v>
      </c>
      <c r="D385" s="18">
        <v>39419</v>
      </c>
      <c r="E385" s="18">
        <v>39459</v>
      </c>
      <c r="F385" t="s">
        <v>5959</v>
      </c>
      <c r="G385" t="s">
        <v>5969</v>
      </c>
      <c r="H385" t="s">
        <v>681</v>
      </c>
      <c r="I385" t="s">
        <v>678</v>
      </c>
      <c r="J385" t="s">
        <v>679</v>
      </c>
      <c r="K385" t="s">
        <v>882</v>
      </c>
      <c r="L385" t="s">
        <v>4526</v>
      </c>
      <c r="M385">
        <v>297669</v>
      </c>
      <c r="N385">
        <v>16000</v>
      </c>
      <c r="O385" s="59">
        <v>27665674</v>
      </c>
    </row>
    <row r="386" spans="1:15" x14ac:dyDescent="0.3">
      <c r="A386" t="s">
        <v>690</v>
      </c>
      <c r="B386">
        <v>123.68</v>
      </c>
      <c r="C386">
        <v>3</v>
      </c>
      <c r="D386" s="18">
        <v>39153</v>
      </c>
      <c r="E386" s="18">
        <v>39162</v>
      </c>
      <c r="F386" t="s">
        <v>5960</v>
      </c>
      <c r="G386" t="s">
        <v>5969</v>
      </c>
      <c r="H386" t="s">
        <v>675</v>
      </c>
      <c r="I386" t="s">
        <v>711</v>
      </c>
      <c r="J386" t="s">
        <v>712</v>
      </c>
      <c r="K386" t="s">
        <v>1214</v>
      </c>
      <c r="L386" t="s">
        <v>4525</v>
      </c>
      <c r="M386">
        <v>149661</v>
      </c>
      <c r="N386">
        <v>30300</v>
      </c>
      <c r="O386" s="59">
        <v>25608150</v>
      </c>
    </row>
    <row r="387" spans="1:15" x14ac:dyDescent="0.3">
      <c r="A387" t="s">
        <v>709</v>
      </c>
      <c r="B387">
        <v>134.54</v>
      </c>
      <c r="C387">
        <v>2</v>
      </c>
      <c r="D387" s="18">
        <v>39348</v>
      </c>
      <c r="E387" s="18">
        <v>39352</v>
      </c>
      <c r="F387" t="s">
        <v>5958</v>
      </c>
      <c r="G387" t="s">
        <v>5968</v>
      </c>
      <c r="H387" t="s">
        <v>755</v>
      </c>
      <c r="I387" t="s">
        <v>706</v>
      </c>
      <c r="J387" t="s">
        <v>762</v>
      </c>
      <c r="K387" t="s">
        <v>1050</v>
      </c>
      <c r="L387" t="s">
        <v>1049</v>
      </c>
      <c r="M387">
        <v>2805391</v>
      </c>
      <c r="N387">
        <v>87000</v>
      </c>
      <c r="O387" s="59">
        <v>27097176</v>
      </c>
    </row>
    <row r="388" spans="1:15" x14ac:dyDescent="0.3">
      <c r="A388" t="s">
        <v>709</v>
      </c>
      <c r="B388">
        <v>145.01</v>
      </c>
      <c r="C388">
        <v>2</v>
      </c>
      <c r="D388" s="18">
        <v>39404</v>
      </c>
      <c r="E388" s="18">
        <v>39434</v>
      </c>
      <c r="F388" t="s">
        <v>5959</v>
      </c>
      <c r="G388" t="s">
        <v>5969</v>
      </c>
      <c r="H388" t="s">
        <v>675</v>
      </c>
      <c r="I388" t="s">
        <v>706</v>
      </c>
      <c r="J388" t="s">
        <v>707</v>
      </c>
      <c r="K388" t="s">
        <v>2177</v>
      </c>
      <c r="L388" t="s">
        <v>4232</v>
      </c>
      <c r="M388">
        <v>179683</v>
      </c>
      <c r="N388">
        <v>30300</v>
      </c>
      <c r="O388" s="59">
        <v>27549119</v>
      </c>
    </row>
    <row r="389" spans="1:15" x14ac:dyDescent="0.3">
      <c r="A389" t="s">
        <v>696</v>
      </c>
      <c r="B389">
        <v>114.46</v>
      </c>
      <c r="C389">
        <v>2</v>
      </c>
      <c r="D389" s="18">
        <v>39179</v>
      </c>
      <c r="E389" s="18">
        <v>39193</v>
      </c>
      <c r="F389" t="s">
        <v>5957</v>
      </c>
      <c r="G389" t="s">
        <v>5969</v>
      </c>
      <c r="H389" t="s">
        <v>681</v>
      </c>
      <c r="I389" t="s">
        <v>946</v>
      </c>
      <c r="J389" t="s">
        <v>947</v>
      </c>
      <c r="K389" t="s">
        <v>3279</v>
      </c>
      <c r="L389" t="s">
        <v>1192</v>
      </c>
      <c r="M389">
        <v>18462</v>
      </c>
      <c r="N389">
        <v>16000</v>
      </c>
      <c r="O389" s="59">
        <v>25808733</v>
      </c>
    </row>
    <row r="390" spans="1:15" x14ac:dyDescent="0.3">
      <c r="A390" t="s">
        <v>690</v>
      </c>
      <c r="B390">
        <v>127.17</v>
      </c>
      <c r="C390">
        <v>2</v>
      </c>
      <c r="D390" s="18">
        <v>39382</v>
      </c>
      <c r="E390" s="18">
        <v>39391</v>
      </c>
      <c r="F390" t="s">
        <v>5959</v>
      </c>
      <c r="G390" t="s">
        <v>5969</v>
      </c>
      <c r="H390" t="s">
        <v>675</v>
      </c>
      <c r="I390" t="s">
        <v>687</v>
      </c>
      <c r="J390" t="s">
        <v>688</v>
      </c>
      <c r="K390" t="s">
        <v>1038</v>
      </c>
      <c r="L390" t="s">
        <v>1552</v>
      </c>
      <c r="M390">
        <v>2241746</v>
      </c>
      <c r="N390">
        <v>30300</v>
      </c>
      <c r="O390" s="59">
        <v>27391832</v>
      </c>
    </row>
    <row r="391" spans="1:15" x14ac:dyDescent="0.3">
      <c r="A391" t="s">
        <v>696</v>
      </c>
      <c r="B391">
        <v>168.82</v>
      </c>
      <c r="C391">
        <v>2</v>
      </c>
      <c r="D391" s="18">
        <v>39363</v>
      </c>
      <c r="E391" s="18">
        <v>39378</v>
      </c>
      <c r="F391" t="s">
        <v>5959</v>
      </c>
      <c r="G391" t="s">
        <v>5968</v>
      </c>
      <c r="H391" t="s">
        <v>720</v>
      </c>
      <c r="I391" t="s">
        <v>693</v>
      </c>
      <c r="J391" t="s">
        <v>694</v>
      </c>
      <c r="K391" t="s">
        <v>4524</v>
      </c>
      <c r="L391" t="s">
        <v>671</v>
      </c>
      <c r="M391">
        <v>354341</v>
      </c>
      <c r="N391">
        <v>90830</v>
      </c>
      <c r="O391" s="59">
        <v>27288198</v>
      </c>
    </row>
    <row r="392" spans="1:15" x14ac:dyDescent="0.3">
      <c r="A392" t="s">
        <v>696</v>
      </c>
      <c r="B392">
        <v>157.82</v>
      </c>
      <c r="C392">
        <v>3</v>
      </c>
      <c r="D392" s="18">
        <v>39311</v>
      </c>
      <c r="E392" s="18">
        <v>39325</v>
      </c>
      <c r="F392" t="s">
        <v>5958</v>
      </c>
      <c r="G392" t="s">
        <v>5969</v>
      </c>
      <c r="H392" t="s">
        <v>675</v>
      </c>
      <c r="I392" t="s">
        <v>765</v>
      </c>
      <c r="J392" t="s">
        <v>766</v>
      </c>
      <c r="K392" t="s">
        <v>3530</v>
      </c>
      <c r="L392" t="s">
        <v>4523</v>
      </c>
      <c r="M392">
        <v>2618144</v>
      </c>
      <c r="N392">
        <v>30300</v>
      </c>
      <c r="O392" s="59">
        <v>26797887</v>
      </c>
    </row>
    <row r="393" spans="1:15" x14ac:dyDescent="0.3">
      <c r="A393" t="s">
        <v>690</v>
      </c>
      <c r="B393">
        <v>122.89</v>
      </c>
      <c r="C393">
        <v>2</v>
      </c>
      <c r="D393" s="18">
        <v>39443</v>
      </c>
      <c r="E393" s="18">
        <v>39448</v>
      </c>
      <c r="F393" t="s">
        <v>5959</v>
      </c>
      <c r="G393" t="s">
        <v>5969</v>
      </c>
      <c r="H393" t="s">
        <v>675</v>
      </c>
      <c r="I393" t="s">
        <v>711</v>
      </c>
      <c r="J393" t="s">
        <v>712</v>
      </c>
      <c r="K393" t="s">
        <v>1005</v>
      </c>
      <c r="L393" t="s">
        <v>4522</v>
      </c>
      <c r="M393">
        <v>773032</v>
      </c>
      <c r="N393">
        <v>30300</v>
      </c>
      <c r="O393" s="59">
        <v>28007772</v>
      </c>
    </row>
    <row r="394" spans="1:15" x14ac:dyDescent="0.3">
      <c r="A394" t="s">
        <v>690</v>
      </c>
      <c r="B394">
        <v>185.8</v>
      </c>
      <c r="C394">
        <v>2</v>
      </c>
      <c r="D394" s="18">
        <v>39173</v>
      </c>
      <c r="E394" s="18">
        <v>39199</v>
      </c>
      <c r="F394" t="s">
        <v>5957</v>
      </c>
      <c r="G394" t="s">
        <v>5969</v>
      </c>
      <c r="H394" t="s">
        <v>699</v>
      </c>
      <c r="I394" t="s">
        <v>711</v>
      </c>
      <c r="J394" t="s">
        <v>712</v>
      </c>
      <c r="K394" t="s">
        <v>1342</v>
      </c>
      <c r="L394" t="s">
        <v>898</v>
      </c>
      <c r="M394">
        <v>9188280</v>
      </c>
      <c r="N394">
        <v>70700</v>
      </c>
      <c r="O394" s="59">
        <v>25752102</v>
      </c>
    </row>
    <row r="395" spans="1:15" x14ac:dyDescent="0.3">
      <c r="A395" t="s">
        <v>696</v>
      </c>
      <c r="B395">
        <v>161.15</v>
      </c>
      <c r="C395">
        <v>3</v>
      </c>
      <c r="D395" s="18">
        <v>39222</v>
      </c>
      <c r="E395" s="18">
        <v>39243</v>
      </c>
      <c r="F395" t="s">
        <v>5957</v>
      </c>
      <c r="G395" t="s">
        <v>5969</v>
      </c>
      <c r="H395" t="s">
        <v>675</v>
      </c>
      <c r="I395" t="s">
        <v>693</v>
      </c>
      <c r="J395" t="s">
        <v>694</v>
      </c>
      <c r="K395" t="s">
        <v>2233</v>
      </c>
      <c r="L395" t="s">
        <v>3212</v>
      </c>
      <c r="M395">
        <v>2142912</v>
      </c>
      <c r="N395">
        <v>30300</v>
      </c>
      <c r="O395" s="59">
        <v>26098430</v>
      </c>
    </row>
    <row r="396" spans="1:15" x14ac:dyDescent="0.3">
      <c r="A396" t="s">
        <v>709</v>
      </c>
      <c r="B396">
        <v>134.01</v>
      </c>
      <c r="C396">
        <v>3</v>
      </c>
      <c r="D396" s="18">
        <v>39184</v>
      </c>
      <c r="E396" s="18">
        <v>39234</v>
      </c>
      <c r="F396" t="s">
        <v>5957</v>
      </c>
      <c r="G396" t="s">
        <v>5969</v>
      </c>
      <c r="H396" t="s">
        <v>681</v>
      </c>
      <c r="I396" t="s">
        <v>746</v>
      </c>
      <c r="J396" t="s">
        <v>747</v>
      </c>
      <c r="K396" t="s">
        <v>1782</v>
      </c>
      <c r="L396" t="s">
        <v>4521</v>
      </c>
      <c r="M396">
        <v>9240212</v>
      </c>
      <c r="N396">
        <v>16000</v>
      </c>
      <c r="O396" s="59">
        <v>17691774</v>
      </c>
    </row>
    <row r="397" spans="1:15" x14ac:dyDescent="0.3">
      <c r="A397" t="s">
        <v>690</v>
      </c>
      <c r="B397">
        <v>92.9</v>
      </c>
      <c r="C397">
        <v>2</v>
      </c>
      <c r="D397" s="18">
        <v>39279</v>
      </c>
      <c r="E397" s="18">
        <v>39298</v>
      </c>
      <c r="F397" t="s">
        <v>5958</v>
      </c>
      <c r="G397" t="s">
        <v>5969</v>
      </c>
      <c r="H397" t="s">
        <v>681</v>
      </c>
      <c r="I397" t="s">
        <v>711</v>
      </c>
      <c r="J397" t="s">
        <v>712</v>
      </c>
      <c r="K397" t="s">
        <v>1296</v>
      </c>
      <c r="L397" t="s">
        <v>4520</v>
      </c>
      <c r="M397">
        <v>1711900</v>
      </c>
      <c r="N397">
        <v>16000</v>
      </c>
      <c r="O397" s="59">
        <v>26620941</v>
      </c>
    </row>
    <row r="398" spans="1:15" x14ac:dyDescent="0.3">
      <c r="A398" t="s">
        <v>696</v>
      </c>
      <c r="B398">
        <v>181.28</v>
      </c>
      <c r="C398">
        <v>3</v>
      </c>
      <c r="D398" s="18">
        <v>39216</v>
      </c>
      <c r="E398" s="18">
        <v>39232</v>
      </c>
      <c r="F398" t="s">
        <v>5957</v>
      </c>
      <c r="G398" t="s">
        <v>5969</v>
      </c>
      <c r="H398" t="s">
        <v>699</v>
      </c>
      <c r="I398" t="s">
        <v>693</v>
      </c>
      <c r="J398" t="s">
        <v>694</v>
      </c>
      <c r="K398" t="s">
        <v>733</v>
      </c>
      <c r="L398" t="s">
        <v>835</v>
      </c>
      <c r="M398">
        <v>961719</v>
      </c>
      <c r="N398">
        <v>70700</v>
      </c>
      <c r="O398" s="59">
        <v>26208799</v>
      </c>
    </row>
    <row r="399" spans="1:15" x14ac:dyDescent="0.3">
      <c r="A399" t="s">
        <v>690</v>
      </c>
      <c r="B399">
        <v>142.94</v>
      </c>
      <c r="C399">
        <v>3</v>
      </c>
      <c r="D399" s="18">
        <v>39089</v>
      </c>
      <c r="E399" s="18">
        <v>39102</v>
      </c>
      <c r="F399" t="s">
        <v>5960</v>
      </c>
      <c r="G399" t="s">
        <v>5969</v>
      </c>
      <c r="H399" t="s">
        <v>675</v>
      </c>
      <c r="I399" t="s">
        <v>839</v>
      </c>
      <c r="J399" t="s">
        <v>797</v>
      </c>
      <c r="K399" t="s">
        <v>1977</v>
      </c>
      <c r="L399" t="s">
        <v>4519</v>
      </c>
      <c r="M399">
        <v>141435</v>
      </c>
      <c r="N399">
        <v>30300</v>
      </c>
      <c r="O399" s="59">
        <v>25158230</v>
      </c>
    </row>
    <row r="400" spans="1:15" x14ac:dyDescent="0.3">
      <c r="A400" t="s">
        <v>709</v>
      </c>
      <c r="B400">
        <v>155.46</v>
      </c>
      <c r="C400">
        <v>2</v>
      </c>
      <c r="D400" s="18">
        <v>39277</v>
      </c>
      <c r="E400" s="18">
        <v>39319</v>
      </c>
      <c r="F400" t="s">
        <v>5958</v>
      </c>
      <c r="G400" t="s">
        <v>5969</v>
      </c>
      <c r="H400" t="s">
        <v>699</v>
      </c>
      <c r="I400" t="s">
        <v>746</v>
      </c>
      <c r="J400" t="s">
        <v>782</v>
      </c>
      <c r="K400" t="s">
        <v>1773</v>
      </c>
      <c r="L400" t="s">
        <v>4518</v>
      </c>
      <c r="M400">
        <v>2070244</v>
      </c>
      <c r="N400">
        <v>70700</v>
      </c>
      <c r="O400" s="59">
        <v>17742676</v>
      </c>
    </row>
    <row r="401" spans="1:15" x14ac:dyDescent="0.3">
      <c r="A401" t="s">
        <v>696</v>
      </c>
      <c r="B401">
        <v>185.27</v>
      </c>
      <c r="C401">
        <v>3</v>
      </c>
      <c r="D401" s="18">
        <v>39214</v>
      </c>
      <c r="E401" s="18">
        <v>39239</v>
      </c>
      <c r="F401" t="s">
        <v>5957</v>
      </c>
      <c r="G401" t="s">
        <v>5969</v>
      </c>
      <c r="H401" t="s">
        <v>699</v>
      </c>
      <c r="I401" t="s">
        <v>693</v>
      </c>
      <c r="J401" t="s">
        <v>694</v>
      </c>
      <c r="K401" t="s">
        <v>2602</v>
      </c>
      <c r="L401" t="s">
        <v>2601</v>
      </c>
      <c r="M401">
        <v>960974</v>
      </c>
      <c r="N401">
        <v>70700</v>
      </c>
      <c r="O401" s="59">
        <v>26072996</v>
      </c>
    </row>
    <row r="402" spans="1:15" x14ac:dyDescent="0.3">
      <c r="A402" t="s">
        <v>676</v>
      </c>
      <c r="B402">
        <v>119.87</v>
      </c>
      <c r="C402">
        <v>2</v>
      </c>
      <c r="D402" s="18">
        <v>39353</v>
      </c>
      <c r="E402" s="18">
        <v>39432</v>
      </c>
      <c r="F402" t="s">
        <v>5958</v>
      </c>
      <c r="G402" t="s">
        <v>5969</v>
      </c>
      <c r="H402" t="s">
        <v>681</v>
      </c>
      <c r="I402" t="s">
        <v>672</v>
      </c>
      <c r="J402" t="s">
        <v>851</v>
      </c>
      <c r="K402" t="s">
        <v>1735</v>
      </c>
      <c r="L402" t="s">
        <v>1945</v>
      </c>
      <c r="M402">
        <v>1990145</v>
      </c>
      <c r="N402">
        <v>16000</v>
      </c>
      <c r="O402" s="59">
        <v>27172735</v>
      </c>
    </row>
    <row r="403" spans="1:15" x14ac:dyDescent="0.3">
      <c r="A403" t="s">
        <v>690</v>
      </c>
      <c r="B403">
        <v>126.38</v>
      </c>
      <c r="C403">
        <v>2</v>
      </c>
      <c r="D403" s="18">
        <v>39201</v>
      </c>
      <c r="E403" s="18">
        <v>39210</v>
      </c>
      <c r="F403" t="s">
        <v>5957</v>
      </c>
      <c r="G403" t="s">
        <v>5969</v>
      </c>
      <c r="H403" t="s">
        <v>675</v>
      </c>
      <c r="I403" t="s">
        <v>711</v>
      </c>
      <c r="J403" t="s">
        <v>712</v>
      </c>
      <c r="K403" t="s">
        <v>1277</v>
      </c>
      <c r="L403" t="s">
        <v>4517</v>
      </c>
      <c r="M403">
        <v>771338</v>
      </c>
      <c r="N403">
        <v>30300</v>
      </c>
      <c r="O403" s="59">
        <v>25975630</v>
      </c>
    </row>
    <row r="404" spans="1:15" x14ac:dyDescent="0.3">
      <c r="A404" t="s">
        <v>696</v>
      </c>
      <c r="B404">
        <v>185.27</v>
      </c>
      <c r="C404">
        <v>3</v>
      </c>
      <c r="D404" s="18">
        <v>39447</v>
      </c>
      <c r="E404" s="18">
        <v>39454</v>
      </c>
      <c r="F404" t="s">
        <v>5959</v>
      </c>
      <c r="G404" t="s">
        <v>5969</v>
      </c>
      <c r="H404" t="s">
        <v>699</v>
      </c>
      <c r="I404" t="s">
        <v>693</v>
      </c>
      <c r="J404" t="s">
        <v>950</v>
      </c>
      <c r="K404" t="s">
        <v>1491</v>
      </c>
      <c r="L404" t="s">
        <v>4516</v>
      </c>
      <c r="M404">
        <v>961114</v>
      </c>
      <c r="N404">
        <v>70700</v>
      </c>
      <c r="O404" s="59">
        <v>27862631</v>
      </c>
    </row>
    <row r="405" spans="1:15" x14ac:dyDescent="0.3">
      <c r="A405" t="s">
        <v>676</v>
      </c>
      <c r="B405">
        <v>109.53</v>
      </c>
      <c r="C405">
        <v>2</v>
      </c>
      <c r="D405" s="18">
        <v>39356</v>
      </c>
      <c r="E405" s="18">
        <v>39432</v>
      </c>
      <c r="F405" t="s">
        <v>5959</v>
      </c>
      <c r="G405" t="s">
        <v>5969</v>
      </c>
      <c r="H405" t="s">
        <v>675</v>
      </c>
      <c r="I405" t="s">
        <v>678</v>
      </c>
      <c r="J405" t="s">
        <v>679</v>
      </c>
      <c r="K405" t="s">
        <v>678</v>
      </c>
      <c r="L405" t="s">
        <v>1945</v>
      </c>
      <c r="M405">
        <v>725512</v>
      </c>
      <c r="N405">
        <v>30300</v>
      </c>
      <c r="O405" s="59">
        <v>27175323</v>
      </c>
    </row>
    <row r="406" spans="1:15" x14ac:dyDescent="0.3">
      <c r="A406" t="s">
        <v>696</v>
      </c>
      <c r="B406">
        <v>191.28</v>
      </c>
      <c r="C406">
        <v>3</v>
      </c>
      <c r="D406" s="18">
        <v>39207</v>
      </c>
      <c r="E406" s="18">
        <v>39214</v>
      </c>
      <c r="F406" t="s">
        <v>5957</v>
      </c>
      <c r="G406" t="s">
        <v>5969</v>
      </c>
      <c r="H406" t="s">
        <v>699</v>
      </c>
      <c r="I406" t="s">
        <v>693</v>
      </c>
      <c r="J406" t="s">
        <v>694</v>
      </c>
      <c r="K406" t="s">
        <v>3268</v>
      </c>
      <c r="L406" t="s">
        <v>3267</v>
      </c>
      <c r="M406">
        <v>962773</v>
      </c>
      <c r="N406">
        <v>70700</v>
      </c>
      <c r="O406" s="59">
        <v>26019741</v>
      </c>
    </row>
    <row r="407" spans="1:15" x14ac:dyDescent="0.3">
      <c r="A407" t="s">
        <v>690</v>
      </c>
      <c r="B407">
        <v>127.17</v>
      </c>
      <c r="C407">
        <v>2</v>
      </c>
      <c r="D407" s="18">
        <v>39179</v>
      </c>
      <c r="E407" s="18">
        <v>39217</v>
      </c>
      <c r="F407" t="s">
        <v>5957</v>
      </c>
      <c r="G407" t="s">
        <v>5969</v>
      </c>
      <c r="H407" t="s">
        <v>675</v>
      </c>
      <c r="I407" t="s">
        <v>687</v>
      </c>
      <c r="J407" t="s">
        <v>688</v>
      </c>
      <c r="K407" t="s">
        <v>1038</v>
      </c>
      <c r="L407" t="s">
        <v>3811</v>
      </c>
      <c r="M407">
        <v>9194919</v>
      </c>
      <c r="N407">
        <v>30300</v>
      </c>
      <c r="O407" s="59">
        <v>25826596</v>
      </c>
    </row>
    <row r="408" spans="1:15" x14ac:dyDescent="0.3">
      <c r="A408" t="s">
        <v>676</v>
      </c>
      <c r="B408">
        <v>190.96</v>
      </c>
      <c r="C408">
        <v>3</v>
      </c>
      <c r="D408" s="18">
        <v>39172</v>
      </c>
      <c r="E408" s="18">
        <v>39271</v>
      </c>
      <c r="F408" t="s">
        <v>5960</v>
      </c>
      <c r="G408" t="s">
        <v>5968</v>
      </c>
      <c r="H408" t="s">
        <v>755</v>
      </c>
      <c r="I408" t="s">
        <v>683</v>
      </c>
      <c r="J408" t="s">
        <v>684</v>
      </c>
      <c r="K408" t="s">
        <v>3398</v>
      </c>
      <c r="L408" t="s">
        <v>861</v>
      </c>
      <c r="M408">
        <v>307483</v>
      </c>
      <c r="N408">
        <v>87000</v>
      </c>
      <c r="O408" s="59">
        <v>25753624</v>
      </c>
    </row>
    <row r="409" spans="1:15" x14ac:dyDescent="0.3">
      <c r="A409" t="s">
        <v>690</v>
      </c>
      <c r="B409">
        <v>123.68</v>
      </c>
      <c r="C409">
        <v>3</v>
      </c>
      <c r="D409" s="18">
        <v>39325</v>
      </c>
      <c r="E409" s="18">
        <v>39353</v>
      </c>
      <c r="F409" t="s">
        <v>5958</v>
      </c>
      <c r="G409" t="s">
        <v>5969</v>
      </c>
      <c r="H409" t="s">
        <v>675</v>
      </c>
      <c r="I409" t="s">
        <v>711</v>
      </c>
      <c r="J409" t="s">
        <v>712</v>
      </c>
      <c r="K409" t="s">
        <v>801</v>
      </c>
      <c r="L409" t="s">
        <v>1116</v>
      </c>
      <c r="M409">
        <v>772104</v>
      </c>
      <c r="N409">
        <v>30300</v>
      </c>
      <c r="O409" s="59">
        <v>26944686</v>
      </c>
    </row>
    <row r="410" spans="1:15" x14ac:dyDescent="0.3">
      <c r="A410" t="s">
        <v>709</v>
      </c>
      <c r="B410">
        <v>139.11000000000001</v>
      </c>
      <c r="C410">
        <v>2</v>
      </c>
      <c r="D410" s="18">
        <v>39265</v>
      </c>
      <c r="E410" s="18">
        <v>39278</v>
      </c>
      <c r="F410" t="s">
        <v>5958</v>
      </c>
      <c r="G410" t="s">
        <v>5969</v>
      </c>
      <c r="H410" t="s">
        <v>675</v>
      </c>
      <c r="I410" t="s">
        <v>771</v>
      </c>
      <c r="J410" t="s">
        <v>750</v>
      </c>
      <c r="K410" t="s">
        <v>2172</v>
      </c>
      <c r="L410" t="s">
        <v>2403</v>
      </c>
      <c r="M410">
        <v>70347</v>
      </c>
      <c r="N410">
        <v>30300</v>
      </c>
      <c r="O410" s="59">
        <v>2219309</v>
      </c>
    </row>
    <row r="411" spans="1:15" x14ac:dyDescent="0.3">
      <c r="A411" t="s">
        <v>690</v>
      </c>
      <c r="B411">
        <v>127.17</v>
      </c>
      <c r="C411">
        <v>2</v>
      </c>
      <c r="D411" s="18">
        <v>39216</v>
      </c>
      <c r="E411" s="18">
        <v>39230</v>
      </c>
      <c r="F411" t="s">
        <v>5957</v>
      </c>
      <c r="G411" t="s">
        <v>5969</v>
      </c>
      <c r="H411" t="s">
        <v>675</v>
      </c>
      <c r="I411" t="s">
        <v>687</v>
      </c>
      <c r="J411" t="s">
        <v>688</v>
      </c>
      <c r="K411" t="s">
        <v>1038</v>
      </c>
      <c r="L411" t="s">
        <v>1552</v>
      </c>
      <c r="M411">
        <v>2241746</v>
      </c>
      <c r="N411">
        <v>30300</v>
      </c>
      <c r="O411" s="59">
        <v>26091888</v>
      </c>
    </row>
    <row r="412" spans="1:15" x14ac:dyDescent="0.3">
      <c r="A412" t="s">
        <v>709</v>
      </c>
      <c r="B412">
        <v>127.08</v>
      </c>
      <c r="C412">
        <v>3</v>
      </c>
      <c r="D412" s="18">
        <v>39227</v>
      </c>
      <c r="E412" s="18">
        <v>39269</v>
      </c>
      <c r="F412" t="s">
        <v>5957</v>
      </c>
      <c r="G412" t="s">
        <v>5969</v>
      </c>
      <c r="H412" t="s">
        <v>681</v>
      </c>
      <c r="I412" t="s">
        <v>771</v>
      </c>
      <c r="J412" t="s">
        <v>772</v>
      </c>
      <c r="K412" t="s">
        <v>1487</v>
      </c>
      <c r="L412" t="s">
        <v>3270</v>
      </c>
      <c r="M412">
        <v>1986761</v>
      </c>
      <c r="N412">
        <v>16000</v>
      </c>
      <c r="O412" s="59">
        <v>26183841</v>
      </c>
    </row>
    <row r="413" spans="1:15" x14ac:dyDescent="0.3">
      <c r="A413" t="s">
        <v>676</v>
      </c>
      <c r="B413">
        <v>179.74</v>
      </c>
      <c r="C413">
        <v>4</v>
      </c>
      <c r="D413" s="18">
        <v>39340</v>
      </c>
      <c r="E413" s="18">
        <v>39417</v>
      </c>
      <c r="F413" t="s">
        <v>5958</v>
      </c>
      <c r="G413" t="s">
        <v>5969</v>
      </c>
      <c r="H413" t="s">
        <v>699</v>
      </c>
      <c r="I413" t="s">
        <v>683</v>
      </c>
      <c r="J413" t="s">
        <v>735</v>
      </c>
      <c r="K413" t="s">
        <v>895</v>
      </c>
      <c r="L413" t="s">
        <v>2540</v>
      </c>
      <c r="M413">
        <v>950661</v>
      </c>
      <c r="N413">
        <v>70700</v>
      </c>
      <c r="O413" s="59">
        <v>27042658</v>
      </c>
    </row>
    <row r="414" spans="1:15" x14ac:dyDescent="0.3">
      <c r="A414" t="s">
        <v>690</v>
      </c>
      <c r="B414">
        <v>123.68</v>
      </c>
      <c r="C414">
        <v>3</v>
      </c>
      <c r="D414" s="18">
        <v>39209</v>
      </c>
      <c r="E414" s="18">
        <v>39228</v>
      </c>
      <c r="F414" t="s">
        <v>5957</v>
      </c>
      <c r="G414" t="s">
        <v>5969</v>
      </c>
      <c r="H414" t="s">
        <v>675</v>
      </c>
      <c r="I414" t="s">
        <v>711</v>
      </c>
      <c r="J414" t="s">
        <v>712</v>
      </c>
      <c r="K414" t="s">
        <v>1214</v>
      </c>
      <c r="L414" t="s">
        <v>1445</v>
      </c>
      <c r="M414">
        <v>2682553</v>
      </c>
      <c r="N414">
        <v>30300</v>
      </c>
      <c r="O414" s="59">
        <v>26029305</v>
      </c>
    </row>
    <row r="415" spans="1:15" x14ac:dyDescent="0.3">
      <c r="A415" t="s">
        <v>696</v>
      </c>
      <c r="B415">
        <v>168.82</v>
      </c>
      <c r="C415">
        <v>2</v>
      </c>
      <c r="D415" s="18">
        <v>39297</v>
      </c>
      <c r="E415" s="18">
        <v>39303</v>
      </c>
      <c r="F415" t="s">
        <v>5958</v>
      </c>
      <c r="G415" t="s">
        <v>5968</v>
      </c>
      <c r="H415" t="s">
        <v>720</v>
      </c>
      <c r="I415" t="s">
        <v>693</v>
      </c>
      <c r="J415" t="s">
        <v>694</v>
      </c>
      <c r="K415" t="s">
        <v>3107</v>
      </c>
      <c r="L415" t="s">
        <v>4515</v>
      </c>
      <c r="M415">
        <v>352968</v>
      </c>
      <c r="N415">
        <v>90830</v>
      </c>
      <c r="O415" s="59">
        <v>26744661</v>
      </c>
    </row>
    <row r="416" spans="1:15" x14ac:dyDescent="0.3">
      <c r="A416" t="s">
        <v>709</v>
      </c>
      <c r="B416">
        <v>142.51</v>
      </c>
      <c r="C416">
        <v>2</v>
      </c>
      <c r="D416" s="18">
        <v>39380</v>
      </c>
      <c r="E416" s="18">
        <v>39400</v>
      </c>
      <c r="F416" t="s">
        <v>5959</v>
      </c>
      <c r="G416" t="s">
        <v>5969</v>
      </c>
      <c r="H416" t="s">
        <v>675</v>
      </c>
      <c r="I416" t="s">
        <v>706</v>
      </c>
      <c r="J416" t="s">
        <v>707</v>
      </c>
      <c r="K416" t="s">
        <v>1467</v>
      </c>
      <c r="L416" t="s">
        <v>1466</v>
      </c>
      <c r="M416">
        <v>184258</v>
      </c>
      <c r="N416">
        <v>30300</v>
      </c>
      <c r="O416" s="59">
        <v>2428873</v>
      </c>
    </row>
    <row r="417" spans="1:15" x14ac:dyDescent="0.3">
      <c r="A417" t="s">
        <v>709</v>
      </c>
      <c r="B417">
        <v>97.73</v>
      </c>
      <c r="C417">
        <v>2</v>
      </c>
      <c r="D417" s="18">
        <v>39373</v>
      </c>
      <c r="E417" s="18">
        <v>39399</v>
      </c>
      <c r="F417" t="s">
        <v>5959</v>
      </c>
      <c r="G417" t="s">
        <v>5968</v>
      </c>
      <c r="H417" t="s">
        <v>720</v>
      </c>
      <c r="I417" t="s">
        <v>706</v>
      </c>
      <c r="J417" t="s">
        <v>707</v>
      </c>
      <c r="K417" t="s">
        <v>2483</v>
      </c>
      <c r="L417" t="s">
        <v>4514</v>
      </c>
      <c r="M417">
        <v>1840551</v>
      </c>
      <c r="N417">
        <v>90830</v>
      </c>
      <c r="O417" s="59">
        <v>27274272</v>
      </c>
    </row>
    <row r="418" spans="1:15" x14ac:dyDescent="0.3">
      <c r="A418" t="s">
        <v>690</v>
      </c>
      <c r="B418">
        <v>98.91</v>
      </c>
      <c r="C418">
        <v>1</v>
      </c>
      <c r="D418" s="18">
        <v>39312</v>
      </c>
      <c r="E418" s="18">
        <v>39350</v>
      </c>
      <c r="F418" t="s">
        <v>5958</v>
      </c>
      <c r="G418" t="s">
        <v>5969</v>
      </c>
      <c r="H418" t="s">
        <v>681</v>
      </c>
      <c r="I418" t="s">
        <v>711</v>
      </c>
      <c r="J418" t="s">
        <v>712</v>
      </c>
      <c r="K418" t="s">
        <v>1940</v>
      </c>
      <c r="L418" t="s">
        <v>2274</v>
      </c>
      <c r="M418">
        <v>2440681</v>
      </c>
      <c r="N418">
        <v>16000</v>
      </c>
      <c r="O418" s="59">
        <v>26783947</v>
      </c>
    </row>
    <row r="419" spans="1:15" x14ac:dyDescent="0.3">
      <c r="A419" t="s">
        <v>696</v>
      </c>
      <c r="B419">
        <v>181.28</v>
      </c>
      <c r="C419">
        <v>3</v>
      </c>
      <c r="D419" s="18">
        <v>39214</v>
      </c>
      <c r="E419" s="18">
        <v>39236</v>
      </c>
      <c r="F419" t="s">
        <v>5957</v>
      </c>
      <c r="G419" t="s">
        <v>5969</v>
      </c>
      <c r="H419" t="s">
        <v>699</v>
      </c>
      <c r="I419" t="s">
        <v>693</v>
      </c>
      <c r="J419" t="s">
        <v>694</v>
      </c>
      <c r="K419" t="s">
        <v>878</v>
      </c>
      <c r="L419" t="s">
        <v>1698</v>
      </c>
      <c r="M419">
        <v>358132</v>
      </c>
      <c r="N419">
        <v>70700</v>
      </c>
      <c r="O419" s="59">
        <v>26073077</v>
      </c>
    </row>
    <row r="420" spans="1:15" x14ac:dyDescent="0.3">
      <c r="A420" t="s">
        <v>676</v>
      </c>
      <c r="B420">
        <v>146.53</v>
      </c>
      <c r="C420">
        <v>2</v>
      </c>
      <c r="D420" s="18">
        <v>39219</v>
      </c>
      <c r="E420" s="18">
        <v>39316</v>
      </c>
      <c r="F420" t="s">
        <v>5957</v>
      </c>
      <c r="G420" t="s">
        <v>5969</v>
      </c>
      <c r="H420" t="s">
        <v>675</v>
      </c>
      <c r="I420" t="s">
        <v>672</v>
      </c>
      <c r="J420" t="s">
        <v>851</v>
      </c>
      <c r="K420" t="s">
        <v>1249</v>
      </c>
      <c r="L420" t="s">
        <v>2797</v>
      </c>
      <c r="M420">
        <v>9037174</v>
      </c>
      <c r="N420">
        <v>30300</v>
      </c>
      <c r="O420" s="59">
        <v>26092662</v>
      </c>
    </row>
    <row r="421" spans="1:15" x14ac:dyDescent="0.3">
      <c r="A421" t="s">
        <v>676</v>
      </c>
      <c r="B421">
        <v>146.53</v>
      </c>
      <c r="C421">
        <v>2</v>
      </c>
      <c r="D421" s="18">
        <v>39143</v>
      </c>
      <c r="E421" s="18">
        <v>39199</v>
      </c>
      <c r="F421" t="s">
        <v>5960</v>
      </c>
      <c r="G421" t="s">
        <v>5969</v>
      </c>
      <c r="H421" t="s">
        <v>675</v>
      </c>
      <c r="I421" t="s">
        <v>672</v>
      </c>
      <c r="J421" t="s">
        <v>851</v>
      </c>
      <c r="K421" t="s">
        <v>2457</v>
      </c>
      <c r="L421" t="s">
        <v>4513</v>
      </c>
      <c r="M421">
        <v>272471</v>
      </c>
      <c r="N421">
        <v>30300</v>
      </c>
      <c r="O421" s="59">
        <v>1845130</v>
      </c>
    </row>
    <row r="422" spans="1:15" x14ac:dyDescent="0.3">
      <c r="A422" t="s">
        <v>696</v>
      </c>
      <c r="B422">
        <v>112.13</v>
      </c>
      <c r="C422">
        <v>2</v>
      </c>
      <c r="D422" s="18">
        <v>39268</v>
      </c>
      <c r="E422" s="18">
        <v>39268</v>
      </c>
      <c r="F422" t="s">
        <v>5958</v>
      </c>
      <c r="G422" t="s">
        <v>5969</v>
      </c>
      <c r="H422" t="s">
        <v>681</v>
      </c>
      <c r="I422" t="s">
        <v>765</v>
      </c>
      <c r="J422" t="s">
        <v>766</v>
      </c>
      <c r="K422" t="s">
        <v>765</v>
      </c>
      <c r="L422" t="s">
        <v>2146</v>
      </c>
      <c r="M422">
        <v>337092</v>
      </c>
      <c r="N422">
        <v>16000</v>
      </c>
      <c r="O422" s="59">
        <v>26471209</v>
      </c>
    </row>
    <row r="423" spans="1:15" x14ac:dyDescent="0.3">
      <c r="A423" t="s">
        <v>676</v>
      </c>
      <c r="B423">
        <v>183.54</v>
      </c>
      <c r="C423">
        <v>4</v>
      </c>
      <c r="D423" s="18">
        <v>39098</v>
      </c>
      <c r="E423" s="18">
        <v>39131</v>
      </c>
      <c r="F423" t="s">
        <v>5960</v>
      </c>
      <c r="G423" t="s">
        <v>5969</v>
      </c>
      <c r="H423" t="s">
        <v>699</v>
      </c>
      <c r="I423" t="s">
        <v>678</v>
      </c>
      <c r="J423" t="s">
        <v>679</v>
      </c>
      <c r="K423" t="s">
        <v>1070</v>
      </c>
      <c r="L423" t="s">
        <v>1851</v>
      </c>
      <c r="M423">
        <v>2434455</v>
      </c>
      <c r="N423">
        <v>70700</v>
      </c>
      <c r="O423" s="59">
        <v>1799250</v>
      </c>
    </row>
    <row r="424" spans="1:15" x14ac:dyDescent="0.3">
      <c r="A424" t="s">
        <v>709</v>
      </c>
      <c r="B424">
        <v>122.73</v>
      </c>
      <c r="C424">
        <v>2</v>
      </c>
      <c r="D424" s="18">
        <v>39208</v>
      </c>
      <c r="E424" s="18">
        <v>39253</v>
      </c>
      <c r="F424" t="s">
        <v>5957</v>
      </c>
      <c r="G424" t="s">
        <v>5969</v>
      </c>
      <c r="H424" t="s">
        <v>681</v>
      </c>
      <c r="I424" t="s">
        <v>726</v>
      </c>
      <c r="J424" t="s">
        <v>750</v>
      </c>
      <c r="K424" t="s">
        <v>2847</v>
      </c>
      <c r="L424" t="s">
        <v>1790</v>
      </c>
      <c r="M424">
        <v>53018</v>
      </c>
      <c r="N424">
        <v>16000</v>
      </c>
      <c r="O424" s="59">
        <v>26022104</v>
      </c>
    </row>
    <row r="425" spans="1:15" x14ac:dyDescent="0.3">
      <c r="A425" t="s">
        <v>696</v>
      </c>
      <c r="B425">
        <v>157.91999999999999</v>
      </c>
      <c r="C425">
        <v>3</v>
      </c>
      <c r="D425" s="18">
        <v>39416</v>
      </c>
      <c r="E425" s="18">
        <v>39425</v>
      </c>
      <c r="F425" t="s">
        <v>5959</v>
      </c>
      <c r="G425" t="s">
        <v>5969</v>
      </c>
      <c r="H425" t="s">
        <v>675</v>
      </c>
      <c r="I425" t="s">
        <v>693</v>
      </c>
      <c r="J425" t="s">
        <v>694</v>
      </c>
      <c r="K425" t="s">
        <v>2632</v>
      </c>
      <c r="L425" t="s">
        <v>3328</v>
      </c>
      <c r="M425">
        <v>356747</v>
      </c>
      <c r="N425">
        <v>30300</v>
      </c>
      <c r="O425" s="59">
        <v>27670370</v>
      </c>
    </row>
    <row r="426" spans="1:15" x14ac:dyDescent="0.3">
      <c r="A426" t="s">
        <v>709</v>
      </c>
      <c r="B426">
        <v>138.09</v>
      </c>
      <c r="C426">
        <v>2</v>
      </c>
      <c r="D426" s="18">
        <v>39370</v>
      </c>
      <c r="E426" s="18">
        <v>39395</v>
      </c>
      <c r="F426" t="s">
        <v>5959</v>
      </c>
      <c r="G426" t="s">
        <v>5969</v>
      </c>
      <c r="H426" t="s">
        <v>681</v>
      </c>
      <c r="I426" t="s">
        <v>746</v>
      </c>
      <c r="J426" t="s">
        <v>747</v>
      </c>
      <c r="K426" t="s">
        <v>1479</v>
      </c>
      <c r="L426" t="s">
        <v>1804</v>
      </c>
      <c r="M426">
        <v>380292</v>
      </c>
      <c r="N426">
        <v>16000</v>
      </c>
      <c r="O426" s="59">
        <v>17796815</v>
      </c>
    </row>
    <row r="427" spans="1:15" x14ac:dyDescent="0.3">
      <c r="A427" t="s">
        <v>709</v>
      </c>
      <c r="B427">
        <v>129.91999999999999</v>
      </c>
      <c r="C427">
        <v>3</v>
      </c>
      <c r="D427" s="18">
        <v>39152</v>
      </c>
      <c r="E427" s="18">
        <v>39156</v>
      </c>
      <c r="F427" t="s">
        <v>5960</v>
      </c>
      <c r="G427" t="s">
        <v>5969</v>
      </c>
      <c r="H427" t="s">
        <v>675</v>
      </c>
      <c r="I427" t="s">
        <v>771</v>
      </c>
      <c r="J427" t="s">
        <v>750</v>
      </c>
      <c r="K427" t="s">
        <v>817</v>
      </c>
      <c r="L427" t="s">
        <v>4049</v>
      </c>
      <c r="M427">
        <v>1714048</v>
      </c>
      <c r="N427">
        <v>30300</v>
      </c>
      <c r="O427" s="59">
        <v>25602976</v>
      </c>
    </row>
    <row r="428" spans="1:15" x14ac:dyDescent="0.3">
      <c r="A428" t="s">
        <v>709</v>
      </c>
      <c r="B428">
        <v>114.52</v>
      </c>
      <c r="C428">
        <v>1</v>
      </c>
      <c r="D428" s="18">
        <v>39284</v>
      </c>
      <c r="E428" s="18">
        <v>39288</v>
      </c>
      <c r="F428" t="s">
        <v>5958</v>
      </c>
      <c r="G428" t="s">
        <v>5969</v>
      </c>
      <c r="H428" t="s">
        <v>681</v>
      </c>
      <c r="I428" t="s">
        <v>726</v>
      </c>
      <c r="J428" t="s">
        <v>727</v>
      </c>
      <c r="K428" t="s">
        <v>728</v>
      </c>
      <c r="L428" t="s">
        <v>4512</v>
      </c>
      <c r="M428">
        <v>2211025</v>
      </c>
      <c r="N428">
        <v>16000</v>
      </c>
      <c r="O428" s="59">
        <v>26679387</v>
      </c>
    </row>
    <row r="429" spans="1:15" x14ac:dyDescent="0.3">
      <c r="A429" t="s">
        <v>690</v>
      </c>
      <c r="B429">
        <v>121.13</v>
      </c>
      <c r="C429">
        <v>1</v>
      </c>
      <c r="D429" s="18">
        <v>39237</v>
      </c>
      <c r="E429" s="18">
        <v>39271</v>
      </c>
      <c r="F429" t="s">
        <v>5957</v>
      </c>
      <c r="G429" t="s">
        <v>5969</v>
      </c>
      <c r="H429" t="s">
        <v>675</v>
      </c>
      <c r="I429" t="s">
        <v>711</v>
      </c>
      <c r="J429" t="s">
        <v>712</v>
      </c>
      <c r="K429" t="s">
        <v>2449</v>
      </c>
      <c r="L429" t="s">
        <v>4511</v>
      </c>
      <c r="M429">
        <v>1826130</v>
      </c>
      <c r="N429">
        <v>30300</v>
      </c>
      <c r="O429" s="59">
        <v>26242637</v>
      </c>
    </row>
    <row r="430" spans="1:15" x14ac:dyDescent="0.3">
      <c r="A430" t="s">
        <v>690</v>
      </c>
      <c r="B430">
        <v>98.91</v>
      </c>
      <c r="C430">
        <v>1</v>
      </c>
      <c r="D430" s="18">
        <v>39254</v>
      </c>
      <c r="E430" s="18">
        <v>39283</v>
      </c>
      <c r="F430" t="s">
        <v>5957</v>
      </c>
      <c r="G430" t="s">
        <v>5969</v>
      </c>
      <c r="H430" t="s">
        <v>681</v>
      </c>
      <c r="I430" t="s">
        <v>711</v>
      </c>
      <c r="J430" t="s">
        <v>712</v>
      </c>
      <c r="K430" t="s">
        <v>1342</v>
      </c>
      <c r="L430" t="s">
        <v>4510</v>
      </c>
      <c r="M430">
        <v>156116</v>
      </c>
      <c r="N430">
        <v>16000</v>
      </c>
      <c r="O430" s="59">
        <v>26352754</v>
      </c>
    </row>
    <row r="431" spans="1:15" x14ac:dyDescent="0.3">
      <c r="A431" t="s">
        <v>690</v>
      </c>
      <c r="B431">
        <v>126.38</v>
      </c>
      <c r="C431">
        <v>2</v>
      </c>
      <c r="D431" s="18">
        <v>39361</v>
      </c>
      <c r="E431" s="18">
        <v>39373</v>
      </c>
      <c r="F431" t="s">
        <v>5959</v>
      </c>
      <c r="G431" t="s">
        <v>5969</v>
      </c>
      <c r="H431" t="s">
        <v>675</v>
      </c>
      <c r="I431" t="s">
        <v>711</v>
      </c>
      <c r="J431" t="s">
        <v>712</v>
      </c>
      <c r="K431" t="s">
        <v>1277</v>
      </c>
      <c r="L431" t="s">
        <v>4509</v>
      </c>
      <c r="M431">
        <v>771337</v>
      </c>
      <c r="N431">
        <v>30300</v>
      </c>
      <c r="O431" s="59">
        <v>27216562</v>
      </c>
    </row>
    <row r="432" spans="1:15" x14ac:dyDescent="0.3">
      <c r="A432" t="s">
        <v>696</v>
      </c>
      <c r="B432">
        <v>159.22999999999999</v>
      </c>
      <c r="C432">
        <v>3</v>
      </c>
      <c r="D432" s="18">
        <v>39307</v>
      </c>
      <c r="E432" s="18">
        <v>39317</v>
      </c>
      <c r="F432" t="s">
        <v>5958</v>
      </c>
      <c r="G432" t="s">
        <v>5969</v>
      </c>
      <c r="H432" t="s">
        <v>675</v>
      </c>
      <c r="I432" t="s">
        <v>946</v>
      </c>
      <c r="J432" t="s">
        <v>2875</v>
      </c>
      <c r="K432" t="s">
        <v>4304</v>
      </c>
      <c r="L432" t="s">
        <v>4508</v>
      </c>
      <c r="M432">
        <v>315468</v>
      </c>
      <c r="N432">
        <v>30300</v>
      </c>
      <c r="O432" s="59">
        <v>26796007</v>
      </c>
    </row>
    <row r="433" spans="1:15" x14ac:dyDescent="0.3">
      <c r="A433" t="s">
        <v>690</v>
      </c>
      <c r="B433">
        <v>111.33</v>
      </c>
      <c r="C433">
        <v>1</v>
      </c>
      <c r="D433" s="18">
        <v>39156</v>
      </c>
      <c r="E433" s="18">
        <v>39183</v>
      </c>
      <c r="F433" t="s">
        <v>5960</v>
      </c>
      <c r="G433" t="s">
        <v>5969</v>
      </c>
      <c r="H433" t="s">
        <v>681</v>
      </c>
      <c r="I433" t="s">
        <v>687</v>
      </c>
      <c r="J433" t="s">
        <v>888</v>
      </c>
      <c r="K433" t="s">
        <v>1258</v>
      </c>
      <c r="L433" t="s">
        <v>1257</v>
      </c>
      <c r="M433">
        <v>259877</v>
      </c>
      <c r="N433">
        <v>16000</v>
      </c>
      <c r="O433" s="59">
        <v>25616557</v>
      </c>
    </row>
    <row r="434" spans="1:15" x14ac:dyDescent="0.3">
      <c r="A434" t="s">
        <v>676</v>
      </c>
      <c r="B434">
        <v>164.77</v>
      </c>
      <c r="C434">
        <v>2</v>
      </c>
      <c r="D434" s="18">
        <v>39091</v>
      </c>
      <c r="E434" s="18">
        <v>39137</v>
      </c>
      <c r="F434" t="s">
        <v>5960</v>
      </c>
      <c r="G434" t="s">
        <v>5968</v>
      </c>
      <c r="H434" t="s">
        <v>720</v>
      </c>
      <c r="I434" t="s">
        <v>683</v>
      </c>
      <c r="J434" t="s">
        <v>730</v>
      </c>
      <c r="K434" t="s">
        <v>1222</v>
      </c>
      <c r="L434" t="s">
        <v>1221</v>
      </c>
      <c r="M434">
        <v>9077698</v>
      </c>
      <c r="N434">
        <v>90830</v>
      </c>
      <c r="O434" s="59">
        <v>25166290</v>
      </c>
    </row>
    <row r="435" spans="1:15" x14ac:dyDescent="0.3">
      <c r="A435" t="s">
        <v>676</v>
      </c>
      <c r="B435">
        <v>119.38</v>
      </c>
      <c r="C435">
        <v>1</v>
      </c>
      <c r="D435" s="18">
        <v>39363</v>
      </c>
      <c r="E435" s="18">
        <v>39391</v>
      </c>
      <c r="F435" t="s">
        <v>5959</v>
      </c>
      <c r="G435" t="s">
        <v>5969</v>
      </c>
      <c r="H435" t="s">
        <v>681</v>
      </c>
      <c r="I435" t="s">
        <v>672</v>
      </c>
      <c r="J435" t="s">
        <v>703</v>
      </c>
      <c r="K435" t="s">
        <v>3604</v>
      </c>
      <c r="L435" t="s">
        <v>760</v>
      </c>
      <c r="M435">
        <v>1754590</v>
      </c>
      <c r="N435">
        <v>16000</v>
      </c>
      <c r="O435" s="59">
        <v>27227062</v>
      </c>
    </row>
    <row r="436" spans="1:15" x14ac:dyDescent="0.3">
      <c r="A436" t="s">
        <v>696</v>
      </c>
      <c r="B436">
        <v>168.82</v>
      </c>
      <c r="C436">
        <v>2</v>
      </c>
      <c r="D436" s="18">
        <v>39270</v>
      </c>
      <c r="E436" s="18">
        <v>39281</v>
      </c>
      <c r="F436" t="s">
        <v>5958</v>
      </c>
      <c r="G436" t="s">
        <v>5968</v>
      </c>
      <c r="H436" t="s">
        <v>720</v>
      </c>
      <c r="I436" t="s">
        <v>693</v>
      </c>
      <c r="J436" t="s">
        <v>694</v>
      </c>
      <c r="K436" t="s">
        <v>849</v>
      </c>
      <c r="L436" t="s">
        <v>3148</v>
      </c>
      <c r="M436">
        <v>1749891</v>
      </c>
      <c r="N436">
        <v>90830</v>
      </c>
      <c r="O436" s="59">
        <v>26528354</v>
      </c>
    </row>
    <row r="437" spans="1:15" x14ac:dyDescent="0.3">
      <c r="A437" t="s">
        <v>709</v>
      </c>
      <c r="B437">
        <v>185.15</v>
      </c>
      <c r="C437">
        <v>4</v>
      </c>
      <c r="D437" s="18">
        <v>39335</v>
      </c>
      <c r="E437" s="18">
        <v>39359</v>
      </c>
      <c r="F437" t="s">
        <v>5958</v>
      </c>
      <c r="G437" t="s">
        <v>5968</v>
      </c>
      <c r="H437" t="s">
        <v>755</v>
      </c>
      <c r="I437" t="s">
        <v>771</v>
      </c>
      <c r="J437" t="s">
        <v>772</v>
      </c>
      <c r="K437" t="s">
        <v>1268</v>
      </c>
      <c r="L437" t="s">
        <v>4507</v>
      </c>
      <c r="M437">
        <v>2059556</v>
      </c>
      <c r="N437">
        <v>87000</v>
      </c>
      <c r="O437" s="59">
        <v>27186610</v>
      </c>
    </row>
    <row r="438" spans="1:15" x14ac:dyDescent="0.3">
      <c r="A438" t="s">
        <v>676</v>
      </c>
      <c r="B438">
        <v>94.03</v>
      </c>
      <c r="C438">
        <v>1</v>
      </c>
      <c r="D438" s="18">
        <v>39094</v>
      </c>
      <c r="E438" s="18">
        <v>39125</v>
      </c>
      <c r="F438" t="s">
        <v>5960</v>
      </c>
      <c r="G438" t="s">
        <v>5969</v>
      </c>
      <c r="H438" t="s">
        <v>681</v>
      </c>
      <c r="I438" t="s">
        <v>683</v>
      </c>
      <c r="J438" t="s">
        <v>684</v>
      </c>
      <c r="K438" t="s">
        <v>685</v>
      </c>
      <c r="L438" t="s">
        <v>4506</v>
      </c>
      <c r="M438">
        <v>997915</v>
      </c>
      <c r="N438">
        <v>16000</v>
      </c>
      <c r="O438" s="59">
        <v>25171461</v>
      </c>
    </row>
    <row r="439" spans="1:15" x14ac:dyDescent="0.3">
      <c r="A439" t="s">
        <v>709</v>
      </c>
      <c r="B439">
        <v>163.51</v>
      </c>
      <c r="C439">
        <v>2</v>
      </c>
      <c r="D439" s="18">
        <v>39278</v>
      </c>
      <c r="E439" s="18">
        <v>39304</v>
      </c>
      <c r="F439" t="s">
        <v>5958</v>
      </c>
      <c r="G439" t="s">
        <v>5969</v>
      </c>
      <c r="H439" t="s">
        <v>675</v>
      </c>
      <c r="I439" t="s">
        <v>746</v>
      </c>
      <c r="J439" t="s">
        <v>747</v>
      </c>
      <c r="K439" t="s">
        <v>1144</v>
      </c>
      <c r="L439" t="s">
        <v>3546</v>
      </c>
      <c r="M439">
        <v>2304444</v>
      </c>
      <c r="N439">
        <v>30300</v>
      </c>
      <c r="O439" s="59">
        <v>178975</v>
      </c>
    </row>
    <row r="440" spans="1:15" x14ac:dyDescent="0.3">
      <c r="A440" t="s">
        <v>676</v>
      </c>
      <c r="B440">
        <v>166.65</v>
      </c>
      <c r="C440">
        <v>2</v>
      </c>
      <c r="D440" s="18">
        <v>39265</v>
      </c>
      <c r="E440" s="18">
        <v>39347</v>
      </c>
      <c r="F440" t="s">
        <v>5958</v>
      </c>
      <c r="G440" t="s">
        <v>5969</v>
      </c>
      <c r="H440" t="s">
        <v>699</v>
      </c>
      <c r="I440" t="s">
        <v>678</v>
      </c>
      <c r="J440" t="s">
        <v>679</v>
      </c>
      <c r="K440" t="s">
        <v>882</v>
      </c>
      <c r="L440" t="s">
        <v>2222</v>
      </c>
      <c r="M440">
        <v>2669847</v>
      </c>
      <c r="N440">
        <v>70700</v>
      </c>
      <c r="O440" s="59">
        <v>26447146</v>
      </c>
    </row>
    <row r="441" spans="1:15" x14ac:dyDescent="0.3">
      <c r="A441" t="s">
        <v>676</v>
      </c>
      <c r="B441">
        <v>94.77</v>
      </c>
      <c r="C441">
        <v>1</v>
      </c>
      <c r="D441" s="18">
        <v>39391</v>
      </c>
      <c r="E441" s="18">
        <v>39475</v>
      </c>
      <c r="F441" t="s">
        <v>5959</v>
      </c>
      <c r="G441" t="s">
        <v>5969</v>
      </c>
      <c r="H441" t="s">
        <v>681</v>
      </c>
      <c r="I441" t="s">
        <v>678</v>
      </c>
      <c r="J441" t="s">
        <v>679</v>
      </c>
      <c r="K441" t="s">
        <v>2592</v>
      </c>
      <c r="L441" t="s">
        <v>4505</v>
      </c>
      <c r="M441">
        <v>303949</v>
      </c>
      <c r="N441">
        <v>16000</v>
      </c>
      <c r="O441" s="59">
        <v>27449718</v>
      </c>
    </row>
    <row r="442" spans="1:15" x14ac:dyDescent="0.3">
      <c r="A442" t="s">
        <v>690</v>
      </c>
      <c r="B442">
        <v>100.7</v>
      </c>
      <c r="C442">
        <v>2</v>
      </c>
      <c r="D442" s="18">
        <v>39150</v>
      </c>
      <c r="E442" s="18">
        <v>39178</v>
      </c>
      <c r="F442" t="s">
        <v>5960</v>
      </c>
      <c r="G442" t="s">
        <v>5969</v>
      </c>
      <c r="H442" t="s">
        <v>681</v>
      </c>
      <c r="I442" t="s">
        <v>722</v>
      </c>
      <c r="J442" t="s">
        <v>797</v>
      </c>
      <c r="K442" t="s">
        <v>822</v>
      </c>
      <c r="L442" t="s">
        <v>1535</v>
      </c>
      <c r="M442">
        <v>2027650</v>
      </c>
      <c r="N442">
        <v>16000</v>
      </c>
      <c r="O442" s="59">
        <v>25604921</v>
      </c>
    </row>
    <row r="443" spans="1:15" x14ac:dyDescent="0.3">
      <c r="A443" t="s">
        <v>696</v>
      </c>
      <c r="B443">
        <v>139.68</v>
      </c>
      <c r="C443">
        <v>2</v>
      </c>
      <c r="D443" s="18">
        <v>39298</v>
      </c>
      <c r="E443" s="18">
        <v>39303</v>
      </c>
      <c r="F443" t="s">
        <v>5958</v>
      </c>
      <c r="G443" t="s">
        <v>5968</v>
      </c>
      <c r="H443" t="s">
        <v>720</v>
      </c>
      <c r="I443" t="s">
        <v>693</v>
      </c>
      <c r="J443" t="s">
        <v>694</v>
      </c>
      <c r="K443" t="s">
        <v>785</v>
      </c>
      <c r="L443" t="s">
        <v>4504</v>
      </c>
      <c r="M443">
        <v>367465</v>
      </c>
      <c r="N443">
        <v>90830</v>
      </c>
      <c r="O443" s="59">
        <v>26746051</v>
      </c>
    </row>
    <row r="444" spans="1:15" x14ac:dyDescent="0.3">
      <c r="A444" t="s">
        <v>696</v>
      </c>
      <c r="B444">
        <v>157.91999999999999</v>
      </c>
      <c r="C444">
        <v>3</v>
      </c>
      <c r="D444" s="18">
        <v>39304</v>
      </c>
      <c r="E444" s="18">
        <v>39310</v>
      </c>
      <c r="F444" t="s">
        <v>5958</v>
      </c>
      <c r="G444" t="s">
        <v>5969</v>
      </c>
      <c r="H444" t="s">
        <v>675</v>
      </c>
      <c r="I444" t="s">
        <v>693</v>
      </c>
      <c r="J444" t="s">
        <v>694</v>
      </c>
      <c r="K444" t="s">
        <v>3197</v>
      </c>
      <c r="L444" t="s">
        <v>3267</v>
      </c>
      <c r="M444">
        <v>1888835</v>
      </c>
      <c r="N444">
        <v>30300</v>
      </c>
      <c r="O444" s="59">
        <v>26799391</v>
      </c>
    </row>
    <row r="445" spans="1:15" x14ac:dyDescent="0.3">
      <c r="A445" t="s">
        <v>709</v>
      </c>
      <c r="B445">
        <v>113.6</v>
      </c>
      <c r="C445">
        <v>2</v>
      </c>
      <c r="D445" s="18">
        <v>39140</v>
      </c>
      <c r="E445" s="18">
        <v>39141</v>
      </c>
      <c r="F445" t="s">
        <v>5960</v>
      </c>
      <c r="G445" t="s">
        <v>5969</v>
      </c>
      <c r="H445" t="s">
        <v>681</v>
      </c>
      <c r="I445" t="s">
        <v>706</v>
      </c>
      <c r="J445" t="s">
        <v>707</v>
      </c>
      <c r="K445" t="s">
        <v>1447</v>
      </c>
      <c r="L445" t="s">
        <v>1949</v>
      </c>
      <c r="M445">
        <v>177851</v>
      </c>
      <c r="N445">
        <v>16000</v>
      </c>
      <c r="O445" s="59">
        <v>25508912</v>
      </c>
    </row>
    <row r="446" spans="1:15" x14ac:dyDescent="0.3">
      <c r="A446" t="s">
        <v>676</v>
      </c>
      <c r="B446">
        <v>108.51</v>
      </c>
      <c r="C446">
        <v>1</v>
      </c>
      <c r="D446" s="18">
        <v>39417</v>
      </c>
      <c r="E446" s="18">
        <v>39487</v>
      </c>
      <c r="F446" t="s">
        <v>5959</v>
      </c>
      <c r="G446" t="s">
        <v>5969</v>
      </c>
      <c r="H446" t="s">
        <v>681</v>
      </c>
      <c r="I446" t="s">
        <v>672</v>
      </c>
      <c r="J446" t="s">
        <v>851</v>
      </c>
      <c r="K446" t="s">
        <v>4201</v>
      </c>
      <c r="L446" t="s">
        <v>4200</v>
      </c>
      <c r="M446">
        <v>9041984</v>
      </c>
      <c r="N446">
        <v>16000</v>
      </c>
      <c r="O446" s="59">
        <v>27663925</v>
      </c>
    </row>
    <row r="447" spans="1:15" x14ac:dyDescent="0.3">
      <c r="A447" t="s">
        <v>690</v>
      </c>
      <c r="B447">
        <v>157.52000000000001</v>
      </c>
      <c r="C447">
        <v>3</v>
      </c>
      <c r="D447" s="18">
        <v>39335</v>
      </c>
      <c r="E447" s="18">
        <v>39357</v>
      </c>
      <c r="F447" t="s">
        <v>5958</v>
      </c>
      <c r="G447" t="s">
        <v>5969</v>
      </c>
      <c r="H447" t="s">
        <v>675</v>
      </c>
      <c r="I447" t="s">
        <v>722</v>
      </c>
      <c r="J447" t="s">
        <v>797</v>
      </c>
      <c r="K447" t="s">
        <v>2776</v>
      </c>
      <c r="L447" t="s">
        <v>900</v>
      </c>
      <c r="M447">
        <v>2132095</v>
      </c>
      <c r="N447">
        <v>30300</v>
      </c>
      <c r="O447" s="59">
        <v>27051341</v>
      </c>
    </row>
    <row r="448" spans="1:15" x14ac:dyDescent="0.3">
      <c r="A448" t="s">
        <v>709</v>
      </c>
      <c r="B448">
        <v>127.08</v>
      </c>
      <c r="C448">
        <v>3</v>
      </c>
      <c r="D448" s="18">
        <v>39219</v>
      </c>
      <c r="E448" s="18">
        <v>39224</v>
      </c>
      <c r="F448" t="s">
        <v>5957</v>
      </c>
      <c r="G448" t="s">
        <v>5969</v>
      </c>
      <c r="H448" t="s">
        <v>681</v>
      </c>
      <c r="I448" t="s">
        <v>771</v>
      </c>
      <c r="J448" t="s">
        <v>772</v>
      </c>
      <c r="K448" t="s">
        <v>4503</v>
      </c>
      <c r="L448" t="s">
        <v>4502</v>
      </c>
      <c r="M448">
        <v>995124</v>
      </c>
      <c r="N448">
        <v>16000</v>
      </c>
      <c r="O448" s="59">
        <v>2145856</v>
      </c>
    </row>
    <row r="449" spans="1:15" x14ac:dyDescent="0.3">
      <c r="A449" t="s">
        <v>709</v>
      </c>
      <c r="B449">
        <v>115.68</v>
      </c>
      <c r="C449">
        <v>2</v>
      </c>
      <c r="D449" s="18">
        <v>39381</v>
      </c>
      <c r="E449" s="18">
        <v>39424</v>
      </c>
      <c r="F449" t="s">
        <v>5959</v>
      </c>
      <c r="G449" t="s">
        <v>5969</v>
      </c>
      <c r="H449" t="s">
        <v>681</v>
      </c>
      <c r="I449" t="s">
        <v>771</v>
      </c>
      <c r="J449" t="s">
        <v>772</v>
      </c>
      <c r="K449" t="s">
        <v>3532</v>
      </c>
      <c r="L449" t="s">
        <v>4457</v>
      </c>
      <c r="M449">
        <v>68909</v>
      </c>
      <c r="N449">
        <v>16000</v>
      </c>
      <c r="O449" s="59">
        <v>27376339</v>
      </c>
    </row>
    <row r="450" spans="1:15" x14ac:dyDescent="0.3">
      <c r="A450" t="s">
        <v>676</v>
      </c>
      <c r="B450">
        <v>156.31</v>
      </c>
      <c r="C450">
        <v>2</v>
      </c>
      <c r="D450" s="18">
        <v>39201</v>
      </c>
      <c r="E450" s="18">
        <v>39201</v>
      </c>
      <c r="F450" t="s">
        <v>5957</v>
      </c>
      <c r="G450" t="s">
        <v>5969</v>
      </c>
      <c r="H450" t="s">
        <v>675</v>
      </c>
      <c r="I450" t="s">
        <v>672</v>
      </c>
      <c r="J450" t="s">
        <v>673</v>
      </c>
      <c r="K450" t="s">
        <v>1660</v>
      </c>
      <c r="L450" t="s">
        <v>4501</v>
      </c>
      <c r="M450">
        <v>2041005</v>
      </c>
      <c r="N450">
        <v>30300</v>
      </c>
      <c r="O450" s="59">
        <v>25986450</v>
      </c>
    </row>
    <row r="451" spans="1:15" x14ac:dyDescent="0.3">
      <c r="A451" t="s">
        <v>690</v>
      </c>
      <c r="B451">
        <v>185.7</v>
      </c>
      <c r="C451">
        <v>2</v>
      </c>
      <c r="D451" s="18">
        <v>39124</v>
      </c>
      <c r="E451" s="18">
        <v>39151</v>
      </c>
      <c r="F451" t="s">
        <v>5960</v>
      </c>
      <c r="G451" t="s">
        <v>5968</v>
      </c>
      <c r="H451" t="s">
        <v>755</v>
      </c>
      <c r="I451" t="s">
        <v>711</v>
      </c>
      <c r="J451" t="s">
        <v>712</v>
      </c>
      <c r="K451" t="s">
        <v>916</v>
      </c>
      <c r="L451" t="s">
        <v>3674</v>
      </c>
      <c r="M451">
        <v>936409</v>
      </c>
      <c r="N451">
        <v>87000</v>
      </c>
      <c r="O451" s="59">
        <v>25395223</v>
      </c>
    </row>
    <row r="452" spans="1:15" x14ac:dyDescent="0.3">
      <c r="A452" t="s">
        <v>709</v>
      </c>
      <c r="B452">
        <v>111.79</v>
      </c>
      <c r="C452">
        <v>2</v>
      </c>
      <c r="D452" s="18">
        <v>39207</v>
      </c>
      <c r="E452" s="18">
        <v>39231</v>
      </c>
      <c r="F452" t="s">
        <v>5957</v>
      </c>
      <c r="G452" t="s">
        <v>5969</v>
      </c>
      <c r="H452" t="s">
        <v>681</v>
      </c>
      <c r="I452" t="s">
        <v>746</v>
      </c>
      <c r="J452" t="s">
        <v>833</v>
      </c>
      <c r="K452" t="s">
        <v>4500</v>
      </c>
      <c r="L452" t="s">
        <v>4499</v>
      </c>
      <c r="M452">
        <v>371950</v>
      </c>
      <c r="N452">
        <v>16000</v>
      </c>
      <c r="O452" s="59">
        <v>17702644</v>
      </c>
    </row>
    <row r="453" spans="1:15" x14ac:dyDescent="0.3">
      <c r="A453" t="s">
        <v>676</v>
      </c>
      <c r="B453">
        <v>94.03</v>
      </c>
      <c r="C453">
        <v>1</v>
      </c>
      <c r="D453" s="18">
        <v>39201</v>
      </c>
      <c r="E453" s="18">
        <v>39285</v>
      </c>
      <c r="F453" t="s">
        <v>5957</v>
      </c>
      <c r="G453" t="s">
        <v>5969</v>
      </c>
      <c r="H453" t="s">
        <v>681</v>
      </c>
      <c r="I453" t="s">
        <v>683</v>
      </c>
      <c r="J453" t="s">
        <v>684</v>
      </c>
      <c r="K453" t="s">
        <v>2649</v>
      </c>
      <c r="L453" t="s">
        <v>2648</v>
      </c>
      <c r="M453">
        <v>308041</v>
      </c>
      <c r="N453">
        <v>16000</v>
      </c>
      <c r="O453" s="59">
        <v>25989082</v>
      </c>
    </row>
    <row r="454" spans="1:15" x14ac:dyDescent="0.3">
      <c r="A454" t="s">
        <v>690</v>
      </c>
      <c r="B454">
        <v>185.7</v>
      </c>
      <c r="C454">
        <v>2</v>
      </c>
      <c r="D454" s="18">
        <v>39263</v>
      </c>
      <c r="E454" s="18">
        <v>39298</v>
      </c>
      <c r="F454" t="s">
        <v>5957</v>
      </c>
      <c r="G454" t="s">
        <v>5968</v>
      </c>
      <c r="H454" t="s">
        <v>755</v>
      </c>
      <c r="I454" t="s">
        <v>711</v>
      </c>
      <c r="J454" t="s">
        <v>712</v>
      </c>
      <c r="K454" t="s">
        <v>1004</v>
      </c>
      <c r="L454" t="s">
        <v>2012</v>
      </c>
      <c r="M454">
        <v>1880548</v>
      </c>
      <c r="N454">
        <v>87000</v>
      </c>
      <c r="O454" s="59">
        <v>26445539</v>
      </c>
    </row>
    <row r="455" spans="1:15" x14ac:dyDescent="0.3">
      <c r="A455" t="s">
        <v>690</v>
      </c>
      <c r="B455">
        <v>138.24</v>
      </c>
      <c r="C455">
        <v>3</v>
      </c>
      <c r="D455" s="18">
        <v>39212</v>
      </c>
      <c r="E455" s="18">
        <v>39218</v>
      </c>
      <c r="F455" t="s">
        <v>5957</v>
      </c>
      <c r="G455" t="s">
        <v>5969</v>
      </c>
      <c r="H455" t="s">
        <v>675</v>
      </c>
      <c r="I455" t="s">
        <v>839</v>
      </c>
      <c r="J455" t="s">
        <v>840</v>
      </c>
      <c r="K455" t="s">
        <v>1657</v>
      </c>
      <c r="L455" t="s">
        <v>4000</v>
      </c>
      <c r="M455">
        <v>290629</v>
      </c>
      <c r="N455">
        <v>30300</v>
      </c>
      <c r="O455" s="59">
        <v>26040053</v>
      </c>
    </row>
    <row r="456" spans="1:15" x14ac:dyDescent="0.3">
      <c r="A456" t="s">
        <v>696</v>
      </c>
      <c r="B456">
        <v>149.38999999999999</v>
      </c>
      <c r="C456">
        <v>2</v>
      </c>
      <c r="D456" s="18">
        <v>39131</v>
      </c>
      <c r="E456" s="18">
        <v>39132</v>
      </c>
      <c r="F456" t="s">
        <v>5960</v>
      </c>
      <c r="G456" t="s">
        <v>5969</v>
      </c>
      <c r="H456" t="s">
        <v>675</v>
      </c>
      <c r="I456" t="s">
        <v>693</v>
      </c>
      <c r="J456" t="s">
        <v>694</v>
      </c>
      <c r="K456" t="s">
        <v>1642</v>
      </c>
      <c r="L456" t="s">
        <v>3750</v>
      </c>
      <c r="M456">
        <v>354178</v>
      </c>
      <c r="N456">
        <v>30300</v>
      </c>
      <c r="O456" s="59">
        <v>25473751</v>
      </c>
    </row>
    <row r="457" spans="1:15" x14ac:dyDescent="0.3">
      <c r="A457" t="s">
        <v>676</v>
      </c>
      <c r="B457">
        <v>112.01</v>
      </c>
      <c r="C457">
        <v>2</v>
      </c>
      <c r="D457" s="18">
        <v>39391</v>
      </c>
      <c r="E457" s="18">
        <v>39455</v>
      </c>
      <c r="F457" t="s">
        <v>5959</v>
      </c>
      <c r="G457" t="s">
        <v>5969</v>
      </c>
      <c r="H457" t="s">
        <v>681</v>
      </c>
      <c r="I457" t="s">
        <v>672</v>
      </c>
      <c r="J457" t="s">
        <v>779</v>
      </c>
      <c r="K457" t="s">
        <v>1530</v>
      </c>
      <c r="L457" t="s">
        <v>3703</v>
      </c>
      <c r="M457">
        <v>349978</v>
      </c>
      <c r="N457">
        <v>16000</v>
      </c>
      <c r="O457" s="59">
        <v>27453742</v>
      </c>
    </row>
    <row r="458" spans="1:15" x14ac:dyDescent="0.3">
      <c r="A458" t="s">
        <v>690</v>
      </c>
      <c r="B458">
        <v>138.52000000000001</v>
      </c>
      <c r="C458">
        <v>2</v>
      </c>
      <c r="D458" s="18">
        <v>39404</v>
      </c>
      <c r="E458" s="18">
        <v>39414</v>
      </c>
      <c r="F458" t="s">
        <v>5959</v>
      </c>
      <c r="G458" t="s">
        <v>5969</v>
      </c>
      <c r="H458" t="s">
        <v>675</v>
      </c>
      <c r="I458" t="s">
        <v>687</v>
      </c>
      <c r="J458" t="s">
        <v>688</v>
      </c>
      <c r="K458" t="s">
        <v>1212</v>
      </c>
      <c r="L458" t="s">
        <v>1090</v>
      </c>
      <c r="M458">
        <v>2362260</v>
      </c>
      <c r="N458">
        <v>30300</v>
      </c>
      <c r="O458" s="59">
        <v>27609202</v>
      </c>
    </row>
    <row r="459" spans="1:15" x14ac:dyDescent="0.3">
      <c r="A459" t="s">
        <v>709</v>
      </c>
      <c r="B459">
        <v>156.27000000000001</v>
      </c>
      <c r="C459">
        <v>2</v>
      </c>
      <c r="D459" s="18">
        <v>39382</v>
      </c>
      <c r="E459" s="18">
        <v>39394</v>
      </c>
      <c r="F459" t="s">
        <v>5959</v>
      </c>
      <c r="G459" t="s">
        <v>5969</v>
      </c>
      <c r="H459" t="s">
        <v>675</v>
      </c>
      <c r="I459" t="s">
        <v>746</v>
      </c>
      <c r="J459" t="s">
        <v>833</v>
      </c>
      <c r="K459" t="s">
        <v>1899</v>
      </c>
      <c r="L459" t="s">
        <v>2763</v>
      </c>
      <c r="M459">
        <v>371997</v>
      </c>
      <c r="N459">
        <v>30300</v>
      </c>
      <c r="O459" s="59">
        <v>17799930</v>
      </c>
    </row>
    <row r="460" spans="1:15" x14ac:dyDescent="0.3">
      <c r="A460" t="s">
        <v>676</v>
      </c>
      <c r="B460">
        <v>186.44</v>
      </c>
      <c r="C460">
        <v>2</v>
      </c>
      <c r="D460" s="18">
        <v>39425</v>
      </c>
      <c r="E460" s="18">
        <v>39461</v>
      </c>
      <c r="F460" t="s">
        <v>5959</v>
      </c>
      <c r="G460" t="s">
        <v>5969</v>
      </c>
      <c r="H460" t="s">
        <v>699</v>
      </c>
      <c r="I460" t="s">
        <v>672</v>
      </c>
      <c r="J460" t="s">
        <v>779</v>
      </c>
      <c r="K460" t="s">
        <v>1321</v>
      </c>
      <c r="L460" t="s">
        <v>1320</v>
      </c>
      <c r="M460">
        <v>961245</v>
      </c>
      <c r="N460">
        <v>70700</v>
      </c>
      <c r="O460" s="59">
        <v>27698808</v>
      </c>
    </row>
    <row r="461" spans="1:15" x14ac:dyDescent="0.3">
      <c r="A461" t="s">
        <v>709</v>
      </c>
      <c r="B461">
        <v>114.52</v>
      </c>
      <c r="C461">
        <v>1</v>
      </c>
      <c r="D461" s="18">
        <v>39133</v>
      </c>
      <c r="E461" s="18">
        <v>39175</v>
      </c>
      <c r="F461" t="s">
        <v>5960</v>
      </c>
      <c r="G461" t="s">
        <v>5969</v>
      </c>
      <c r="H461" t="s">
        <v>681</v>
      </c>
      <c r="I461" t="s">
        <v>726</v>
      </c>
      <c r="J461" t="s">
        <v>727</v>
      </c>
      <c r="K461" t="s">
        <v>1513</v>
      </c>
      <c r="L461" t="s">
        <v>2481</v>
      </c>
      <c r="M461">
        <v>1739858</v>
      </c>
      <c r="N461">
        <v>16000</v>
      </c>
      <c r="O461" s="59">
        <v>25410685</v>
      </c>
    </row>
    <row r="462" spans="1:15" x14ac:dyDescent="0.3">
      <c r="A462" t="s">
        <v>676</v>
      </c>
      <c r="B462">
        <v>186.44</v>
      </c>
      <c r="C462">
        <v>2</v>
      </c>
      <c r="D462" s="18">
        <v>39243</v>
      </c>
      <c r="E462" s="18">
        <v>39282</v>
      </c>
      <c r="F462" t="s">
        <v>5957</v>
      </c>
      <c r="G462" t="s">
        <v>5969</v>
      </c>
      <c r="H462" t="s">
        <v>699</v>
      </c>
      <c r="I462" t="s">
        <v>672</v>
      </c>
      <c r="J462" t="s">
        <v>779</v>
      </c>
      <c r="K462" t="s">
        <v>2907</v>
      </c>
      <c r="L462" t="s">
        <v>2906</v>
      </c>
      <c r="M462">
        <v>961236</v>
      </c>
      <c r="N462">
        <v>70700</v>
      </c>
      <c r="O462" s="59">
        <v>26288262</v>
      </c>
    </row>
    <row r="463" spans="1:15" x14ac:dyDescent="0.3">
      <c r="A463" t="s">
        <v>690</v>
      </c>
      <c r="B463">
        <v>96.59</v>
      </c>
      <c r="C463">
        <v>2</v>
      </c>
      <c r="D463" s="18">
        <v>39091</v>
      </c>
      <c r="E463" s="18">
        <v>39100</v>
      </c>
      <c r="F463" t="s">
        <v>5960</v>
      </c>
      <c r="G463" t="s">
        <v>5969</v>
      </c>
      <c r="H463" t="s">
        <v>681</v>
      </c>
      <c r="I463" t="s">
        <v>711</v>
      </c>
      <c r="J463" t="s">
        <v>712</v>
      </c>
      <c r="K463" t="s">
        <v>1277</v>
      </c>
      <c r="L463" t="s">
        <v>4458</v>
      </c>
      <c r="M463">
        <v>2099135</v>
      </c>
      <c r="N463">
        <v>16000</v>
      </c>
      <c r="O463" s="59">
        <v>25158084</v>
      </c>
    </row>
    <row r="464" spans="1:15" x14ac:dyDescent="0.3">
      <c r="A464" t="s">
        <v>709</v>
      </c>
      <c r="B464">
        <v>177.63</v>
      </c>
      <c r="C464">
        <v>3</v>
      </c>
      <c r="D464" s="18">
        <v>39138</v>
      </c>
      <c r="E464" s="18">
        <v>39185</v>
      </c>
      <c r="F464" t="s">
        <v>5960</v>
      </c>
      <c r="G464" t="s">
        <v>5968</v>
      </c>
      <c r="H464" t="s">
        <v>720</v>
      </c>
      <c r="I464" t="s">
        <v>771</v>
      </c>
      <c r="J464" t="s">
        <v>772</v>
      </c>
      <c r="K464" t="s">
        <v>2894</v>
      </c>
      <c r="L464" t="s">
        <v>4498</v>
      </c>
      <c r="M464">
        <v>1907670</v>
      </c>
      <c r="N464">
        <v>90830</v>
      </c>
      <c r="O464" s="59">
        <v>25451488</v>
      </c>
    </row>
    <row r="465" spans="1:15" x14ac:dyDescent="0.3">
      <c r="A465" t="s">
        <v>676</v>
      </c>
      <c r="B465">
        <v>179.74</v>
      </c>
      <c r="C465">
        <v>4</v>
      </c>
      <c r="D465" s="18">
        <v>39236</v>
      </c>
      <c r="E465" s="18">
        <v>39276</v>
      </c>
      <c r="F465" t="s">
        <v>5957</v>
      </c>
      <c r="G465" t="s">
        <v>5969</v>
      </c>
      <c r="H465" t="s">
        <v>699</v>
      </c>
      <c r="I465" t="s">
        <v>683</v>
      </c>
      <c r="J465" t="s">
        <v>730</v>
      </c>
      <c r="K465" t="s">
        <v>1973</v>
      </c>
      <c r="L465" t="s">
        <v>2591</v>
      </c>
      <c r="M465">
        <v>950604</v>
      </c>
      <c r="N465">
        <v>70700</v>
      </c>
      <c r="O465" s="59">
        <v>26233118</v>
      </c>
    </row>
    <row r="466" spans="1:15" x14ac:dyDescent="0.3">
      <c r="A466" t="s">
        <v>696</v>
      </c>
      <c r="B466">
        <v>161.15</v>
      </c>
      <c r="C466">
        <v>3</v>
      </c>
      <c r="D466" s="18">
        <v>39432</v>
      </c>
      <c r="E466" s="18">
        <v>39438</v>
      </c>
      <c r="F466" t="s">
        <v>5959</v>
      </c>
      <c r="G466" t="s">
        <v>5969</v>
      </c>
      <c r="H466" t="s">
        <v>675</v>
      </c>
      <c r="I466" t="s">
        <v>693</v>
      </c>
      <c r="J466" t="s">
        <v>694</v>
      </c>
      <c r="K466" t="s">
        <v>2233</v>
      </c>
      <c r="L466" t="s">
        <v>2955</v>
      </c>
      <c r="M466">
        <v>344895</v>
      </c>
      <c r="N466">
        <v>30300</v>
      </c>
      <c r="O466" s="59">
        <v>27892050</v>
      </c>
    </row>
    <row r="467" spans="1:15" x14ac:dyDescent="0.3">
      <c r="A467" t="s">
        <v>676</v>
      </c>
      <c r="B467">
        <v>117.61</v>
      </c>
      <c r="C467">
        <v>1</v>
      </c>
      <c r="D467" s="18">
        <v>39293</v>
      </c>
      <c r="E467" s="18">
        <v>39350</v>
      </c>
      <c r="F467" t="s">
        <v>5958</v>
      </c>
      <c r="G467" t="s">
        <v>5969</v>
      </c>
      <c r="H467" t="s">
        <v>681</v>
      </c>
      <c r="I467" t="s">
        <v>683</v>
      </c>
      <c r="J467" t="s">
        <v>703</v>
      </c>
      <c r="K467" t="s">
        <v>1815</v>
      </c>
      <c r="L467" t="s">
        <v>4497</v>
      </c>
      <c r="M467">
        <v>1877020</v>
      </c>
      <c r="N467">
        <v>16000</v>
      </c>
      <c r="O467" s="59">
        <v>26666907</v>
      </c>
    </row>
    <row r="468" spans="1:15" x14ac:dyDescent="0.3">
      <c r="A468" t="s">
        <v>690</v>
      </c>
      <c r="B468">
        <v>123.68</v>
      </c>
      <c r="C468">
        <v>3</v>
      </c>
      <c r="D468" s="18">
        <v>39215</v>
      </c>
      <c r="E468" s="18">
        <v>39241</v>
      </c>
      <c r="F468" t="s">
        <v>5957</v>
      </c>
      <c r="G468" t="s">
        <v>5969</v>
      </c>
      <c r="H468" t="s">
        <v>675</v>
      </c>
      <c r="I468" t="s">
        <v>711</v>
      </c>
      <c r="J468" t="s">
        <v>712</v>
      </c>
      <c r="K468" t="s">
        <v>1915</v>
      </c>
      <c r="L468" t="s">
        <v>1849</v>
      </c>
      <c r="M468">
        <v>150876</v>
      </c>
      <c r="N468">
        <v>30300</v>
      </c>
      <c r="O468" s="59">
        <v>26136157</v>
      </c>
    </row>
    <row r="469" spans="1:15" x14ac:dyDescent="0.3">
      <c r="A469" t="s">
        <v>709</v>
      </c>
      <c r="B469">
        <v>150.68</v>
      </c>
      <c r="C469">
        <v>3</v>
      </c>
      <c r="D469" s="18">
        <v>39139</v>
      </c>
      <c r="E469" s="18">
        <v>39184</v>
      </c>
      <c r="F469" t="s">
        <v>5960</v>
      </c>
      <c r="G469" t="s">
        <v>5969</v>
      </c>
      <c r="H469" t="s">
        <v>675</v>
      </c>
      <c r="I469" t="s">
        <v>771</v>
      </c>
      <c r="J469" t="s">
        <v>772</v>
      </c>
      <c r="K469" t="s">
        <v>2617</v>
      </c>
      <c r="L469" t="s">
        <v>1159</v>
      </c>
      <c r="M469">
        <v>2568162</v>
      </c>
      <c r="N469">
        <v>30300</v>
      </c>
      <c r="O469" s="59">
        <v>25501751</v>
      </c>
    </row>
    <row r="470" spans="1:15" x14ac:dyDescent="0.3">
      <c r="A470" t="s">
        <v>696</v>
      </c>
      <c r="B470">
        <v>185.27</v>
      </c>
      <c r="C470">
        <v>3</v>
      </c>
      <c r="D470" s="18">
        <v>39289</v>
      </c>
      <c r="E470" s="18">
        <v>39309</v>
      </c>
      <c r="F470" t="s">
        <v>5958</v>
      </c>
      <c r="G470" t="s">
        <v>5969</v>
      </c>
      <c r="H470" t="s">
        <v>699</v>
      </c>
      <c r="I470" t="s">
        <v>693</v>
      </c>
      <c r="J470" t="s">
        <v>694</v>
      </c>
      <c r="K470" t="s">
        <v>4496</v>
      </c>
      <c r="L470" t="s">
        <v>4495</v>
      </c>
      <c r="M470">
        <v>2561050</v>
      </c>
      <c r="N470">
        <v>70700</v>
      </c>
      <c r="O470" s="59">
        <v>26807407</v>
      </c>
    </row>
    <row r="471" spans="1:15" x14ac:dyDescent="0.3">
      <c r="A471" t="s">
        <v>676</v>
      </c>
      <c r="B471">
        <v>94.77</v>
      </c>
      <c r="C471">
        <v>1</v>
      </c>
      <c r="D471" s="18">
        <v>39249</v>
      </c>
      <c r="E471" s="18">
        <v>39336</v>
      </c>
      <c r="F471" t="s">
        <v>5957</v>
      </c>
      <c r="G471" t="s">
        <v>5969</v>
      </c>
      <c r="H471" t="s">
        <v>681</v>
      </c>
      <c r="I471" t="s">
        <v>678</v>
      </c>
      <c r="J471" t="s">
        <v>679</v>
      </c>
      <c r="K471" t="s">
        <v>678</v>
      </c>
      <c r="L471" t="s">
        <v>4494</v>
      </c>
      <c r="M471">
        <v>303943</v>
      </c>
      <c r="N471">
        <v>16000</v>
      </c>
      <c r="O471" s="59">
        <v>26363498</v>
      </c>
    </row>
    <row r="472" spans="1:15" x14ac:dyDescent="0.3">
      <c r="A472" t="s">
        <v>709</v>
      </c>
      <c r="B472">
        <v>139.11000000000001</v>
      </c>
      <c r="C472">
        <v>2</v>
      </c>
      <c r="D472" s="18">
        <v>39244</v>
      </c>
      <c r="E472" s="18">
        <v>39274</v>
      </c>
      <c r="F472" t="s">
        <v>5957</v>
      </c>
      <c r="G472" t="s">
        <v>5969</v>
      </c>
      <c r="H472" t="s">
        <v>675</v>
      </c>
      <c r="I472" t="s">
        <v>771</v>
      </c>
      <c r="J472" t="s">
        <v>750</v>
      </c>
      <c r="K472" t="s">
        <v>4493</v>
      </c>
      <c r="L472" t="s">
        <v>4492</v>
      </c>
      <c r="M472">
        <v>70365</v>
      </c>
      <c r="N472">
        <v>30300</v>
      </c>
      <c r="O472" s="59">
        <v>26291705</v>
      </c>
    </row>
    <row r="473" spans="1:15" x14ac:dyDescent="0.3">
      <c r="A473" t="s">
        <v>696</v>
      </c>
      <c r="B473">
        <v>191.28</v>
      </c>
      <c r="C473">
        <v>3</v>
      </c>
      <c r="D473" s="18">
        <v>39262</v>
      </c>
      <c r="E473" s="18">
        <v>39280</v>
      </c>
      <c r="F473" t="s">
        <v>5957</v>
      </c>
      <c r="G473" t="s">
        <v>5969</v>
      </c>
      <c r="H473" t="s">
        <v>699</v>
      </c>
      <c r="I473" t="s">
        <v>693</v>
      </c>
      <c r="J473" t="s">
        <v>694</v>
      </c>
      <c r="K473" t="s">
        <v>3268</v>
      </c>
      <c r="L473" t="s">
        <v>3267</v>
      </c>
      <c r="M473">
        <v>962773</v>
      </c>
      <c r="N473">
        <v>70700</v>
      </c>
      <c r="O473" s="59">
        <v>26447805</v>
      </c>
    </row>
    <row r="474" spans="1:15" x14ac:dyDescent="0.3">
      <c r="A474" t="s">
        <v>676</v>
      </c>
      <c r="B474">
        <v>108.51</v>
      </c>
      <c r="C474">
        <v>1</v>
      </c>
      <c r="D474" s="18">
        <v>39235</v>
      </c>
      <c r="E474" s="18">
        <v>39299</v>
      </c>
      <c r="F474" t="s">
        <v>5957</v>
      </c>
      <c r="G474" t="s">
        <v>5969</v>
      </c>
      <c r="H474" t="s">
        <v>681</v>
      </c>
      <c r="I474" t="s">
        <v>672</v>
      </c>
      <c r="J474" t="s">
        <v>851</v>
      </c>
      <c r="K474" t="s">
        <v>4189</v>
      </c>
      <c r="L474" t="s">
        <v>4188</v>
      </c>
      <c r="M474">
        <v>2790617</v>
      </c>
      <c r="N474">
        <v>16000</v>
      </c>
      <c r="O474" s="59">
        <v>26253514</v>
      </c>
    </row>
    <row r="475" spans="1:15" x14ac:dyDescent="0.3">
      <c r="A475" t="s">
        <v>690</v>
      </c>
      <c r="B475">
        <v>124.33</v>
      </c>
      <c r="C475">
        <v>1</v>
      </c>
      <c r="D475" s="18">
        <v>39165</v>
      </c>
      <c r="E475" s="18">
        <v>39181</v>
      </c>
      <c r="F475" t="s">
        <v>5960</v>
      </c>
      <c r="G475" t="s">
        <v>5969</v>
      </c>
      <c r="H475" t="s">
        <v>681</v>
      </c>
      <c r="I475" t="s">
        <v>722</v>
      </c>
      <c r="J475" t="s">
        <v>797</v>
      </c>
      <c r="K475" t="s">
        <v>1232</v>
      </c>
      <c r="L475" t="s">
        <v>4110</v>
      </c>
      <c r="M475">
        <v>127346</v>
      </c>
      <c r="N475">
        <v>16000</v>
      </c>
      <c r="O475" s="59">
        <v>25761859</v>
      </c>
    </row>
    <row r="476" spans="1:15" x14ac:dyDescent="0.3">
      <c r="A476" t="s">
        <v>676</v>
      </c>
      <c r="B476">
        <v>119.87</v>
      </c>
      <c r="C476">
        <v>2</v>
      </c>
      <c r="D476" s="18">
        <v>39132</v>
      </c>
      <c r="E476" s="18">
        <v>39201</v>
      </c>
      <c r="F476" t="s">
        <v>5960</v>
      </c>
      <c r="G476" t="s">
        <v>5969</v>
      </c>
      <c r="H476" t="s">
        <v>681</v>
      </c>
      <c r="I476" t="s">
        <v>672</v>
      </c>
      <c r="J476" t="s">
        <v>851</v>
      </c>
      <c r="K476" t="s">
        <v>1647</v>
      </c>
      <c r="L476" t="s">
        <v>2531</v>
      </c>
      <c r="M476">
        <v>1706874</v>
      </c>
      <c r="N476">
        <v>16000</v>
      </c>
      <c r="O476" s="59">
        <v>25515555</v>
      </c>
    </row>
    <row r="477" spans="1:15" x14ac:dyDescent="0.3">
      <c r="A477" t="s">
        <v>676</v>
      </c>
      <c r="B477">
        <v>110.79</v>
      </c>
      <c r="C477">
        <v>1</v>
      </c>
      <c r="D477" s="18">
        <v>39381</v>
      </c>
      <c r="E477" s="18">
        <v>39396</v>
      </c>
      <c r="F477" t="s">
        <v>5959</v>
      </c>
      <c r="G477" t="s">
        <v>5969</v>
      </c>
      <c r="H477" t="s">
        <v>675</v>
      </c>
      <c r="I477" t="s">
        <v>678</v>
      </c>
      <c r="J477" t="s">
        <v>679</v>
      </c>
      <c r="K477" t="s">
        <v>882</v>
      </c>
      <c r="L477" t="s">
        <v>4154</v>
      </c>
      <c r="M477">
        <v>1797269</v>
      </c>
      <c r="N477">
        <v>30300</v>
      </c>
      <c r="O477" s="59">
        <v>27394465</v>
      </c>
    </row>
    <row r="478" spans="1:15" x14ac:dyDescent="0.3">
      <c r="A478" t="s">
        <v>676</v>
      </c>
      <c r="B478">
        <v>94.77</v>
      </c>
      <c r="C478">
        <v>1</v>
      </c>
      <c r="D478" s="18">
        <v>39132</v>
      </c>
      <c r="E478" s="18">
        <v>39195</v>
      </c>
      <c r="F478" t="s">
        <v>5960</v>
      </c>
      <c r="G478" t="s">
        <v>5969</v>
      </c>
      <c r="H478" t="s">
        <v>681</v>
      </c>
      <c r="I478" t="s">
        <v>678</v>
      </c>
      <c r="J478" t="s">
        <v>679</v>
      </c>
      <c r="K478" t="s">
        <v>1015</v>
      </c>
      <c r="L478" t="s">
        <v>4491</v>
      </c>
      <c r="M478">
        <v>304369</v>
      </c>
      <c r="N478">
        <v>16000</v>
      </c>
      <c r="O478" s="59">
        <v>25469573</v>
      </c>
    </row>
    <row r="479" spans="1:15" x14ac:dyDescent="0.3">
      <c r="A479" t="s">
        <v>696</v>
      </c>
      <c r="B479">
        <v>124.43</v>
      </c>
      <c r="C479">
        <v>1</v>
      </c>
      <c r="D479" s="18">
        <v>39285</v>
      </c>
      <c r="E479" s="18">
        <v>39286</v>
      </c>
      <c r="F479" t="s">
        <v>5958</v>
      </c>
      <c r="G479" t="s">
        <v>5969</v>
      </c>
      <c r="H479" t="s">
        <v>681</v>
      </c>
      <c r="I479" t="s">
        <v>693</v>
      </c>
      <c r="J479" t="s">
        <v>694</v>
      </c>
      <c r="K479" t="s">
        <v>733</v>
      </c>
      <c r="L479" t="s">
        <v>2328</v>
      </c>
      <c r="M479">
        <v>1949538</v>
      </c>
      <c r="N479">
        <v>16000</v>
      </c>
      <c r="O479" s="59">
        <v>26637861</v>
      </c>
    </row>
    <row r="480" spans="1:15" x14ac:dyDescent="0.3">
      <c r="A480" t="s">
        <v>696</v>
      </c>
      <c r="B480">
        <v>157.91999999999999</v>
      </c>
      <c r="C480">
        <v>3</v>
      </c>
      <c r="D480" s="18">
        <v>39360</v>
      </c>
      <c r="E480" s="18">
        <v>39380</v>
      </c>
      <c r="F480" t="s">
        <v>5959</v>
      </c>
      <c r="G480" t="s">
        <v>5969</v>
      </c>
      <c r="H480" t="s">
        <v>675</v>
      </c>
      <c r="I480" t="s">
        <v>693</v>
      </c>
      <c r="J480" t="s">
        <v>694</v>
      </c>
      <c r="K480" t="s">
        <v>914</v>
      </c>
      <c r="L480" t="s">
        <v>2071</v>
      </c>
      <c r="M480">
        <v>781276</v>
      </c>
      <c r="N480">
        <v>30300</v>
      </c>
      <c r="O480" s="59">
        <v>27233677</v>
      </c>
    </row>
    <row r="481" spans="1:15" x14ac:dyDescent="0.3">
      <c r="A481" t="s">
        <v>696</v>
      </c>
      <c r="B481">
        <v>173.75</v>
      </c>
      <c r="C481">
        <v>2</v>
      </c>
      <c r="D481" s="18">
        <v>39116</v>
      </c>
      <c r="E481" s="18">
        <v>39136</v>
      </c>
      <c r="F481" t="s">
        <v>5960</v>
      </c>
      <c r="G481" t="s">
        <v>5968</v>
      </c>
      <c r="H481" t="s">
        <v>720</v>
      </c>
      <c r="I481" t="s">
        <v>765</v>
      </c>
      <c r="J481" t="s">
        <v>766</v>
      </c>
      <c r="K481" t="s">
        <v>765</v>
      </c>
      <c r="L481" t="s">
        <v>4440</v>
      </c>
      <c r="M481">
        <v>338894</v>
      </c>
      <c r="N481">
        <v>90830</v>
      </c>
      <c r="O481" s="59">
        <v>25371585</v>
      </c>
    </row>
    <row r="482" spans="1:15" x14ac:dyDescent="0.3">
      <c r="A482" t="s">
        <v>709</v>
      </c>
      <c r="B482">
        <v>138.09</v>
      </c>
      <c r="C482">
        <v>2</v>
      </c>
      <c r="D482" s="18">
        <v>39212</v>
      </c>
      <c r="E482" s="18">
        <v>39253</v>
      </c>
      <c r="F482" t="s">
        <v>5957</v>
      </c>
      <c r="G482" t="s">
        <v>5969</v>
      </c>
      <c r="H482" t="s">
        <v>681</v>
      </c>
      <c r="I482" t="s">
        <v>746</v>
      </c>
      <c r="J482" t="s">
        <v>747</v>
      </c>
      <c r="K482" t="s">
        <v>2516</v>
      </c>
      <c r="L482" t="s">
        <v>2515</v>
      </c>
      <c r="M482">
        <v>915853</v>
      </c>
      <c r="N482">
        <v>16000</v>
      </c>
      <c r="O482" s="59">
        <v>17707848</v>
      </c>
    </row>
    <row r="483" spans="1:15" x14ac:dyDescent="0.3">
      <c r="A483" t="s">
        <v>676</v>
      </c>
      <c r="B483">
        <v>110.79</v>
      </c>
      <c r="C483">
        <v>1</v>
      </c>
      <c r="D483" s="18">
        <v>39318</v>
      </c>
      <c r="E483" s="18">
        <v>39408</v>
      </c>
      <c r="F483" t="s">
        <v>5958</v>
      </c>
      <c r="G483" t="s">
        <v>5969</v>
      </c>
      <c r="H483" t="s">
        <v>675</v>
      </c>
      <c r="I483" t="s">
        <v>678</v>
      </c>
      <c r="J483" t="s">
        <v>679</v>
      </c>
      <c r="K483" t="s">
        <v>882</v>
      </c>
      <c r="L483" t="s">
        <v>4490</v>
      </c>
      <c r="M483">
        <v>296119</v>
      </c>
      <c r="N483">
        <v>30300</v>
      </c>
      <c r="O483" s="59">
        <v>26901813</v>
      </c>
    </row>
    <row r="484" spans="1:15" x14ac:dyDescent="0.3">
      <c r="A484" t="s">
        <v>676</v>
      </c>
      <c r="B484">
        <v>94.03</v>
      </c>
      <c r="C484">
        <v>1</v>
      </c>
      <c r="D484" s="18">
        <v>39227</v>
      </c>
      <c r="E484" s="18">
        <v>39240</v>
      </c>
      <c r="F484" t="s">
        <v>5957</v>
      </c>
      <c r="G484" t="s">
        <v>5969</v>
      </c>
      <c r="H484" t="s">
        <v>681</v>
      </c>
      <c r="I484" t="s">
        <v>683</v>
      </c>
      <c r="J484" t="s">
        <v>684</v>
      </c>
      <c r="K484" t="s">
        <v>685</v>
      </c>
      <c r="L484" t="s">
        <v>2593</v>
      </c>
      <c r="M484">
        <v>997872</v>
      </c>
      <c r="N484">
        <v>16000</v>
      </c>
      <c r="O484" s="59">
        <v>26201801</v>
      </c>
    </row>
    <row r="485" spans="1:15" x14ac:dyDescent="0.3">
      <c r="A485" t="s">
        <v>690</v>
      </c>
      <c r="B485">
        <v>121.13</v>
      </c>
      <c r="C485">
        <v>1</v>
      </c>
      <c r="D485" s="18">
        <v>39131</v>
      </c>
      <c r="E485" s="18">
        <v>39157</v>
      </c>
      <c r="F485" t="s">
        <v>5960</v>
      </c>
      <c r="G485" t="s">
        <v>5969</v>
      </c>
      <c r="H485" t="s">
        <v>675</v>
      </c>
      <c r="I485" t="s">
        <v>711</v>
      </c>
      <c r="J485" t="s">
        <v>712</v>
      </c>
      <c r="K485" t="s">
        <v>2449</v>
      </c>
      <c r="L485" t="s">
        <v>2873</v>
      </c>
      <c r="M485">
        <v>1761157</v>
      </c>
      <c r="N485">
        <v>30300</v>
      </c>
      <c r="O485" s="59">
        <v>25456278</v>
      </c>
    </row>
    <row r="486" spans="1:15" x14ac:dyDescent="0.3">
      <c r="A486" t="s">
        <v>709</v>
      </c>
      <c r="B486">
        <v>145.01</v>
      </c>
      <c r="C486">
        <v>2</v>
      </c>
      <c r="D486" s="18">
        <v>39331</v>
      </c>
      <c r="E486" s="18">
        <v>39344</v>
      </c>
      <c r="F486" t="s">
        <v>5958</v>
      </c>
      <c r="G486" t="s">
        <v>5969</v>
      </c>
      <c r="H486" t="s">
        <v>675</v>
      </c>
      <c r="I486" t="s">
        <v>706</v>
      </c>
      <c r="J486" t="s">
        <v>707</v>
      </c>
      <c r="K486" t="s">
        <v>4489</v>
      </c>
      <c r="L486" t="s">
        <v>1767</v>
      </c>
      <c r="M486">
        <v>179854</v>
      </c>
      <c r="N486">
        <v>30300</v>
      </c>
      <c r="O486" s="59">
        <v>27130150</v>
      </c>
    </row>
    <row r="487" spans="1:15" x14ac:dyDescent="0.3">
      <c r="A487" t="s">
        <v>676</v>
      </c>
      <c r="B487">
        <v>142.59</v>
      </c>
      <c r="C487">
        <v>2</v>
      </c>
      <c r="D487" s="18">
        <v>39312</v>
      </c>
      <c r="E487" s="18">
        <v>39335</v>
      </c>
      <c r="F487" t="s">
        <v>5958</v>
      </c>
      <c r="G487" t="s">
        <v>5969</v>
      </c>
      <c r="H487" t="s">
        <v>675</v>
      </c>
      <c r="I487" t="s">
        <v>683</v>
      </c>
      <c r="J487" t="s">
        <v>730</v>
      </c>
      <c r="K487" t="s">
        <v>926</v>
      </c>
      <c r="L487" t="s">
        <v>2287</v>
      </c>
      <c r="M487">
        <v>246121</v>
      </c>
      <c r="N487">
        <v>30300</v>
      </c>
      <c r="O487" s="59">
        <v>26844298</v>
      </c>
    </row>
    <row r="488" spans="1:15" x14ac:dyDescent="0.3">
      <c r="A488" t="s">
        <v>690</v>
      </c>
      <c r="B488">
        <v>138.24</v>
      </c>
      <c r="C488">
        <v>3</v>
      </c>
      <c r="D488" s="18">
        <v>39340</v>
      </c>
      <c r="E488" s="18">
        <v>39367</v>
      </c>
      <c r="F488" t="s">
        <v>5958</v>
      </c>
      <c r="G488" t="s">
        <v>5969</v>
      </c>
      <c r="H488" t="s">
        <v>675</v>
      </c>
      <c r="I488" t="s">
        <v>839</v>
      </c>
      <c r="J488" t="s">
        <v>840</v>
      </c>
      <c r="K488" t="s">
        <v>841</v>
      </c>
      <c r="L488" t="s">
        <v>1990</v>
      </c>
      <c r="M488">
        <v>289661</v>
      </c>
      <c r="N488">
        <v>30300</v>
      </c>
      <c r="O488" s="59">
        <v>27064074</v>
      </c>
    </row>
    <row r="489" spans="1:15" x14ac:dyDescent="0.3">
      <c r="A489" t="s">
        <v>709</v>
      </c>
      <c r="B489">
        <v>130.55000000000001</v>
      </c>
      <c r="C489">
        <v>2</v>
      </c>
      <c r="D489" s="18">
        <v>39219</v>
      </c>
      <c r="E489" s="18">
        <v>39231</v>
      </c>
      <c r="F489" t="s">
        <v>5957</v>
      </c>
      <c r="G489" t="s">
        <v>5969</v>
      </c>
      <c r="H489" t="s">
        <v>675</v>
      </c>
      <c r="I489" t="s">
        <v>726</v>
      </c>
      <c r="J489" t="s">
        <v>4292</v>
      </c>
      <c r="K489" t="s">
        <v>4488</v>
      </c>
      <c r="L489" t="s">
        <v>4487</v>
      </c>
      <c r="M489">
        <v>2910959</v>
      </c>
      <c r="N489">
        <v>30300</v>
      </c>
      <c r="O489" s="59">
        <v>1089139</v>
      </c>
    </row>
    <row r="490" spans="1:15" x14ac:dyDescent="0.3">
      <c r="A490" t="s">
        <v>696</v>
      </c>
      <c r="B490">
        <v>168.82</v>
      </c>
      <c r="C490">
        <v>2</v>
      </c>
      <c r="D490" s="18">
        <v>39381</v>
      </c>
      <c r="E490" s="18">
        <v>39404</v>
      </c>
      <c r="F490" t="s">
        <v>5959</v>
      </c>
      <c r="G490" t="s">
        <v>5968</v>
      </c>
      <c r="H490" t="s">
        <v>720</v>
      </c>
      <c r="I490" t="s">
        <v>693</v>
      </c>
      <c r="J490" t="s">
        <v>694</v>
      </c>
      <c r="K490" t="s">
        <v>1266</v>
      </c>
      <c r="L490" t="s">
        <v>2509</v>
      </c>
      <c r="M490">
        <v>353845</v>
      </c>
      <c r="N490">
        <v>90830</v>
      </c>
      <c r="O490" s="59">
        <v>27515772</v>
      </c>
    </row>
    <row r="491" spans="1:15" x14ac:dyDescent="0.3">
      <c r="A491" t="s">
        <v>690</v>
      </c>
      <c r="B491">
        <v>120.55</v>
      </c>
      <c r="C491">
        <v>2</v>
      </c>
      <c r="D491" s="18">
        <v>39213</v>
      </c>
      <c r="E491" s="18">
        <v>39239</v>
      </c>
      <c r="F491" t="s">
        <v>5957</v>
      </c>
      <c r="G491" t="s">
        <v>5968</v>
      </c>
      <c r="H491" t="s">
        <v>720</v>
      </c>
      <c r="I491" t="s">
        <v>722</v>
      </c>
      <c r="J491" t="s">
        <v>723</v>
      </c>
      <c r="K491" t="s">
        <v>2251</v>
      </c>
      <c r="L491" t="s">
        <v>786</v>
      </c>
      <c r="M491">
        <v>2877586</v>
      </c>
      <c r="N491">
        <v>90830</v>
      </c>
      <c r="O491" s="59">
        <v>26083909</v>
      </c>
    </row>
    <row r="492" spans="1:15" x14ac:dyDescent="0.3">
      <c r="A492" t="s">
        <v>709</v>
      </c>
      <c r="B492">
        <v>193.24</v>
      </c>
      <c r="C492">
        <v>2</v>
      </c>
      <c r="D492" s="18">
        <v>39132</v>
      </c>
      <c r="E492" s="18">
        <v>39153</v>
      </c>
      <c r="F492" t="s">
        <v>5960</v>
      </c>
      <c r="G492" t="s">
        <v>5969</v>
      </c>
      <c r="H492" t="s">
        <v>699</v>
      </c>
      <c r="I492" t="s">
        <v>746</v>
      </c>
      <c r="J492" t="s">
        <v>747</v>
      </c>
      <c r="K492" t="s">
        <v>1144</v>
      </c>
      <c r="L492" t="s">
        <v>2197</v>
      </c>
      <c r="M492">
        <v>2592878</v>
      </c>
      <c r="N492">
        <v>70700</v>
      </c>
      <c r="O492" s="59">
        <v>17658294</v>
      </c>
    </row>
    <row r="493" spans="1:15" x14ac:dyDescent="0.3">
      <c r="A493" t="s">
        <v>690</v>
      </c>
      <c r="B493">
        <v>92.9</v>
      </c>
      <c r="C493">
        <v>2</v>
      </c>
      <c r="D493" s="18">
        <v>39432</v>
      </c>
      <c r="E493" s="18">
        <v>39470</v>
      </c>
      <c r="F493" t="s">
        <v>5959</v>
      </c>
      <c r="G493" t="s">
        <v>5969</v>
      </c>
      <c r="H493" t="s">
        <v>681</v>
      </c>
      <c r="I493" t="s">
        <v>711</v>
      </c>
      <c r="J493" t="s">
        <v>712</v>
      </c>
      <c r="K493" t="s">
        <v>1915</v>
      </c>
      <c r="L493" t="s">
        <v>3536</v>
      </c>
      <c r="M493">
        <v>149337</v>
      </c>
      <c r="N493">
        <v>16000</v>
      </c>
      <c r="O493" s="59">
        <v>27816534</v>
      </c>
    </row>
    <row r="494" spans="1:15" x14ac:dyDescent="0.3">
      <c r="A494" t="s">
        <v>696</v>
      </c>
      <c r="B494">
        <v>124.37</v>
      </c>
      <c r="C494">
        <v>2</v>
      </c>
      <c r="D494" s="18">
        <v>39369</v>
      </c>
      <c r="E494" s="18">
        <v>39371</v>
      </c>
      <c r="F494" t="s">
        <v>5959</v>
      </c>
      <c r="G494" t="s">
        <v>5969</v>
      </c>
      <c r="H494" t="s">
        <v>681</v>
      </c>
      <c r="I494" t="s">
        <v>693</v>
      </c>
      <c r="J494" t="s">
        <v>694</v>
      </c>
      <c r="K494" t="s">
        <v>4486</v>
      </c>
      <c r="L494" t="s">
        <v>4485</v>
      </c>
      <c r="M494">
        <v>2434857</v>
      </c>
      <c r="N494">
        <v>16000</v>
      </c>
      <c r="O494" s="59">
        <v>27343678</v>
      </c>
    </row>
    <row r="495" spans="1:15" x14ac:dyDescent="0.3">
      <c r="A495" t="s">
        <v>696</v>
      </c>
      <c r="B495">
        <v>124.37</v>
      </c>
      <c r="C495">
        <v>2</v>
      </c>
      <c r="D495" s="18">
        <v>39105</v>
      </c>
      <c r="E495" s="18">
        <v>39117</v>
      </c>
      <c r="F495" t="s">
        <v>5960</v>
      </c>
      <c r="G495" t="s">
        <v>5969</v>
      </c>
      <c r="H495" t="s">
        <v>681</v>
      </c>
      <c r="I495" t="s">
        <v>693</v>
      </c>
      <c r="J495" t="s">
        <v>694</v>
      </c>
      <c r="K495" t="s">
        <v>2049</v>
      </c>
      <c r="L495" t="s">
        <v>4484</v>
      </c>
      <c r="M495">
        <v>352687</v>
      </c>
      <c r="N495">
        <v>16000</v>
      </c>
      <c r="O495" s="59">
        <v>25273016</v>
      </c>
    </row>
    <row r="496" spans="1:15" x14ac:dyDescent="0.3">
      <c r="A496" t="s">
        <v>690</v>
      </c>
      <c r="B496">
        <v>121.13</v>
      </c>
      <c r="C496">
        <v>1</v>
      </c>
      <c r="D496" s="18">
        <v>39286</v>
      </c>
      <c r="E496" s="18">
        <v>39306</v>
      </c>
      <c r="F496" t="s">
        <v>5958</v>
      </c>
      <c r="G496" t="s">
        <v>5969</v>
      </c>
      <c r="H496" t="s">
        <v>675</v>
      </c>
      <c r="I496" t="s">
        <v>711</v>
      </c>
      <c r="J496" t="s">
        <v>712</v>
      </c>
      <c r="K496" t="s">
        <v>2079</v>
      </c>
      <c r="L496" t="s">
        <v>2190</v>
      </c>
      <c r="M496">
        <v>1756178</v>
      </c>
      <c r="N496">
        <v>30300</v>
      </c>
      <c r="O496" s="59">
        <v>26619944</v>
      </c>
    </row>
    <row r="497" spans="1:15" x14ac:dyDescent="0.3">
      <c r="A497" t="s">
        <v>690</v>
      </c>
      <c r="B497">
        <v>92.9</v>
      </c>
      <c r="C497">
        <v>2</v>
      </c>
      <c r="D497" s="18">
        <v>39207</v>
      </c>
      <c r="E497" s="18">
        <v>39242</v>
      </c>
      <c r="F497" t="s">
        <v>5957</v>
      </c>
      <c r="G497" t="s">
        <v>5969</v>
      </c>
      <c r="H497" t="s">
        <v>681</v>
      </c>
      <c r="I497" t="s">
        <v>711</v>
      </c>
      <c r="J497" t="s">
        <v>712</v>
      </c>
      <c r="K497" t="s">
        <v>1394</v>
      </c>
      <c r="L497" t="s">
        <v>4483</v>
      </c>
      <c r="M497">
        <v>2509933</v>
      </c>
      <c r="N497">
        <v>16000</v>
      </c>
      <c r="O497" s="59">
        <v>26029275</v>
      </c>
    </row>
    <row r="498" spans="1:15" x14ac:dyDescent="0.3">
      <c r="A498" t="s">
        <v>696</v>
      </c>
      <c r="B498">
        <v>125.23</v>
      </c>
      <c r="C498">
        <v>2</v>
      </c>
      <c r="D498" s="18">
        <v>39286</v>
      </c>
      <c r="E498" s="18">
        <v>39300</v>
      </c>
      <c r="F498" t="s">
        <v>5958</v>
      </c>
      <c r="G498" t="s">
        <v>5969</v>
      </c>
      <c r="H498" t="s">
        <v>681</v>
      </c>
      <c r="I498" t="s">
        <v>693</v>
      </c>
      <c r="J498" t="s">
        <v>694</v>
      </c>
      <c r="K498" t="s">
        <v>1398</v>
      </c>
      <c r="L498" t="s">
        <v>1397</v>
      </c>
      <c r="M498">
        <v>345919</v>
      </c>
      <c r="N498">
        <v>16000</v>
      </c>
      <c r="O498" s="59">
        <v>26636565</v>
      </c>
    </row>
    <row r="499" spans="1:15" x14ac:dyDescent="0.3">
      <c r="A499" t="s">
        <v>676</v>
      </c>
      <c r="B499">
        <v>109.53</v>
      </c>
      <c r="C499">
        <v>2</v>
      </c>
      <c r="D499" s="18">
        <v>39191</v>
      </c>
      <c r="E499" s="18">
        <v>39251</v>
      </c>
      <c r="F499" t="s">
        <v>5957</v>
      </c>
      <c r="G499" t="s">
        <v>5969</v>
      </c>
      <c r="H499" t="s">
        <v>675</v>
      </c>
      <c r="I499" t="s">
        <v>678</v>
      </c>
      <c r="J499" t="s">
        <v>679</v>
      </c>
      <c r="K499" t="s">
        <v>678</v>
      </c>
      <c r="L499" t="s">
        <v>2541</v>
      </c>
      <c r="M499">
        <v>9094788</v>
      </c>
      <c r="N499">
        <v>30300</v>
      </c>
      <c r="O499" s="59">
        <v>25882384</v>
      </c>
    </row>
    <row r="500" spans="1:15" x14ac:dyDescent="0.3">
      <c r="A500" t="s">
        <v>690</v>
      </c>
      <c r="B500">
        <v>92.9</v>
      </c>
      <c r="C500">
        <v>2</v>
      </c>
      <c r="D500" s="18">
        <v>39172</v>
      </c>
      <c r="E500" s="18">
        <v>39184</v>
      </c>
      <c r="F500" t="s">
        <v>5960</v>
      </c>
      <c r="G500" t="s">
        <v>5969</v>
      </c>
      <c r="H500" t="s">
        <v>681</v>
      </c>
      <c r="I500" t="s">
        <v>711</v>
      </c>
      <c r="J500" t="s">
        <v>712</v>
      </c>
      <c r="K500" t="s">
        <v>801</v>
      </c>
      <c r="L500" t="s">
        <v>1373</v>
      </c>
      <c r="M500">
        <v>2879429</v>
      </c>
      <c r="N500">
        <v>16000</v>
      </c>
      <c r="O500" s="59">
        <v>2000260</v>
      </c>
    </row>
    <row r="501" spans="1:15" x14ac:dyDescent="0.3">
      <c r="A501" t="s">
        <v>709</v>
      </c>
      <c r="B501">
        <v>139.11000000000001</v>
      </c>
      <c r="C501">
        <v>2</v>
      </c>
      <c r="D501" s="18">
        <v>39137</v>
      </c>
      <c r="E501" s="18">
        <v>39165</v>
      </c>
      <c r="F501" t="s">
        <v>5960</v>
      </c>
      <c r="G501" t="s">
        <v>5969</v>
      </c>
      <c r="H501" t="s">
        <v>675</v>
      </c>
      <c r="I501" t="s">
        <v>771</v>
      </c>
      <c r="J501" t="s">
        <v>750</v>
      </c>
      <c r="K501" t="s">
        <v>3128</v>
      </c>
      <c r="L501" t="s">
        <v>3127</v>
      </c>
      <c r="M501">
        <v>78146</v>
      </c>
      <c r="N501">
        <v>30300</v>
      </c>
      <c r="O501" s="59">
        <v>25451402</v>
      </c>
    </row>
    <row r="502" spans="1:15" x14ac:dyDescent="0.3">
      <c r="A502" t="s">
        <v>690</v>
      </c>
      <c r="B502">
        <v>181.83</v>
      </c>
      <c r="C502">
        <v>4</v>
      </c>
      <c r="D502" s="18">
        <v>39177</v>
      </c>
      <c r="E502" s="18">
        <v>39201</v>
      </c>
      <c r="F502" t="s">
        <v>5957</v>
      </c>
      <c r="G502" t="s">
        <v>5969</v>
      </c>
      <c r="H502" t="s">
        <v>699</v>
      </c>
      <c r="I502" t="s">
        <v>711</v>
      </c>
      <c r="J502" t="s">
        <v>712</v>
      </c>
      <c r="K502" t="s">
        <v>935</v>
      </c>
      <c r="L502" t="s">
        <v>1362</v>
      </c>
      <c r="M502">
        <v>936551</v>
      </c>
      <c r="N502">
        <v>70700</v>
      </c>
      <c r="O502" s="59">
        <v>25805702</v>
      </c>
    </row>
    <row r="503" spans="1:15" x14ac:dyDescent="0.3">
      <c r="A503" t="s">
        <v>690</v>
      </c>
      <c r="B503">
        <v>124.33</v>
      </c>
      <c r="C503">
        <v>1</v>
      </c>
      <c r="D503" s="18">
        <v>39380</v>
      </c>
      <c r="E503" s="18">
        <v>39386</v>
      </c>
      <c r="F503" t="s">
        <v>5959</v>
      </c>
      <c r="G503" t="s">
        <v>5969</v>
      </c>
      <c r="H503" t="s">
        <v>681</v>
      </c>
      <c r="I503" t="s">
        <v>722</v>
      </c>
      <c r="J503" t="s">
        <v>723</v>
      </c>
      <c r="K503" t="s">
        <v>4482</v>
      </c>
      <c r="L503" t="s">
        <v>2452</v>
      </c>
      <c r="M503">
        <v>125542</v>
      </c>
      <c r="N503">
        <v>16000</v>
      </c>
      <c r="O503" s="59">
        <v>27324793</v>
      </c>
    </row>
    <row r="504" spans="1:15" x14ac:dyDescent="0.3">
      <c r="A504" t="s">
        <v>676</v>
      </c>
      <c r="B504">
        <v>144.6</v>
      </c>
      <c r="C504">
        <v>3</v>
      </c>
      <c r="D504" s="18">
        <v>39307</v>
      </c>
      <c r="E504" s="18">
        <v>39389</v>
      </c>
      <c r="F504" t="s">
        <v>5958</v>
      </c>
      <c r="G504" t="s">
        <v>5969</v>
      </c>
      <c r="H504" t="s">
        <v>675</v>
      </c>
      <c r="I504" t="s">
        <v>672</v>
      </c>
      <c r="J504" t="s">
        <v>851</v>
      </c>
      <c r="K504" t="s">
        <v>4481</v>
      </c>
      <c r="L504" t="s">
        <v>4480</v>
      </c>
      <c r="M504">
        <v>2630258</v>
      </c>
      <c r="N504">
        <v>30300</v>
      </c>
      <c r="O504" s="59">
        <v>26685408</v>
      </c>
    </row>
    <row r="505" spans="1:15" x14ac:dyDescent="0.3">
      <c r="A505" t="s">
        <v>709</v>
      </c>
      <c r="B505">
        <v>171.79</v>
      </c>
      <c r="C505">
        <v>4</v>
      </c>
      <c r="D505" s="18">
        <v>39185</v>
      </c>
      <c r="E505" s="18">
        <v>39197</v>
      </c>
      <c r="F505" t="s">
        <v>5957</v>
      </c>
      <c r="G505" t="s">
        <v>5969</v>
      </c>
      <c r="H505" t="s">
        <v>699</v>
      </c>
      <c r="I505" t="s">
        <v>746</v>
      </c>
      <c r="J505" t="s">
        <v>747</v>
      </c>
      <c r="K505" t="s">
        <v>2640</v>
      </c>
      <c r="L505" t="s">
        <v>2639</v>
      </c>
      <c r="M505">
        <v>380328</v>
      </c>
      <c r="N505">
        <v>70700</v>
      </c>
      <c r="O505" s="59">
        <v>17686335</v>
      </c>
    </row>
    <row r="506" spans="1:15" x14ac:dyDescent="0.3">
      <c r="A506" t="s">
        <v>696</v>
      </c>
      <c r="B506">
        <v>157.91999999999999</v>
      </c>
      <c r="C506">
        <v>3</v>
      </c>
      <c r="D506" s="18">
        <v>39090</v>
      </c>
      <c r="E506" s="18">
        <v>39090</v>
      </c>
      <c r="F506" t="s">
        <v>5960</v>
      </c>
      <c r="G506" t="s">
        <v>5969</v>
      </c>
      <c r="H506" t="s">
        <v>675</v>
      </c>
      <c r="I506" t="s">
        <v>693</v>
      </c>
      <c r="J506" t="s">
        <v>694</v>
      </c>
      <c r="K506" t="s">
        <v>733</v>
      </c>
      <c r="L506" t="s">
        <v>4479</v>
      </c>
      <c r="M506">
        <v>357868</v>
      </c>
      <c r="N506">
        <v>30300</v>
      </c>
      <c r="O506" s="59">
        <v>1904646</v>
      </c>
    </row>
    <row r="507" spans="1:15" x14ac:dyDescent="0.3">
      <c r="A507" t="s">
        <v>690</v>
      </c>
      <c r="B507">
        <v>185.7</v>
      </c>
      <c r="C507">
        <v>2</v>
      </c>
      <c r="D507" s="18">
        <v>39402</v>
      </c>
      <c r="E507" s="18">
        <v>39423</v>
      </c>
      <c r="F507" t="s">
        <v>5959</v>
      </c>
      <c r="G507" t="s">
        <v>5968</v>
      </c>
      <c r="H507" t="s">
        <v>755</v>
      </c>
      <c r="I507" t="s">
        <v>711</v>
      </c>
      <c r="J507" t="s">
        <v>712</v>
      </c>
      <c r="K507" t="s">
        <v>1702</v>
      </c>
      <c r="L507" t="s">
        <v>3350</v>
      </c>
      <c r="M507">
        <v>936398</v>
      </c>
      <c r="N507">
        <v>87000</v>
      </c>
      <c r="O507" s="59">
        <v>2450157</v>
      </c>
    </row>
    <row r="508" spans="1:15" x14ac:dyDescent="0.3">
      <c r="A508" t="s">
        <v>696</v>
      </c>
      <c r="B508">
        <v>190.23</v>
      </c>
      <c r="C508">
        <v>3</v>
      </c>
      <c r="D508" s="18">
        <v>39383</v>
      </c>
      <c r="E508" s="18">
        <v>39403</v>
      </c>
      <c r="F508" t="s">
        <v>5959</v>
      </c>
      <c r="G508" t="s">
        <v>5969</v>
      </c>
      <c r="H508" t="s">
        <v>699</v>
      </c>
      <c r="I508" t="s">
        <v>946</v>
      </c>
      <c r="J508" t="s">
        <v>947</v>
      </c>
      <c r="K508" t="s">
        <v>1067</v>
      </c>
      <c r="L508" t="s">
        <v>2542</v>
      </c>
      <c r="M508">
        <v>9186329</v>
      </c>
      <c r="N508">
        <v>70700</v>
      </c>
      <c r="O508" s="59">
        <v>27425026</v>
      </c>
    </row>
    <row r="509" spans="1:15" x14ac:dyDescent="0.3">
      <c r="A509" t="s">
        <v>709</v>
      </c>
      <c r="B509">
        <v>163.51</v>
      </c>
      <c r="C509">
        <v>2</v>
      </c>
      <c r="D509" s="18">
        <v>39278</v>
      </c>
      <c r="E509" s="18">
        <v>39308</v>
      </c>
      <c r="F509" t="s">
        <v>5958</v>
      </c>
      <c r="G509" t="s">
        <v>5969</v>
      </c>
      <c r="H509" t="s">
        <v>675</v>
      </c>
      <c r="I509" t="s">
        <v>746</v>
      </c>
      <c r="J509" t="s">
        <v>747</v>
      </c>
      <c r="K509" t="s">
        <v>1144</v>
      </c>
      <c r="L509" t="s">
        <v>3546</v>
      </c>
      <c r="M509">
        <v>2304444</v>
      </c>
      <c r="N509">
        <v>30300</v>
      </c>
      <c r="O509" s="59">
        <v>178976</v>
      </c>
    </row>
    <row r="510" spans="1:15" x14ac:dyDescent="0.3">
      <c r="A510" t="s">
        <v>696</v>
      </c>
      <c r="B510">
        <v>173.75</v>
      </c>
      <c r="C510">
        <v>2</v>
      </c>
      <c r="D510" s="18">
        <v>39289</v>
      </c>
      <c r="E510" s="18">
        <v>39294</v>
      </c>
      <c r="F510" t="s">
        <v>5958</v>
      </c>
      <c r="G510" t="s">
        <v>5968</v>
      </c>
      <c r="H510" t="s">
        <v>720</v>
      </c>
      <c r="I510" t="s">
        <v>765</v>
      </c>
      <c r="J510" t="s">
        <v>766</v>
      </c>
      <c r="K510" t="s">
        <v>765</v>
      </c>
      <c r="L510" t="s">
        <v>4440</v>
      </c>
      <c r="M510">
        <v>338894</v>
      </c>
      <c r="N510">
        <v>90830</v>
      </c>
      <c r="O510" s="59">
        <v>26635906</v>
      </c>
    </row>
    <row r="511" spans="1:15" x14ac:dyDescent="0.3">
      <c r="A511" t="s">
        <v>690</v>
      </c>
      <c r="B511">
        <v>89.04</v>
      </c>
      <c r="C511">
        <v>1</v>
      </c>
      <c r="D511" s="18">
        <v>39186</v>
      </c>
      <c r="E511" s="18">
        <v>39186</v>
      </c>
      <c r="F511" t="s">
        <v>5957</v>
      </c>
      <c r="G511" t="s">
        <v>5969</v>
      </c>
      <c r="H511" t="s">
        <v>681</v>
      </c>
      <c r="I511" t="s">
        <v>687</v>
      </c>
      <c r="J511" t="s">
        <v>688</v>
      </c>
      <c r="K511" t="s">
        <v>1167</v>
      </c>
      <c r="L511" t="s">
        <v>4478</v>
      </c>
      <c r="M511">
        <v>266856</v>
      </c>
      <c r="N511">
        <v>16000</v>
      </c>
      <c r="O511" s="59">
        <v>25879126</v>
      </c>
    </row>
    <row r="512" spans="1:15" x14ac:dyDescent="0.3">
      <c r="A512" t="s">
        <v>709</v>
      </c>
      <c r="B512">
        <v>135.12</v>
      </c>
      <c r="C512">
        <v>2</v>
      </c>
      <c r="D512" s="18">
        <v>39370</v>
      </c>
      <c r="E512" s="18">
        <v>39410</v>
      </c>
      <c r="F512" t="s">
        <v>5959</v>
      </c>
      <c r="G512" t="s">
        <v>5969</v>
      </c>
      <c r="H512" t="s">
        <v>681</v>
      </c>
      <c r="I512" t="s">
        <v>746</v>
      </c>
      <c r="J512" t="s">
        <v>782</v>
      </c>
      <c r="K512" t="s">
        <v>1392</v>
      </c>
      <c r="L512" t="s">
        <v>1391</v>
      </c>
      <c r="M512">
        <v>382957</v>
      </c>
      <c r="N512">
        <v>16000</v>
      </c>
      <c r="O512" s="59">
        <v>17788496</v>
      </c>
    </row>
    <row r="513" spans="1:15" x14ac:dyDescent="0.3">
      <c r="A513" t="s">
        <v>676</v>
      </c>
      <c r="B513">
        <v>121.91</v>
      </c>
      <c r="C513">
        <v>2</v>
      </c>
      <c r="D513" s="18">
        <v>39209</v>
      </c>
      <c r="E513" s="18">
        <v>39242</v>
      </c>
      <c r="F513" t="s">
        <v>5957</v>
      </c>
      <c r="G513" t="s">
        <v>5969</v>
      </c>
      <c r="H513" t="s">
        <v>681</v>
      </c>
      <c r="I513" t="s">
        <v>683</v>
      </c>
      <c r="J513" t="s">
        <v>735</v>
      </c>
      <c r="K513" t="s">
        <v>1995</v>
      </c>
      <c r="L513" t="s">
        <v>1518</v>
      </c>
      <c r="M513">
        <v>9225154</v>
      </c>
      <c r="N513">
        <v>16000</v>
      </c>
      <c r="O513" s="59">
        <v>26036731</v>
      </c>
    </row>
    <row r="514" spans="1:15" x14ac:dyDescent="0.3">
      <c r="A514" t="s">
        <v>709</v>
      </c>
      <c r="B514">
        <v>98.73</v>
      </c>
      <c r="C514">
        <v>1</v>
      </c>
      <c r="D514" s="18">
        <v>39179</v>
      </c>
      <c r="E514" s="18">
        <v>39217</v>
      </c>
      <c r="F514" t="s">
        <v>5957</v>
      </c>
      <c r="G514" t="s">
        <v>5968</v>
      </c>
      <c r="H514" t="s">
        <v>720</v>
      </c>
      <c r="I514" t="s">
        <v>706</v>
      </c>
      <c r="J514" t="s">
        <v>762</v>
      </c>
      <c r="K514" t="s">
        <v>1050</v>
      </c>
      <c r="L514" t="s">
        <v>1049</v>
      </c>
      <c r="M514">
        <v>2805391</v>
      </c>
      <c r="N514">
        <v>90830</v>
      </c>
      <c r="O514" s="59">
        <v>2075535</v>
      </c>
    </row>
    <row r="515" spans="1:15" x14ac:dyDescent="0.3">
      <c r="A515" t="s">
        <v>709</v>
      </c>
      <c r="B515">
        <v>114.36</v>
      </c>
      <c r="C515">
        <v>1</v>
      </c>
      <c r="D515" s="18">
        <v>39094</v>
      </c>
      <c r="E515" s="18">
        <v>39116</v>
      </c>
      <c r="F515" t="s">
        <v>5960</v>
      </c>
      <c r="G515" t="s">
        <v>5969</v>
      </c>
      <c r="H515" t="s">
        <v>681</v>
      </c>
      <c r="I515" t="s">
        <v>771</v>
      </c>
      <c r="J515" t="s">
        <v>750</v>
      </c>
      <c r="K515" t="s">
        <v>1251</v>
      </c>
      <c r="L515" t="s">
        <v>1600</v>
      </c>
      <c r="M515">
        <v>81068</v>
      </c>
      <c r="N515">
        <v>16000</v>
      </c>
      <c r="O515" s="59">
        <v>25153202</v>
      </c>
    </row>
    <row r="516" spans="1:15" x14ac:dyDescent="0.3">
      <c r="A516" t="s">
        <v>696</v>
      </c>
      <c r="B516">
        <v>125.7</v>
      </c>
      <c r="C516">
        <v>1</v>
      </c>
      <c r="D516" s="18">
        <v>39331</v>
      </c>
      <c r="E516" s="18">
        <v>39334</v>
      </c>
      <c r="F516" t="s">
        <v>5958</v>
      </c>
      <c r="G516" t="s">
        <v>5969</v>
      </c>
      <c r="H516" t="s">
        <v>681</v>
      </c>
      <c r="I516" t="s">
        <v>693</v>
      </c>
      <c r="J516" t="s">
        <v>694</v>
      </c>
      <c r="K516" t="s">
        <v>3940</v>
      </c>
      <c r="L516" t="s">
        <v>842</v>
      </c>
      <c r="M516">
        <v>359251</v>
      </c>
      <c r="N516">
        <v>16000</v>
      </c>
      <c r="O516" s="59">
        <v>27015510</v>
      </c>
    </row>
    <row r="517" spans="1:15" x14ac:dyDescent="0.3">
      <c r="A517" t="s">
        <v>690</v>
      </c>
      <c r="B517">
        <v>121.13</v>
      </c>
      <c r="C517">
        <v>1</v>
      </c>
      <c r="D517" s="18">
        <v>39143</v>
      </c>
      <c r="E517" s="18">
        <v>39170</v>
      </c>
      <c r="F517" t="s">
        <v>5960</v>
      </c>
      <c r="G517" t="s">
        <v>5969</v>
      </c>
      <c r="H517" t="s">
        <v>675</v>
      </c>
      <c r="I517" t="s">
        <v>711</v>
      </c>
      <c r="J517" t="s">
        <v>712</v>
      </c>
      <c r="K517" t="s">
        <v>3670</v>
      </c>
      <c r="L517" t="s">
        <v>1920</v>
      </c>
      <c r="M517">
        <v>136886</v>
      </c>
      <c r="N517">
        <v>30300</v>
      </c>
      <c r="O517" s="59">
        <v>25556339</v>
      </c>
    </row>
    <row r="518" spans="1:15" x14ac:dyDescent="0.3">
      <c r="A518" t="s">
        <v>690</v>
      </c>
      <c r="B518">
        <v>173</v>
      </c>
      <c r="C518">
        <v>2</v>
      </c>
      <c r="D518" s="18">
        <v>39430</v>
      </c>
      <c r="E518" s="18">
        <v>39468</v>
      </c>
      <c r="F518" t="s">
        <v>5959</v>
      </c>
      <c r="G518" t="s">
        <v>5969</v>
      </c>
      <c r="H518" t="s">
        <v>699</v>
      </c>
      <c r="I518" t="s">
        <v>687</v>
      </c>
      <c r="J518" t="s">
        <v>688</v>
      </c>
      <c r="K518" t="s">
        <v>1662</v>
      </c>
      <c r="L518" t="s">
        <v>3481</v>
      </c>
      <c r="M518">
        <v>267408</v>
      </c>
      <c r="N518">
        <v>70700</v>
      </c>
      <c r="O518" s="59">
        <v>27753970</v>
      </c>
    </row>
    <row r="519" spans="1:15" x14ac:dyDescent="0.3">
      <c r="A519" t="s">
        <v>696</v>
      </c>
      <c r="B519">
        <v>136.43</v>
      </c>
      <c r="C519">
        <v>2</v>
      </c>
      <c r="D519" s="18">
        <v>39349</v>
      </c>
      <c r="E519" s="18">
        <v>39360</v>
      </c>
      <c r="F519" t="s">
        <v>5958</v>
      </c>
      <c r="G519" t="s">
        <v>5968</v>
      </c>
      <c r="H519" t="s">
        <v>720</v>
      </c>
      <c r="I519" t="s">
        <v>693</v>
      </c>
      <c r="J519" t="s">
        <v>694</v>
      </c>
      <c r="K519" t="s">
        <v>1686</v>
      </c>
      <c r="L519" t="s">
        <v>2850</v>
      </c>
      <c r="M519">
        <v>356981</v>
      </c>
      <c r="N519">
        <v>90830</v>
      </c>
      <c r="O519" s="59">
        <v>27125092</v>
      </c>
    </row>
    <row r="520" spans="1:15" x14ac:dyDescent="0.3">
      <c r="A520" t="s">
        <v>696</v>
      </c>
      <c r="B520">
        <v>179</v>
      </c>
      <c r="C520">
        <v>3</v>
      </c>
      <c r="D520" s="18">
        <v>39419</v>
      </c>
      <c r="E520" s="18">
        <v>39424</v>
      </c>
      <c r="F520" t="s">
        <v>5959</v>
      </c>
      <c r="G520" t="s">
        <v>5969</v>
      </c>
      <c r="H520" t="s">
        <v>675</v>
      </c>
      <c r="I520" t="s">
        <v>765</v>
      </c>
      <c r="J520" t="s">
        <v>950</v>
      </c>
      <c r="K520" t="s">
        <v>2321</v>
      </c>
      <c r="L520" t="s">
        <v>2320</v>
      </c>
      <c r="M520">
        <v>2298314</v>
      </c>
      <c r="N520">
        <v>30300</v>
      </c>
      <c r="O520" s="59">
        <v>27505519</v>
      </c>
    </row>
    <row r="521" spans="1:15" x14ac:dyDescent="0.3">
      <c r="A521" t="s">
        <v>696</v>
      </c>
      <c r="B521">
        <v>168.82</v>
      </c>
      <c r="C521">
        <v>2</v>
      </c>
      <c r="D521" s="18">
        <v>39216</v>
      </c>
      <c r="E521" s="18">
        <v>39229</v>
      </c>
      <c r="F521" t="s">
        <v>5957</v>
      </c>
      <c r="G521" t="s">
        <v>5968</v>
      </c>
      <c r="H521" t="s">
        <v>720</v>
      </c>
      <c r="I521" t="s">
        <v>693</v>
      </c>
      <c r="J521" t="s">
        <v>694</v>
      </c>
      <c r="K521" t="s">
        <v>717</v>
      </c>
      <c r="L521" t="s">
        <v>4477</v>
      </c>
      <c r="M521">
        <v>2355210</v>
      </c>
      <c r="N521">
        <v>90830</v>
      </c>
      <c r="O521" s="59">
        <v>26267786</v>
      </c>
    </row>
    <row r="522" spans="1:15" x14ac:dyDescent="0.3">
      <c r="A522" t="s">
        <v>696</v>
      </c>
      <c r="B522">
        <v>185.27</v>
      </c>
      <c r="C522">
        <v>3</v>
      </c>
      <c r="D522" s="18">
        <v>39410</v>
      </c>
      <c r="E522" s="18">
        <v>39434</v>
      </c>
      <c r="F522" t="s">
        <v>5959</v>
      </c>
      <c r="G522" t="s">
        <v>5969</v>
      </c>
      <c r="H522" t="s">
        <v>699</v>
      </c>
      <c r="I522" t="s">
        <v>693</v>
      </c>
      <c r="J522" t="s">
        <v>694</v>
      </c>
      <c r="K522" t="s">
        <v>1562</v>
      </c>
      <c r="L522" t="s">
        <v>3166</v>
      </c>
      <c r="M522">
        <v>1983359</v>
      </c>
      <c r="N522">
        <v>70700</v>
      </c>
      <c r="O522" s="59">
        <v>27592000</v>
      </c>
    </row>
    <row r="523" spans="1:15" x14ac:dyDescent="0.3">
      <c r="A523" t="s">
        <v>709</v>
      </c>
      <c r="B523">
        <v>163.51</v>
      </c>
      <c r="C523">
        <v>2</v>
      </c>
      <c r="D523" s="18">
        <v>39347</v>
      </c>
      <c r="E523" s="18">
        <v>39373</v>
      </c>
      <c r="F523" t="s">
        <v>5958</v>
      </c>
      <c r="G523" t="s">
        <v>5969</v>
      </c>
      <c r="H523" t="s">
        <v>675</v>
      </c>
      <c r="I523" t="s">
        <v>746</v>
      </c>
      <c r="J523" t="s">
        <v>747</v>
      </c>
      <c r="K523" t="s">
        <v>1782</v>
      </c>
      <c r="L523" t="s">
        <v>1781</v>
      </c>
      <c r="M523">
        <v>2304137</v>
      </c>
      <c r="N523">
        <v>30300</v>
      </c>
      <c r="O523" s="59">
        <v>17784169</v>
      </c>
    </row>
    <row r="524" spans="1:15" x14ac:dyDescent="0.3">
      <c r="A524" t="s">
        <v>676</v>
      </c>
      <c r="B524">
        <v>109.53</v>
      </c>
      <c r="C524">
        <v>2</v>
      </c>
      <c r="D524" s="18">
        <v>39348</v>
      </c>
      <c r="E524" s="18">
        <v>39406</v>
      </c>
      <c r="F524" t="s">
        <v>5958</v>
      </c>
      <c r="G524" t="s">
        <v>5969</v>
      </c>
      <c r="H524" t="s">
        <v>675</v>
      </c>
      <c r="I524" t="s">
        <v>678</v>
      </c>
      <c r="J524" t="s">
        <v>679</v>
      </c>
      <c r="K524" t="s">
        <v>2176</v>
      </c>
      <c r="L524" t="s">
        <v>4476</v>
      </c>
      <c r="M524">
        <v>2261808</v>
      </c>
      <c r="N524">
        <v>30300</v>
      </c>
      <c r="O524" s="59">
        <v>27175377</v>
      </c>
    </row>
    <row r="525" spans="1:15" x14ac:dyDescent="0.3">
      <c r="A525" t="s">
        <v>690</v>
      </c>
      <c r="B525">
        <v>90.24</v>
      </c>
      <c r="C525">
        <v>1</v>
      </c>
      <c r="D525" s="18">
        <v>39290</v>
      </c>
      <c r="E525" s="18">
        <v>39321</v>
      </c>
      <c r="F525" t="s">
        <v>5958</v>
      </c>
      <c r="G525" t="s">
        <v>5969</v>
      </c>
      <c r="H525" t="s">
        <v>681</v>
      </c>
      <c r="I525" t="s">
        <v>687</v>
      </c>
      <c r="J525" t="s">
        <v>688</v>
      </c>
      <c r="K525" t="s">
        <v>2104</v>
      </c>
      <c r="L525" t="s">
        <v>4475</v>
      </c>
      <c r="M525">
        <v>2720022</v>
      </c>
      <c r="N525">
        <v>16000</v>
      </c>
      <c r="O525" s="59">
        <v>26685197</v>
      </c>
    </row>
    <row r="526" spans="1:15" x14ac:dyDescent="0.3">
      <c r="A526" t="s">
        <v>690</v>
      </c>
      <c r="B526">
        <v>92.9</v>
      </c>
      <c r="C526">
        <v>2</v>
      </c>
      <c r="D526" s="18">
        <v>39359</v>
      </c>
      <c r="E526" s="18">
        <v>39361</v>
      </c>
      <c r="F526" t="s">
        <v>5959</v>
      </c>
      <c r="G526" t="s">
        <v>5969</v>
      </c>
      <c r="H526" t="s">
        <v>681</v>
      </c>
      <c r="I526" t="s">
        <v>711</v>
      </c>
      <c r="J526" t="s">
        <v>712</v>
      </c>
      <c r="K526" t="s">
        <v>801</v>
      </c>
      <c r="L526" t="s">
        <v>4284</v>
      </c>
      <c r="M526">
        <v>983824</v>
      </c>
      <c r="N526">
        <v>16000</v>
      </c>
      <c r="O526" s="59">
        <v>27163008</v>
      </c>
    </row>
    <row r="527" spans="1:15" x14ac:dyDescent="0.3">
      <c r="A527" t="s">
        <v>696</v>
      </c>
      <c r="B527">
        <v>168.82</v>
      </c>
      <c r="C527">
        <v>2</v>
      </c>
      <c r="D527" s="18">
        <v>39167</v>
      </c>
      <c r="E527" s="18">
        <v>39191</v>
      </c>
      <c r="F527" t="s">
        <v>5960</v>
      </c>
      <c r="G527" t="s">
        <v>5968</v>
      </c>
      <c r="H527" t="s">
        <v>720</v>
      </c>
      <c r="I527" t="s">
        <v>693</v>
      </c>
      <c r="J527" t="s">
        <v>694</v>
      </c>
      <c r="K527" t="s">
        <v>1501</v>
      </c>
      <c r="L527" t="s">
        <v>1500</v>
      </c>
      <c r="M527">
        <v>353940</v>
      </c>
      <c r="N527">
        <v>90830</v>
      </c>
      <c r="O527" s="59">
        <v>25727082</v>
      </c>
    </row>
    <row r="528" spans="1:15" x14ac:dyDescent="0.3">
      <c r="A528" t="s">
        <v>709</v>
      </c>
      <c r="B528">
        <v>142.51</v>
      </c>
      <c r="C528">
        <v>2</v>
      </c>
      <c r="D528" s="18">
        <v>39237</v>
      </c>
      <c r="E528" s="18">
        <v>39267</v>
      </c>
      <c r="F528" t="s">
        <v>5957</v>
      </c>
      <c r="G528" t="s">
        <v>5969</v>
      </c>
      <c r="H528" t="s">
        <v>675</v>
      </c>
      <c r="I528" t="s">
        <v>706</v>
      </c>
      <c r="J528" t="s">
        <v>707</v>
      </c>
      <c r="K528" t="s">
        <v>4474</v>
      </c>
      <c r="L528" t="s">
        <v>4473</v>
      </c>
      <c r="M528">
        <v>183466</v>
      </c>
      <c r="N528">
        <v>30300</v>
      </c>
      <c r="O528" s="59">
        <v>26246331</v>
      </c>
    </row>
    <row r="529" spans="1:15" x14ac:dyDescent="0.3">
      <c r="A529" t="s">
        <v>676</v>
      </c>
      <c r="B529">
        <v>110.79</v>
      </c>
      <c r="C529">
        <v>1</v>
      </c>
      <c r="D529" s="18">
        <v>39335</v>
      </c>
      <c r="E529" s="18">
        <v>39407</v>
      </c>
      <c r="F529" t="s">
        <v>5958</v>
      </c>
      <c r="G529" t="s">
        <v>5969</v>
      </c>
      <c r="H529" t="s">
        <v>675</v>
      </c>
      <c r="I529" t="s">
        <v>678</v>
      </c>
      <c r="J529" t="s">
        <v>679</v>
      </c>
      <c r="K529" t="s">
        <v>3193</v>
      </c>
      <c r="L529" t="s">
        <v>3527</v>
      </c>
      <c r="M529">
        <v>2780774</v>
      </c>
      <c r="N529">
        <v>30300</v>
      </c>
      <c r="O529" s="59">
        <v>27182731</v>
      </c>
    </row>
    <row r="530" spans="1:15" x14ac:dyDescent="0.3">
      <c r="A530" t="s">
        <v>690</v>
      </c>
      <c r="B530">
        <v>122.89</v>
      </c>
      <c r="C530">
        <v>2</v>
      </c>
      <c r="D530" s="18">
        <v>39327</v>
      </c>
      <c r="E530" s="18">
        <v>39338</v>
      </c>
      <c r="F530" t="s">
        <v>5958</v>
      </c>
      <c r="G530" t="s">
        <v>5969</v>
      </c>
      <c r="H530" t="s">
        <v>675</v>
      </c>
      <c r="I530" t="s">
        <v>711</v>
      </c>
      <c r="J530" t="s">
        <v>712</v>
      </c>
      <c r="K530" t="s">
        <v>1342</v>
      </c>
      <c r="L530" t="s">
        <v>2950</v>
      </c>
      <c r="M530">
        <v>2807660</v>
      </c>
      <c r="N530">
        <v>30300</v>
      </c>
      <c r="O530" s="59">
        <v>26945592</v>
      </c>
    </row>
    <row r="531" spans="1:15" x14ac:dyDescent="0.3">
      <c r="A531" t="s">
        <v>709</v>
      </c>
      <c r="B531">
        <v>145.01</v>
      </c>
      <c r="C531">
        <v>2</v>
      </c>
      <c r="D531" s="18">
        <v>39418</v>
      </c>
      <c r="E531" s="18">
        <v>39455</v>
      </c>
      <c r="F531" t="s">
        <v>5959</v>
      </c>
      <c r="G531" t="s">
        <v>5969</v>
      </c>
      <c r="H531" t="s">
        <v>675</v>
      </c>
      <c r="I531" t="s">
        <v>706</v>
      </c>
      <c r="J531" t="s">
        <v>707</v>
      </c>
      <c r="K531" t="s">
        <v>813</v>
      </c>
      <c r="L531" t="s">
        <v>812</v>
      </c>
      <c r="M531">
        <v>2858666</v>
      </c>
      <c r="N531">
        <v>30300</v>
      </c>
      <c r="O531" s="59">
        <v>27657051</v>
      </c>
    </row>
    <row r="532" spans="1:15" x14ac:dyDescent="0.3">
      <c r="A532" t="s">
        <v>690</v>
      </c>
      <c r="B532">
        <v>141.15</v>
      </c>
      <c r="C532">
        <v>2</v>
      </c>
      <c r="D532" s="18">
        <v>39124</v>
      </c>
      <c r="E532" s="18">
        <v>39162</v>
      </c>
      <c r="F532" t="s">
        <v>5960</v>
      </c>
      <c r="G532" t="s">
        <v>5968</v>
      </c>
      <c r="H532" t="s">
        <v>720</v>
      </c>
      <c r="I532" t="s">
        <v>687</v>
      </c>
      <c r="J532" t="s">
        <v>688</v>
      </c>
      <c r="K532" t="s">
        <v>1167</v>
      </c>
      <c r="L532" t="s">
        <v>4190</v>
      </c>
      <c r="M532">
        <v>2581655</v>
      </c>
      <c r="N532">
        <v>90830</v>
      </c>
      <c r="O532" s="59">
        <v>25416377</v>
      </c>
    </row>
    <row r="533" spans="1:15" x14ac:dyDescent="0.3">
      <c r="A533" t="s">
        <v>696</v>
      </c>
      <c r="B533">
        <v>124.43</v>
      </c>
      <c r="C533">
        <v>1</v>
      </c>
      <c r="D533" s="18">
        <v>39334</v>
      </c>
      <c r="E533" s="18">
        <v>39337</v>
      </c>
      <c r="F533" t="s">
        <v>5958</v>
      </c>
      <c r="G533" t="s">
        <v>5969</v>
      </c>
      <c r="H533" t="s">
        <v>681</v>
      </c>
      <c r="I533" t="s">
        <v>693</v>
      </c>
      <c r="J533" t="s">
        <v>694</v>
      </c>
      <c r="K533" t="s">
        <v>1327</v>
      </c>
      <c r="L533" t="s">
        <v>1326</v>
      </c>
      <c r="M533">
        <v>2520578</v>
      </c>
      <c r="N533">
        <v>16000</v>
      </c>
      <c r="O533" s="59">
        <v>27015383</v>
      </c>
    </row>
    <row r="534" spans="1:15" x14ac:dyDescent="0.3">
      <c r="A534" t="s">
        <v>690</v>
      </c>
      <c r="B534">
        <v>121.13</v>
      </c>
      <c r="C534">
        <v>1</v>
      </c>
      <c r="D534" s="18">
        <v>39446</v>
      </c>
      <c r="E534" s="18">
        <v>39469</v>
      </c>
      <c r="F534" t="s">
        <v>5959</v>
      </c>
      <c r="G534" t="s">
        <v>5969</v>
      </c>
      <c r="H534" t="s">
        <v>675</v>
      </c>
      <c r="I534" t="s">
        <v>711</v>
      </c>
      <c r="J534" t="s">
        <v>712</v>
      </c>
      <c r="K534" t="s">
        <v>997</v>
      </c>
      <c r="L534" t="s">
        <v>4472</v>
      </c>
      <c r="M534">
        <v>1840259</v>
      </c>
      <c r="N534">
        <v>30300</v>
      </c>
      <c r="O534" s="59">
        <v>27871597</v>
      </c>
    </row>
    <row r="535" spans="1:15" x14ac:dyDescent="0.3">
      <c r="A535" t="s">
        <v>690</v>
      </c>
      <c r="B535">
        <v>184.32</v>
      </c>
      <c r="C535">
        <v>2</v>
      </c>
      <c r="D535" s="18">
        <v>39436</v>
      </c>
      <c r="E535" s="18">
        <v>39467</v>
      </c>
      <c r="F535" t="s">
        <v>5959</v>
      </c>
      <c r="G535" t="s">
        <v>5969</v>
      </c>
      <c r="H535" t="s">
        <v>699</v>
      </c>
      <c r="I535" t="s">
        <v>722</v>
      </c>
      <c r="J535" t="s">
        <v>797</v>
      </c>
      <c r="K535" t="s">
        <v>1292</v>
      </c>
      <c r="L535" t="s">
        <v>4471</v>
      </c>
      <c r="M535">
        <v>2794997</v>
      </c>
      <c r="N535">
        <v>70700</v>
      </c>
      <c r="O535" s="59">
        <v>27752457</v>
      </c>
    </row>
    <row r="536" spans="1:15" x14ac:dyDescent="0.3">
      <c r="A536" t="s">
        <v>709</v>
      </c>
      <c r="B536">
        <v>150.68</v>
      </c>
      <c r="C536">
        <v>3</v>
      </c>
      <c r="D536" s="18">
        <v>39243</v>
      </c>
      <c r="E536" s="18">
        <v>39282</v>
      </c>
      <c r="F536" t="s">
        <v>5957</v>
      </c>
      <c r="G536" t="s">
        <v>5969</v>
      </c>
      <c r="H536" t="s">
        <v>675</v>
      </c>
      <c r="I536" t="s">
        <v>771</v>
      </c>
      <c r="J536" t="s">
        <v>772</v>
      </c>
      <c r="K536" t="s">
        <v>984</v>
      </c>
      <c r="L536" t="s">
        <v>3995</v>
      </c>
      <c r="M536">
        <v>2750918</v>
      </c>
      <c r="N536">
        <v>30300</v>
      </c>
      <c r="O536" s="59">
        <v>26292186</v>
      </c>
    </row>
    <row r="537" spans="1:15" x14ac:dyDescent="0.3">
      <c r="A537" t="s">
        <v>676</v>
      </c>
      <c r="B537">
        <v>108.51</v>
      </c>
      <c r="C537">
        <v>1</v>
      </c>
      <c r="D537" s="18">
        <v>39363</v>
      </c>
      <c r="E537" s="18">
        <v>39446</v>
      </c>
      <c r="F537" t="s">
        <v>5959</v>
      </c>
      <c r="G537" t="s">
        <v>5969</v>
      </c>
      <c r="H537" t="s">
        <v>681</v>
      </c>
      <c r="I537" t="s">
        <v>672</v>
      </c>
      <c r="J537" t="s">
        <v>851</v>
      </c>
      <c r="K537" t="s">
        <v>1134</v>
      </c>
      <c r="L537" t="s">
        <v>702</v>
      </c>
      <c r="M537">
        <v>276284</v>
      </c>
      <c r="N537">
        <v>16000</v>
      </c>
      <c r="O537" s="59">
        <v>27407621</v>
      </c>
    </row>
    <row r="538" spans="1:15" x14ac:dyDescent="0.3">
      <c r="A538" t="s">
        <v>696</v>
      </c>
      <c r="B538">
        <v>124.43</v>
      </c>
      <c r="C538">
        <v>1</v>
      </c>
      <c r="D538" s="18">
        <v>39381</v>
      </c>
      <c r="E538" s="18">
        <v>39398</v>
      </c>
      <c r="F538" t="s">
        <v>5959</v>
      </c>
      <c r="G538" t="s">
        <v>5969</v>
      </c>
      <c r="H538" t="s">
        <v>681</v>
      </c>
      <c r="I538" t="s">
        <v>693</v>
      </c>
      <c r="J538" t="s">
        <v>694</v>
      </c>
      <c r="K538" t="s">
        <v>1279</v>
      </c>
      <c r="L538" t="s">
        <v>4470</v>
      </c>
      <c r="M538">
        <v>357010</v>
      </c>
      <c r="N538">
        <v>16000</v>
      </c>
      <c r="O538" s="59">
        <v>27399331</v>
      </c>
    </row>
    <row r="539" spans="1:15" x14ac:dyDescent="0.3">
      <c r="A539" t="s">
        <v>709</v>
      </c>
      <c r="B539">
        <v>171.79</v>
      </c>
      <c r="C539">
        <v>4</v>
      </c>
      <c r="D539" s="18">
        <v>39300</v>
      </c>
      <c r="E539" s="18">
        <v>39348</v>
      </c>
      <c r="F539" t="s">
        <v>5958</v>
      </c>
      <c r="G539" t="s">
        <v>5969</v>
      </c>
      <c r="H539" t="s">
        <v>699</v>
      </c>
      <c r="I539" t="s">
        <v>746</v>
      </c>
      <c r="J539" t="s">
        <v>747</v>
      </c>
      <c r="K539" t="s">
        <v>2640</v>
      </c>
      <c r="L539" t="s">
        <v>2639</v>
      </c>
      <c r="M539">
        <v>380328</v>
      </c>
      <c r="N539">
        <v>70700</v>
      </c>
      <c r="O539" s="59">
        <v>17750358</v>
      </c>
    </row>
    <row r="540" spans="1:15" x14ac:dyDescent="0.3">
      <c r="A540" t="s">
        <v>676</v>
      </c>
      <c r="B540">
        <v>94.03</v>
      </c>
      <c r="C540">
        <v>1</v>
      </c>
      <c r="D540" s="18">
        <v>39110</v>
      </c>
      <c r="E540" s="18">
        <v>39208</v>
      </c>
      <c r="F540" t="s">
        <v>5960</v>
      </c>
      <c r="G540" t="s">
        <v>5969</v>
      </c>
      <c r="H540" t="s">
        <v>681</v>
      </c>
      <c r="I540" t="s">
        <v>683</v>
      </c>
      <c r="J540" t="s">
        <v>684</v>
      </c>
      <c r="K540" t="s">
        <v>2792</v>
      </c>
      <c r="L540" t="s">
        <v>943</v>
      </c>
      <c r="M540">
        <v>310265</v>
      </c>
      <c r="N540">
        <v>16000</v>
      </c>
      <c r="O540" s="59">
        <v>1933331</v>
      </c>
    </row>
    <row r="541" spans="1:15" x14ac:dyDescent="0.3">
      <c r="A541" t="s">
        <v>676</v>
      </c>
      <c r="B541">
        <v>156.31</v>
      </c>
      <c r="C541">
        <v>2</v>
      </c>
      <c r="D541" s="18">
        <v>39391</v>
      </c>
      <c r="E541" s="18">
        <v>39407</v>
      </c>
      <c r="F541" t="s">
        <v>5959</v>
      </c>
      <c r="G541" t="s">
        <v>5969</v>
      </c>
      <c r="H541" t="s">
        <v>675</v>
      </c>
      <c r="I541" t="s">
        <v>672</v>
      </c>
      <c r="J541" t="s">
        <v>673</v>
      </c>
      <c r="K541" t="s">
        <v>4469</v>
      </c>
      <c r="L541" t="s">
        <v>4468</v>
      </c>
      <c r="M541">
        <v>277835</v>
      </c>
      <c r="N541">
        <v>30300</v>
      </c>
      <c r="O541" s="59">
        <v>27447669</v>
      </c>
    </row>
    <row r="542" spans="1:15" x14ac:dyDescent="0.3">
      <c r="A542" t="s">
        <v>709</v>
      </c>
      <c r="B542">
        <v>191.87</v>
      </c>
      <c r="C542">
        <v>2</v>
      </c>
      <c r="D542" s="18">
        <v>39137</v>
      </c>
      <c r="E542" s="18">
        <v>39185</v>
      </c>
      <c r="F542" t="s">
        <v>5960</v>
      </c>
      <c r="G542" t="s">
        <v>5969</v>
      </c>
      <c r="H542" t="s">
        <v>699</v>
      </c>
      <c r="I542" t="s">
        <v>726</v>
      </c>
      <c r="J542" t="s">
        <v>727</v>
      </c>
      <c r="K542" t="s">
        <v>2733</v>
      </c>
      <c r="L542" t="s">
        <v>2732</v>
      </c>
      <c r="M542">
        <v>942562</v>
      </c>
      <c r="N542">
        <v>70700</v>
      </c>
      <c r="O542" s="59">
        <v>25496681</v>
      </c>
    </row>
    <row r="543" spans="1:15" x14ac:dyDescent="0.3">
      <c r="A543" t="s">
        <v>709</v>
      </c>
      <c r="B543">
        <v>145.01</v>
      </c>
      <c r="C543">
        <v>2</v>
      </c>
      <c r="D543" s="18">
        <v>39202</v>
      </c>
      <c r="E543" s="18">
        <v>39211</v>
      </c>
      <c r="F543" t="s">
        <v>5957</v>
      </c>
      <c r="G543" t="s">
        <v>5969</v>
      </c>
      <c r="H543" t="s">
        <v>675</v>
      </c>
      <c r="I543" t="s">
        <v>706</v>
      </c>
      <c r="J543" t="s">
        <v>707</v>
      </c>
      <c r="K543" t="s">
        <v>1989</v>
      </c>
      <c r="L543" t="s">
        <v>3803</v>
      </c>
      <c r="M543">
        <v>2380575</v>
      </c>
      <c r="N543">
        <v>30300</v>
      </c>
      <c r="O543" s="59">
        <v>25978831</v>
      </c>
    </row>
    <row r="544" spans="1:15" x14ac:dyDescent="0.3">
      <c r="A544" t="s">
        <v>690</v>
      </c>
      <c r="B544">
        <v>135.16999999999999</v>
      </c>
      <c r="C544">
        <v>3</v>
      </c>
      <c r="D544" s="18">
        <v>39143</v>
      </c>
      <c r="E544" s="18">
        <v>39166</v>
      </c>
      <c r="F544" t="s">
        <v>5960</v>
      </c>
      <c r="G544" t="s">
        <v>5968</v>
      </c>
      <c r="H544" t="s">
        <v>720</v>
      </c>
      <c r="I544" t="s">
        <v>711</v>
      </c>
      <c r="J544" t="s">
        <v>712</v>
      </c>
      <c r="K544" t="s">
        <v>1611</v>
      </c>
      <c r="L544" t="s">
        <v>4467</v>
      </c>
      <c r="M544">
        <v>707768</v>
      </c>
      <c r="N544">
        <v>90830</v>
      </c>
      <c r="O544" s="59">
        <v>25557329</v>
      </c>
    </row>
    <row r="545" spans="1:15" x14ac:dyDescent="0.3">
      <c r="A545" t="s">
        <v>676</v>
      </c>
      <c r="B545">
        <v>117.86</v>
      </c>
      <c r="C545">
        <v>2</v>
      </c>
      <c r="D545" s="18">
        <v>39317</v>
      </c>
      <c r="E545" s="18">
        <v>39350</v>
      </c>
      <c r="F545" t="s">
        <v>5958</v>
      </c>
      <c r="G545" t="s">
        <v>5969</v>
      </c>
      <c r="H545" t="s">
        <v>675</v>
      </c>
      <c r="I545" t="s">
        <v>683</v>
      </c>
      <c r="J545" t="s">
        <v>684</v>
      </c>
      <c r="K545" t="s">
        <v>3398</v>
      </c>
      <c r="L545" t="s">
        <v>861</v>
      </c>
      <c r="M545">
        <v>307483</v>
      </c>
      <c r="N545">
        <v>30300</v>
      </c>
      <c r="O545" s="59">
        <v>26849156</v>
      </c>
    </row>
    <row r="546" spans="1:15" x14ac:dyDescent="0.3">
      <c r="A546" t="s">
        <v>690</v>
      </c>
      <c r="B546">
        <v>98.41</v>
      </c>
      <c r="C546">
        <v>1</v>
      </c>
      <c r="D546" s="18">
        <v>39312</v>
      </c>
      <c r="E546" s="18">
        <v>39317</v>
      </c>
      <c r="F546" t="s">
        <v>5958</v>
      </c>
      <c r="G546" t="s">
        <v>5969</v>
      </c>
      <c r="H546" t="s">
        <v>681</v>
      </c>
      <c r="I546" t="s">
        <v>711</v>
      </c>
      <c r="J546" t="s">
        <v>712</v>
      </c>
      <c r="K546" t="s">
        <v>2554</v>
      </c>
      <c r="L546" t="s">
        <v>4466</v>
      </c>
      <c r="M546">
        <v>2004233</v>
      </c>
      <c r="N546">
        <v>16000</v>
      </c>
      <c r="O546" s="59">
        <v>26836147</v>
      </c>
    </row>
    <row r="547" spans="1:15" x14ac:dyDescent="0.3">
      <c r="A547" t="s">
        <v>696</v>
      </c>
      <c r="B547">
        <v>125.23</v>
      </c>
      <c r="C547">
        <v>2</v>
      </c>
      <c r="D547" s="18">
        <v>39373</v>
      </c>
      <c r="E547" s="18">
        <v>39396</v>
      </c>
      <c r="F547" t="s">
        <v>5959</v>
      </c>
      <c r="G547" t="s">
        <v>5969</v>
      </c>
      <c r="H547" t="s">
        <v>681</v>
      </c>
      <c r="I547" t="s">
        <v>693</v>
      </c>
      <c r="J547" t="s">
        <v>694</v>
      </c>
      <c r="K547" t="s">
        <v>1294</v>
      </c>
      <c r="L547" t="s">
        <v>4465</v>
      </c>
      <c r="M547">
        <v>345260</v>
      </c>
      <c r="N547">
        <v>16000</v>
      </c>
      <c r="O547" s="59">
        <v>2395298</v>
      </c>
    </row>
    <row r="548" spans="1:15" x14ac:dyDescent="0.3">
      <c r="A548" t="s">
        <v>709</v>
      </c>
      <c r="B548">
        <v>148.84</v>
      </c>
      <c r="C548">
        <v>3</v>
      </c>
      <c r="D548" s="18">
        <v>39251</v>
      </c>
      <c r="E548" s="18">
        <v>39295</v>
      </c>
      <c r="F548" t="s">
        <v>5957</v>
      </c>
      <c r="G548" t="s">
        <v>5969</v>
      </c>
      <c r="H548" t="s">
        <v>675</v>
      </c>
      <c r="I548" t="s">
        <v>726</v>
      </c>
      <c r="J548" t="s">
        <v>750</v>
      </c>
      <c r="K548" t="s">
        <v>3736</v>
      </c>
      <c r="L548" t="s">
        <v>4464</v>
      </c>
      <c r="M548">
        <v>759164</v>
      </c>
      <c r="N548">
        <v>30300</v>
      </c>
      <c r="O548" s="59">
        <v>26345614</v>
      </c>
    </row>
    <row r="549" spans="1:15" x14ac:dyDescent="0.3">
      <c r="A549" t="s">
        <v>709</v>
      </c>
      <c r="B549">
        <v>155.46</v>
      </c>
      <c r="C549">
        <v>2</v>
      </c>
      <c r="D549" s="18">
        <v>39126</v>
      </c>
      <c r="E549" s="18">
        <v>39132</v>
      </c>
      <c r="F549" t="s">
        <v>5960</v>
      </c>
      <c r="G549" t="s">
        <v>5969</v>
      </c>
      <c r="H549" t="s">
        <v>699</v>
      </c>
      <c r="I549" t="s">
        <v>746</v>
      </c>
      <c r="J549" t="s">
        <v>782</v>
      </c>
      <c r="K549" t="s">
        <v>1761</v>
      </c>
      <c r="L549" t="s">
        <v>3862</v>
      </c>
      <c r="M549">
        <v>964573</v>
      </c>
      <c r="N549">
        <v>70700</v>
      </c>
      <c r="O549" s="59">
        <v>17656678</v>
      </c>
    </row>
    <row r="550" spans="1:15" x14ac:dyDescent="0.3">
      <c r="A550" t="s">
        <v>690</v>
      </c>
      <c r="B550">
        <v>98.41</v>
      </c>
      <c r="C550">
        <v>1</v>
      </c>
      <c r="D550" s="18">
        <v>39397</v>
      </c>
      <c r="E550" s="18">
        <v>39437</v>
      </c>
      <c r="F550" t="s">
        <v>5959</v>
      </c>
      <c r="G550" t="s">
        <v>5969</v>
      </c>
      <c r="H550" t="s">
        <v>681</v>
      </c>
      <c r="I550" t="s">
        <v>711</v>
      </c>
      <c r="J550" t="s">
        <v>712</v>
      </c>
      <c r="K550" t="s">
        <v>713</v>
      </c>
      <c r="L550" t="s">
        <v>1248</v>
      </c>
      <c r="M550">
        <v>2857805</v>
      </c>
      <c r="N550">
        <v>16000</v>
      </c>
      <c r="O550" s="59">
        <v>27491315</v>
      </c>
    </row>
    <row r="551" spans="1:15" x14ac:dyDescent="0.3">
      <c r="A551" t="s">
        <v>696</v>
      </c>
      <c r="B551">
        <v>112.13</v>
      </c>
      <c r="C551">
        <v>2</v>
      </c>
      <c r="D551" s="18">
        <v>39140</v>
      </c>
      <c r="E551" s="18">
        <v>39164</v>
      </c>
      <c r="F551" t="s">
        <v>5960</v>
      </c>
      <c r="G551" t="s">
        <v>5969</v>
      </c>
      <c r="H551" t="s">
        <v>681</v>
      </c>
      <c r="I551" t="s">
        <v>765</v>
      </c>
      <c r="J551" t="s">
        <v>766</v>
      </c>
      <c r="K551" t="s">
        <v>1608</v>
      </c>
      <c r="L551" t="s">
        <v>1607</v>
      </c>
      <c r="M551">
        <v>338664</v>
      </c>
      <c r="N551">
        <v>16000</v>
      </c>
      <c r="O551" s="59">
        <v>25520645</v>
      </c>
    </row>
    <row r="552" spans="1:15" x14ac:dyDescent="0.3">
      <c r="A552" t="s">
        <v>709</v>
      </c>
      <c r="B552">
        <v>134.38</v>
      </c>
      <c r="C552">
        <v>2</v>
      </c>
      <c r="D552" s="18">
        <v>39327</v>
      </c>
      <c r="E552" s="18">
        <v>39368</v>
      </c>
      <c r="F552" t="s">
        <v>5958</v>
      </c>
      <c r="G552" t="s">
        <v>5969</v>
      </c>
      <c r="H552" t="s">
        <v>681</v>
      </c>
      <c r="I552" t="s">
        <v>746</v>
      </c>
      <c r="J552" t="s">
        <v>782</v>
      </c>
      <c r="K552" t="s">
        <v>4463</v>
      </c>
      <c r="L552" t="s">
        <v>2994</v>
      </c>
      <c r="M552">
        <v>383805</v>
      </c>
      <c r="N552">
        <v>16000</v>
      </c>
      <c r="O552" s="59">
        <v>17771789</v>
      </c>
    </row>
    <row r="553" spans="1:15" x14ac:dyDescent="0.3">
      <c r="A553" t="s">
        <v>696</v>
      </c>
      <c r="B553">
        <v>157.91999999999999</v>
      </c>
      <c r="C553">
        <v>3</v>
      </c>
      <c r="D553" s="18">
        <v>39167</v>
      </c>
      <c r="E553" s="18">
        <v>39180</v>
      </c>
      <c r="F553" t="s">
        <v>5960</v>
      </c>
      <c r="G553" t="s">
        <v>5969</v>
      </c>
      <c r="H553" t="s">
        <v>675</v>
      </c>
      <c r="I553" t="s">
        <v>693</v>
      </c>
      <c r="J553" t="s">
        <v>694</v>
      </c>
      <c r="K553" t="s">
        <v>1088</v>
      </c>
      <c r="L553" t="s">
        <v>4462</v>
      </c>
      <c r="M553">
        <v>357102</v>
      </c>
      <c r="N553">
        <v>30300</v>
      </c>
      <c r="O553" s="59">
        <v>25727446</v>
      </c>
    </row>
    <row r="554" spans="1:15" x14ac:dyDescent="0.3">
      <c r="A554" t="s">
        <v>696</v>
      </c>
      <c r="B554">
        <v>185.27</v>
      </c>
      <c r="C554">
        <v>3</v>
      </c>
      <c r="D554" s="18">
        <v>39202</v>
      </c>
      <c r="E554" s="18">
        <v>39209</v>
      </c>
      <c r="F554" t="s">
        <v>5957</v>
      </c>
      <c r="G554" t="s">
        <v>5969</v>
      </c>
      <c r="H554" t="s">
        <v>699</v>
      </c>
      <c r="I554" t="s">
        <v>693</v>
      </c>
      <c r="J554" t="s">
        <v>694</v>
      </c>
      <c r="K554" t="s">
        <v>740</v>
      </c>
      <c r="L554" t="s">
        <v>4461</v>
      </c>
      <c r="M554">
        <v>344030</v>
      </c>
      <c r="N554">
        <v>70700</v>
      </c>
      <c r="O554" s="59">
        <v>25966297</v>
      </c>
    </row>
    <row r="555" spans="1:15" x14ac:dyDescent="0.3">
      <c r="A555" t="s">
        <v>696</v>
      </c>
      <c r="B555">
        <v>145.02000000000001</v>
      </c>
      <c r="C555">
        <v>3</v>
      </c>
      <c r="D555" s="18">
        <v>39265</v>
      </c>
      <c r="E555" s="18">
        <v>39268</v>
      </c>
      <c r="F555" t="s">
        <v>5958</v>
      </c>
      <c r="G555" t="s">
        <v>5969</v>
      </c>
      <c r="H555" t="s">
        <v>675</v>
      </c>
      <c r="I555" t="s">
        <v>765</v>
      </c>
      <c r="J555" t="s">
        <v>766</v>
      </c>
      <c r="K555" t="s">
        <v>765</v>
      </c>
      <c r="L555" t="s">
        <v>3809</v>
      </c>
      <c r="M555">
        <v>9011849</v>
      </c>
      <c r="N555">
        <v>30300</v>
      </c>
      <c r="O555" s="59">
        <v>26527044</v>
      </c>
    </row>
    <row r="556" spans="1:15" x14ac:dyDescent="0.3">
      <c r="A556" t="s">
        <v>709</v>
      </c>
      <c r="B556">
        <v>97.73</v>
      </c>
      <c r="C556">
        <v>2</v>
      </c>
      <c r="D556" s="18">
        <v>39318</v>
      </c>
      <c r="E556" s="18">
        <v>39359</v>
      </c>
      <c r="F556" t="s">
        <v>5958</v>
      </c>
      <c r="G556" t="s">
        <v>5968</v>
      </c>
      <c r="H556" t="s">
        <v>720</v>
      </c>
      <c r="I556" t="s">
        <v>706</v>
      </c>
      <c r="J556" t="s">
        <v>707</v>
      </c>
      <c r="K556" t="s">
        <v>2066</v>
      </c>
      <c r="L556" t="s">
        <v>1049</v>
      </c>
      <c r="M556">
        <v>2529516</v>
      </c>
      <c r="N556">
        <v>90830</v>
      </c>
      <c r="O556" s="59">
        <v>26893006</v>
      </c>
    </row>
    <row r="557" spans="1:15" x14ac:dyDescent="0.3">
      <c r="A557" t="s">
        <v>690</v>
      </c>
      <c r="B557">
        <v>96.59</v>
      </c>
      <c r="C557">
        <v>2</v>
      </c>
      <c r="D557" s="18">
        <v>39361</v>
      </c>
      <c r="E557" s="18">
        <v>39382</v>
      </c>
      <c r="F557" t="s">
        <v>5959</v>
      </c>
      <c r="G557" t="s">
        <v>5969</v>
      </c>
      <c r="H557" t="s">
        <v>681</v>
      </c>
      <c r="I557" t="s">
        <v>711</v>
      </c>
      <c r="J557" t="s">
        <v>712</v>
      </c>
      <c r="K557" t="s">
        <v>1277</v>
      </c>
      <c r="L557" t="s">
        <v>1703</v>
      </c>
      <c r="M557">
        <v>139354</v>
      </c>
      <c r="N557">
        <v>16000</v>
      </c>
      <c r="O557" s="59">
        <v>27216532</v>
      </c>
    </row>
    <row r="558" spans="1:15" x14ac:dyDescent="0.3">
      <c r="A558" t="s">
        <v>696</v>
      </c>
      <c r="B558">
        <v>124.37</v>
      </c>
      <c r="C558">
        <v>2</v>
      </c>
      <c r="D558" s="18">
        <v>39118</v>
      </c>
      <c r="E558" s="18">
        <v>39140</v>
      </c>
      <c r="F558" t="s">
        <v>5960</v>
      </c>
      <c r="G558" t="s">
        <v>5969</v>
      </c>
      <c r="H558" t="s">
        <v>681</v>
      </c>
      <c r="I558" t="s">
        <v>693</v>
      </c>
      <c r="J558" t="s">
        <v>694</v>
      </c>
      <c r="K558" t="s">
        <v>3829</v>
      </c>
      <c r="L558" t="s">
        <v>3828</v>
      </c>
      <c r="M558">
        <v>350586</v>
      </c>
      <c r="N558">
        <v>16000</v>
      </c>
      <c r="O558" s="59">
        <v>25526672</v>
      </c>
    </row>
    <row r="559" spans="1:15" x14ac:dyDescent="0.3">
      <c r="A559" t="s">
        <v>696</v>
      </c>
      <c r="B559">
        <v>168.49</v>
      </c>
      <c r="C559">
        <v>3</v>
      </c>
      <c r="D559" s="18">
        <v>39222</v>
      </c>
      <c r="E559" s="18">
        <v>39247</v>
      </c>
      <c r="F559" t="s">
        <v>5957</v>
      </c>
      <c r="G559" t="s">
        <v>5968</v>
      </c>
      <c r="H559" t="s">
        <v>720</v>
      </c>
      <c r="I559" t="s">
        <v>693</v>
      </c>
      <c r="J559" t="s">
        <v>694</v>
      </c>
      <c r="K559" t="s">
        <v>1378</v>
      </c>
      <c r="L559" t="s">
        <v>2058</v>
      </c>
      <c r="M559">
        <v>1869263</v>
      </c>
      <c r="N559">
        <v>90830</v>
      </c>
      <c r="O559" s="59">
        <v>1094471</v>
      </c>
    </row>
    <row r="560" spans="1:15" x14ac:dyDescent="0.3">
      <c r="A560" t="s">
        <v>696</v>
      </c>
      <c r="B560">
        <v>145.02000000000001</v>
      </c>
      <c r="C560">
        <v>3</v>
      </c>
      <c r="D560" s="18">
        <v>39207</v>
      </c>
      <c r="E560" s="18">
        <v>39224</v>
      </c>
      <c r="F560" t="s">
        <v>5957</v>
      </c>
      <c r="G560" t="s">
        <v>5969</v>
      </c>
      <c r="H560" t="s">
        <v>675</v>
      </c>
      <c r="I560" t="s">
        <v>765</v>
      </c>
      <c r="J560" t="s">
        <v>766</v>
      </c>
      <c r="K560" t="s">
        <v>1095</v>
      </c>
      <c r="L560" t="s">
        <v>1743</v>
      </c>
      <c r="M560">
        <v>2807991</v>
      </c>
      <c r="N560">
        <v>30300</v>
      </c>
      <c r="O560" s="59">
        <v>26044092</v>
      </c>
    </row>
    <row r="561" spans="1:15" x14ac:dyDescent="0.3">
      <c r="A561" t="s">
        <v>676</v>
      </c>
      <c r="B561">
        <v>166.65</v>
      </c>
      <c r="C561">
        <v>2</v>
      </c>
      <c r="D561" s="18">
        <v>39136</v>
      </c>
      <c r="E561" s="18">
        <v>39230</v>
      </c>
      <c r="F561" t="s">
        <v>5960</v>
      </c>
      <c r="G561" t="s">
        <v>5969</v>
      </c>
      <c r="H561" t="s">
        <v>699</v>
      </c>
      <c r="I561" t="s">
        <v>678</v>
      </c>
      <c r="J561" t="s">
        <v>679</v>
      </c>
      <c r="K561" t="s">
        <v>1585</v>
      </c>
      <c r="L561" t="s">
        <v>3998</v>
      </c>
      <c r="M561">
        <v>1751860</v>
      </c>
      <c r="N561">
        <v>70700</v>
      </c>
      <c r="O561" s="59">
        <v>25447480</v>
      </c>
    </row>
    <row r="562" spans="1:15" x14ac:dyDescent="0.3">
      <c r="A562" t="s">
        <v>709</v>
      </c>
      <c r="B562">
        <v>134.38</v>
      </c>
      <c r="C562">
        <v>2</v>
      </c>
      <c r="D562" s="18">
        <v>39229</v>
      </c>
      <c r="E562" s="18">
        <v>39255</v>
      </c>
      <c r="F562" t="s">
        <v>5957</v>
      </c>
      <c r="G562" t="s">
        <v>5969</v>
      </c>
      <c r="H562" t="s">
        <v>681</v>
      </c>
      <c r="I562" t="s">
        <v>746</v>
      </c>
      <c r="J562" t="s">
        <v>782</v>
      </c>
      <c r="K562" t="s">
        <v>4460</v>
      </c>
      <c r="L562" t="s">
        <v>4459</v>
      </c>
      <c r="M562">
        <v>384133</v>
      </c>
      <c r="N562">
        <v>16000</v>
      </c>
      <c r="O562" s="59">
        <v>17716229</v>
      </c>
    </row>
    <row r="563" spans="1:15" x14ac:dyDescent="0.3">
      <c r="A563" t="s">
        <v>676</v>
      </c>
      <c r="B563">
        <v>109.53</v>
      </c>
      <c r="C563">
        <v>2</v>
      </c>
      <c r="D563" s="18">
        <v>39163</v>
      </c>
      <c r="E563" s="18">
        <v>39165</v>
      </c>
      <c r="F563" t="s">
        <v>5960</v>
      </c>
      <c r="G563" t="s">
        <v>5969</v>
      </c>
      <c r="H563" t="s">
        <v>675</v>
      </c>
      <c r="I563" t="s">
        <v>678</v>
      </c>
      <c r="J563" t="s">
        <v>679</v>
      </c>
      <c r="K563" t="s">
        <v>868</v>
      </c>
      <c r="L563" t="s">
        <v>939</v>
      </c>
      <c r="M563">
        <v>303991</v>
      </c>
      <c r="N563">
        <v>30300</v>
      </c>
      <c r="O563" s="59">
        <v>25673132</v>
      </c>
    </row>
    <row r="564" spans="1:15" x14ac:dyDescent="0.3">
      <c r="A564" t="s">
        <v>690</v>
      </c>
      <c r="B564">
        <v>96.59</v>
      </c>
      <c r="C564">
        <v>2</v>
      </c>
      <c r="D564" s="18">
        <v>39251</v>
      </c>
      <c r="E564" s="18">
        <v>39258</v>
      </c>
      <c r="F564" t="s">
        <v>5957</v>
      </c>
      <c r="G564" t="s">
        <v>5969</v>
      </c>
      <c r="H564" t="s">
        <v>681</v>
      </c>
      <c r="I564" t="s">
        <v>711</v>
      </c>
      <c r="J564" t="s">
        <v>712</v>
      </c>
      <c r="K564" t="s">
        <v>1277</v>
      </c>
      <c r="L564" t="s">
        <v>4458</v>
      </c>
      <c r="M564">
        <v>2099135</v>
      </c>
      <c r="N564">
        <v>16000</v>
      </c>
      <c r="O564" s="59">
        <v>26404097</v>
      </c>
    </row>
    <row r="565" spans="1:15" x14ac:dyDescent="0.3">
      <c r="A565" t="s">
        <v>709</v>
      </c>
      <c r="B565">
        <v>98.73</v>
      </c>
      <c r="C565">
        <v>1</v>
      </c>
      <c r="D565" s="18">
        <v>39195</v>
      </c>
      <c r="E565" s="18">
        <v>39221</v>
      </c>
      <c r="F565" t="s">
        <v>5957</v>
      </c>
      <c r="G565" t="s">
        <v>5968</v>
      </c>
      <c r="H565" t="s">
        <v>720</v>
      </c>
      <c r="I565" t="s">
        <v>706</v>
      </c>
      <c r="J565" t="s">
        <v>762</v>
      </c>
      <c r="K565" t="s">
        <v>2227</v>
      </c>
      <c r="L565" t="s">
        <v>2226</v>
      </c>
      <c r="M565">
        <v>201844</v>
      </c>
      <c r="N565">
        <v>90830</v>
      </c>
      <c r="O565" s="59">
        <v>25926748</v>
      </c>
    </row>
    <row r="566" spans="1:15" x14ac:dyDescent="0.3">
      <c r="A566" t="s">
        <v>709</v>
      </c>
      <c r="B566">
        <v>115.68</v>
      </c>
      <c r="C566">
        <v>2</v>
      </c>
      <c r="D566" s="18">
        <v>39130</v>
      </c>
      <c r="E566" s="18">
        <v>39179</v>
      </c>
      <c r="F566" t="s">
        <v>5960</v>
      </c>
      <c r="G566" t="s">
        <v>5969</v>
      </c>
      <c r="H566" t="s">
        <v>681</v>
      </c>
      <c r="I566" t="s">
        <v>771</v>
      </c>
      <c r="J566" t="s">
        <v>772</v>
      </c>
      <c r="K566" t="s">
        <v>3532</v>
      </c>
      <c r="L566" t="s">
        <v>4457</v>
      </c>
      <c r="M566">
        <v>68909</v>
      </c>
      <c r="N566">
        <v>16000</v>
      </c>
      <c r="O566" s="59">
        <v>25451305</v>
      </c>
    </row>
    <row r="567" spans="1:15" x14ac:dyDescent="0.3">
      <c r="A567" t="s">
        <v>690</v>
      </c>
      <c r="B567">
        <v>123.68</v>
      </c>
      <c r="C567">
        <v>3</v>
      </c>
      <c r="D567" s="18">
        <v>39240</v>
      </c>
      <c r="E567" s="18">
        <v>39270</v>
      </c>
      <c r="F567" t="s">
        <v>5957</v>
      </c>
      <c r="G567" t="s">
        <v>5969</v>
      </c>
      <c r="H567" t="s">
        <v>675</v>
      </c>
      <c r="I567" t="s">
        <v>711</v>
      </c>
      <c r="J567" t="s">
        <v>712</v>
      </c>
      <c r="K567" t="s">
        <v>3293</v>
      </c>
      <c r="L567" t="s">
        <v>2763</v>
      </c>
      <c r="M567">
        <v>150151</v>
      </c>
      <c r="N567">
        <v>30300</v>
      </c>
      <c r="O567" s="59">
        <v>26297692</v>
      </c>
    </row>
    <row r="568" spans="1:15" x14ac:dyDescent="0.3">
      <c r="A568" t="s">
        <v>690</v>
      </c>
      <c r="B568">
        <v>153.37</v>
      </c>
      <c r="C568">
        <v>2</v>
      </c>
      <c r="D568" s="18">
        <v>39227</v>
      </c>
      <c r="E568" s="18">
        <v>39254</v>
      </c>
      <c r="F568" t="s">
        <v>5957</v>
      </c>
      <c r="G568" t="s">
        <v>5969</v>
      </c>
      <c r="H568" t="s">
        <v>675</v>
      </c>
      <c r="I568" t="s">
        <v>839</v>
      </c>
      <c r="J568" t="s">
        <v>797</v>
      </c>
      <c r="K568" t="s">
        <v>2047</v>
      </c>
      <c r="L568" t="s">
        <v>842</v>
      </c>
      <c r="M568">
        <v>141338</v>
      </c>
      <c r="N568">
        <v>30300</v>
      </c>
      <c r="O568" s="59">
        <v>26135587</v>
      </c>
    </row>
    <row r="569" spans="1:15" x14ac:dyDescent="0.3">
      <c r="A569" t="s">
        <v>676</v>
      </c>
      <c r="B569">
        <v>94.03</v>
      </c>
      <c r="C569">
        <v>1</v>
      </c>
      <c r="D569" s="18">
        <v>39149</v>
      </c>
      <c r="E569" s="18">
        <v>39172</v>
      </c>
      <c r="F569" t="s">
        <v>5960</v>
      </c>
      <c r="G569" t="s">
        <v>5969</v>
      </c>
      <c r="H569" t="s">
        <v>681</v>
      </c>
      <c r="I569" t="s">
        <v>683</v>
      </c>
      <c r="J569" t="s">
        <v>684</v>
      </c>
      <c r="K569" t="s">
        <v>685</v>
      </c>
      <c r="L569" t="s">
        <v>2413</v>
      </c>
      <c r="M569">
        <v>997753</v>
      </c>
      <c r="N569">
        <v>16000</v>
      </c>
      <c r="O569" s="59">
        <v>25570269</v>
      </c>
    </row>
    <row r="570" spans="1:15" x14ac:dyDescent="0.3">
      <c r="A570" t="s">
        <v>696</v>
      </c>
      <c r="B570">
        <v>179</v>
      </c>
      <c r="C570">
        <v>3</v>
      </c>
      <c r="D570" s="18">
        <v>39390</v>
      </c>
      <c r="E570" s="18">
        <v>39393</v>
      </c>
      <c r="F570" t="s">
        <v>5959</v>
      </c>
      <c r="G570" t="s">
        <v>5969</v>
      </c>
      <c r="H570" t="s">
        <v>675</v>
      </c>
      <c r="I570" t="s">
        <v>765</v>
      </c>
      <c r="J570" t="s">
        <v>766</v>
      </c>
      <c r="K570" t="s">
        <v>2154</v>
      </c>
      <c r="L570" t="s">
        <v>3766</v>
      </c>
      <c r="M570">
        <v>318437</v>
      </c>
      <c r="N570">
        <v>30300</v>
      </c>
      <c r="O570" s="59">
        <v>27571764</v>
      </c>
    </row>
    <row r="571" spans="1:15" x14ac:dyDescent="0.3">
      <c r="A571" t="s">
        <v>690</v>
      </c>
      <c r="B571">
        <v>122.89</v>
      </c>
      <c r="C571">
        <v>2</v>
      </c>
      <c r="D571" s="18">
        <v>39363</v>
      </c>
      <c r="E571" s="18">
        <v>39397</v>
      </c>
      <c r="F571" t="s">
        <v>5959</v>
      </c>
      <c r="G571" t="s">
        <v>5969</v>
      </c>
      <c r="H571" t="s">
        <v>675</v>
      </c>
      <c r="I571" t="s">
        <v>711</v>
      </c>
      <c r="J571" t="s">
        <v>712</v>
      </c>
      <c r="K571" t="s">
        <v>854</v>
      </c>
      <c r="L571" t="s">
        <v>4389</v>
      </c>
      <c r="M571">
        <v>2257488</v>
      </c>
      <c r="N571">
        <v>30300</v>
      </c>
      <c r="O571" s="59">
        <v>27108983</v>
      </c>
    </row>
    <row r="572" spans="1:15" x14ac:dyDescent="0.3">
      <c r="A572" t="s">
        <v>690</v>
      </c>
      <c r="B572">
        <v>111.33</v>
      </c>
      <c r="C572">
        <v>1</v>
      </c>
      <c r="D572" s="18">
        <v>39377</v>
      </c>
      <c r="E572" s="18">
        <v>39390</v>
      </c>
      <c r="F572" t="s">
        <v>5959</v>
      </c>
      <c r="G572" t="s">
        <v>5969</v>
      </c>
      <c r="H572" t="s">
        <v>681</v>
      </c>
      <c r="I572" t="s">
        <v>687</v>
      </c>
      <c r="J572" t="s">
        <v>888</v>
      </c>
      <c r="K572" t="s">
        <v>1258</v>
      </c>
      <c r="L572" t="s">
        <v>4456</v>
      </c>
      <c r="M572">
        <v>2781973</v>
      </c>
      <c r="N572">
        <v>16000</v>
      </c>
      <c r="O572" s="59">
        <v>27335485</v>
      </c>
    </row>
    <row r="573" spans="1:15" x14ac:dyDescent="0.3">
      <c r="A573" t="s">
        <v>690</v>
      </c>
      <c r="B573">
        <v>122.89</v>
      </c>
      <c r="C573">
        <v>2</v>
      </c>
      <c r="D573" s="18">
        <v>39235</v>
      </c>
      <c r="E573" s="18">
        <v>39268</v>
      </c>
      <c r="F573" t="s">
        <v>5957</v>
      </c>
      <c r="G573" t="s">
        <v>5969</v>
      </c>
      <c r="H573" t="s">
        <v>675</v>
      </c>
      <c r="I573" t="s">
        <v>711</v>
      </c>
      <c r="J573" t="s">
        <v>712</v>
      </c>
      <c r="K573" t="s">
        <v>1160</v>
      </c>
      <c r="L573" t="s">
        <v>4455</v>
      </c>
      <c r="M573">
        <v>2210067</v>
      </c>
      <c r="N573">
        <v>30300</v>
      </c>
      <c r="O573" s="59">
        <v>26244395</v>
      </c>
    </row>
    <row r="574" spans="1:15" x14ac:dyDescent="0.3">
      <c r="A574" t="s">
        <v>676</v>
      </c>
      <c r="B574">
        <v>142.59</v>
      </c>
      <c r="C574">
        <v>2</v>
      </c>
      <c r="D574" s="18">
        <v>39376</v>
      </c>
      <c r="E574" s="18">
        <v>39457</v>
      </c>
      <c r="F574" t="s">
        <v>5959</v>
      </c>
      <c r="G574" t="s">
        <v>5969</v>
      </c>
      <c r="H574" t="s">
        <v>675</v>
      </c>
      <c r="I574" t="s">
        <v>683</v>
      </c>
      <c r="J574" t="s">
        <v>730</v>
      </c>
      <c r="K574" t="s">
        <v>1973</v>
      </c>
      <c r="L574" t="s">
        <v>2591</v>
      </c>
      <c r="M574">
        <v>950604</v>
      </c>
      <c r="N574">
        <v>30300</v>
      </c>
      <c r="O574" s="59">
        <v>27334631</v>
      </c>
    </row>
    <row r="575" spans="1:15" x14ac:dyDescent="0.3">
      <c r="A575" t="s">
        <v>709</v>
      </c>
      <c r="B575">
        <v>130.55000000000001</v>
      </c>
      <c r="C575">
        <v>2</v>
      </c>
      <c r="D575" s="18">
        <v>39305</v>
      </c>
      <c r="E575" s="18">
        <v>39326</v>
      </c>
      <c r="F575" t="s">
        <v>5958</v>
      </c>
      <c r="G575" t="s">
        <v>5969</v>
      </c>
      <c r="H575" t="s">
        <v>675</v>
      </c>
      <c r="I575" t="s">
        <v>726</v>
      </c>
      <c r="J575" t="s">
        <v>727</v>
      </c>
      <c r="K575" t="s">
        <v>4454</v>
      </c>
      <c r="L575" t="s">
        <v>4453</v>
      </c>
      <c r="M575">
        <v>1739343</v>
      </c>
      <c r="N575">
        <v>30300</v>
      </c>
      <c r="O575" s="59">
        <v>26840353</v>
      </c>
    </row>
    <row r="576" spans="1:15" x14ac:dyDescent="0.3">
      <c r="A576" t="s">
        <v>696</v>
      </c>
      <c r="B576">
        <v>161.15</v>
      </c>
      <c r="C576">
        <v>3</v>
      </c>
      <c r="D576" s="18">
        <v>39348</v>
      </c>
      <c r="E576" s="18">
        <v>39350</v>
      </c>
      <c r="F576" t="s">
        <v>5958</v>
      </c>
      <c r="G576" t="s">
        <v>5969</v>
      </c>
      <c r="H576" t="s">
        <v>675</v>
      </c>
      <c r="I576" t="s">
        <v>693</v>
      </c>
      <c r="J576" t="s">
        <v>694</v>
      </c>
      <c r="K576" t="s">
        <v>1388</v>
      </c>
      <c r="L576" t="s">
        <v>4452</v>
      </c>
      <c r="M576">
        <v>343878</v>
      </c>
      <c r="N576">
        <v>30300</v>
      </c>
      <c r="O576" s="59">
        <v>2362619</v>
      </c>
    </row>
    <row r="577" spans="1:15" x14ac:dyDescent="0.3">
      <c r="A577" t="s">
        <v>690</v>
      </c>
      <c r="B577">
        <v>135.16999999999999</v>
      </c>
      <c r="C577">
        <v>3</v>
      </c>
      <c r="D577" s="18">
        <v>39240</v>
      </c>
      <c r="E577" s="18">
        <v>39271</v>
      </c>
      <c r="F577" t="s">
        <v>5957</v>
      </c>
      <c r="G577" t="s">
        <v>5968</v>
      </c>
      <c r="H577" t="s">
        <v>720</v>
      </c>
      <c r="I577" t="s">
        <v>711</v>
      </c>
      <c r="J577" t="s">
        <v>712</v>
      </c>
      <c r="K577" t="s">
        <v>1368</v>
      </c>
      <c r="L577" t="s">
        <v>1367</v>
      </c>
      <c r="M577">
        <v>1952825</v>
      </c>
      <c r="N577">
        <v>90830</v>
      </c>
      <c r="O577" s="59">
        <v>26243650</v>
      </c>
    </row>
    <row r="578" spans="1:15" x14ac:dyDescent="0.3">
      <c r="A578" t="s">
        <v>676</v>
      </c>
      <c r="B578">
        <v>110.79</v>
      </c>
      <c r="C578">
        <v>1</v>
      </c>
      <c r="D578" s="18">
        <v>39342</v>
      </c>
      <c r="E578" s="18">
        <v>39343</v>
      </c>
      <c r="F578" t="s">
        <v>5958</v>
      </c>
      <c r="G578" t="s">
        <v>5969</v>
      </c>
      <c r="H578" t="s">
        <v>675</v>
      </c>
      <c r="I578" t="s">
        <v>678</v>
      </c>
      <c r="J578" t="s">
        <v>679</v>
      </c>
      <c r="K578" t="s">
        <v>1797</v>
      </c>
      <c r="L578" t="s">
        <v>1529</v>
      </c>
      <c r="M578">
        <v>1883386</v>
      </c>
      <c r="N578">
        <v>30300</v>
      </c>
      <c r="O578" s="59">
        <v>27064810</v>
      </c>
    </row>
    <row r="579" spans="1:15" x14ac:dyDescent="0.3">
      <c r="A579" t="s">
        <v>676</v>
      </c>
      <c r="B579">
        <v>109.53</v>
      </c>
      <c r="C579">
        <v>2</v>
      </c>
      <c r="D579" s="18">
        <v>39263</v>
      </c>
      <c r="E579" s="18">
        <v>39277</v>
      </c>
      <c r="F579" t="s">
        <v>5957</v>
      </c>
      <c r="G579" t="s">
        <v>5969</v>
      </c>
      <c r="H579" t="s">
        <v>675</v>
      </c>
      <c r="I579" t="s">
        <v>678</v>
      </c>
      <c r="J579" t="s">
        <v>679</v>
      </c>
      <c r="K579" t="s">
        <v>678</v>
      </c>
      <c r="L579" t="s">
        <v>2144</v>
      </c>
      <c r="M579">
        <v>303543</v>
      </c>
      <c r="N579">
        <v>30300</v>
      </c>
      <c r="O579" s="59">
        <v>26523933</v>
      </c>
    </row>
    <row r="580" spans="1:15" x14ac:dyDescent="0.3">
      <c r="A580" t="s">
        <v>709</v>
      </c>
      <c r="B580">
        <v>130.55000000000001</v>
      </c>
      <c r="C580">
        <v>2</v>
      </c>
      <c r="D580" s="18">
        <v>39212</v>
      </c>
      <c r="E580" s="18">
        <v>39253</v>
      </c>
      <c r="F580" t="s">
        <v>5957</v>
      </c>
      <c r="G580" t="s">
        <v>5969</v>
      </c>
      <c r="H580" t="s">
        <v>675</v>
      </c>
      <c r="I580" t="s">
        <v>726</v>
      </c>
      <c r="J580" t="s">
        <v>727</v>
      </c>
      <c r="K580" t="s">
        <v>973</v>
      </c>
      <c r="L580" t="s">
        <v>3884</v>
      </c>
      <c r="M580">
        <v>2880479</v>
      </c>
      <c r="N580">
        <v>30300</v>
      </c>
      <c r="O580" s="59">
        <v>26032755</v>
      </c>
    </row>
    <row r="581" spans="1:15" x14ac:dyDescent="0.3">
      <c r="A581" t="s">
        <v>690</v>
      </c>
      <c r="B581">
        <v>89.04</v>
      </c>
      <c r="C581">
        <v>1</v>
      </c>
      <c r="D581" s="18">
        <v>39104</v>
      </c>
      <c r="E581" s="18">
        <v>39124</v>
      </c>
      <c r="F581" t="s">
        <v>5960</v>
      </c>
      <c r="G581" t="s">
        <v>5969</v>
      </c>
      <c r="H581" t="s">
        <v>681</v>
      </c>
      <c r="I581" t="s">
        <v>687</v>
      </c>
      <c r="J581" t="s">
        <v>688</v>
      </c>
      <c r="K581" t="s">
        <v>701</v>
      </c>
      <c r="L581" t="s">
        <v>943</v>
      </c>
      <c r="M581">
        <v>2340568</v>
      </c>
      <c r="N581">
        <v>16000</v>
      </c>
      <c r="O581" s="59">
        <v>1937857</v>
      </c>
    </row>
    <row r="582" spans="1:15" x14ac:dyDescent="0.3">
      <c r="A582" t="s">
        <v>676</v>
      </c>
      <c r="B582">
        <v>109.53</v>
      </c>
      <c r="C582">
        <v>2</v>
      </c>
      <c r="D582" s="18">
        <v>39172</v>
      </c>
      <c r="E582" s="18">
        <v>39196</v>
      </c>
      <c r="F582" t="s">
        <v>5960</v>
      </c>
      <c r="G582" t="s">
        <v>5969</v>
      </c>
      <c r="H582" t="s">
        <v>675</v>
      </c>
      <c r="I582" t="s">
        <v>678</v>
      </c>
      <c r="J582" t="s">
        <v>679</v>
      </c>
      <c r="K582" t="s">
        <v>678</v>
      </c>
      <c r="L582" t="s">
        <v>2562</v>
      </c>
      <c r="M582">
        <v>304413</v>
      </c>
      <c r="N582">
        <v>30300</v>
      </c>
      <c r="O582" s="59">
        <v>25776137</v>
      </c>
    </row>
    <row r="583" spans="1:15" x14ac:dyDescent="0.3">
      <c r="A583" t="s">
        <v>696</v>
      </c>
      <c r="B583">
        <v>175.83</v>
      </c>
      <c r="C583">
        <v>3</v>
      </c>
      <c r="D583" s="18">
        <v>39126</v>
      </c>
      <c r="E583" s="18">
        <v>39141</v>
      </c>
      <c r="F583" t="s">
        <v>5960</v>
      </c>
      <c r="G583" t="s">
        <v>5968</v>
      </c>
      <c r="H583" t="s">
        <v>755</v>
      </c>
      <c r="I583" t="s">
        <v>693</v>
      </c>
      <c r="J583" t="s">
        <v>694</v>
      </c>
      <c r="K583" t="s">
        <v>1372</v>
      </c>
      <c r="L583" t="s">
        <v>1371</v>
      </c>
      <c r="M583">
        <v>2738555</v>
      </c>
      <c r="N583">
        <v>87000</v>
      </c>
      <c r="O583" s="59">
        <v>25526057</v>
      </c>
    </row>
    <row r="584" spans="1:15" x14ac:dyDescent="0.3">
      <c r="A584" t="s">
        <v>709</v>
      </c>
      <c r="B584">
        <v>97.73</v>
      </c>
      <c r="C584">
        <v>2</v>
      </c>
      <c r="D584" s="18">
        <v>39298</v>
      </c>
      <c r="E584" s="18">
        <v>39312</v>
      </c>
      <c r="F584" t="s">
        <v>5958</v>
      </c>
      <c r="G584" t="s">
        <v>5968</v>
      </c>
      <c r="H584" t="s">
        <v>720</v>
      </c>
      <c r="I584" t="s">
        <v>706</v>
      </c>
      <c r="J584" t="s">
        <v>707</v>
      </c>
      <c r="K584" t="s">
        <v>1436</v>
      </c>
      <c r="L584" t="s">
        <v>4451</v>
      </c>
      <c r="M584">
        <v>989145</v>
      </c>
      <c r="N584">
        <v>90830</v>
      </c>
      <c r="O584" s="59">
        <v>26730985</v>
      </c>
    </row>
    <row r="585" spans="1:15" x14ac:dyDescent="0.3">
      <c r="A585" t="s">
        <v>709</v>
      </c>
      <c r="B585">
        <v>193.24</v>
      </c>
      <c r="C585">
        <v>2</v>
      </c>
      <c r="D585" s="18">
        <v>39349</v>
      </c>
      <c r="E585" s="18">
        <v>39383</v>
      </c>
      <c r="F585" t="s">
        <v>5958</v>
      </c>
      <c r="G585" t="s">
        <v>5969</v>
      </c>
      <c r="H585" t="s">
        <v>699</v>
      </c>
      <c r="I585" t="s">
        <v>746</v>
      </c>
      <c r="J585" t="s">
        <v>747</v>
      </c>
      <c r="K585" t="s">
        <v>1129</v>
      </c>
      <c r="L585" t="s">
        <v>3462</v>
      </c>
      <c r="M585">
        <v>9020340</v>
      </c>
      <c r="N585">
        <v>70700</v>
      </c>
      <c r="O585" s="59">
        <v>17782824</v>
      </c>
    </row>
    <row r="586" spans="1:15" x14ac:dyDescent="0.3">
      <c r="A586" t="s">
        <v>696</v>
      </c>
      <c r="B586">
        <v>154.55000000000001</v>
      </c>
      <c r="C586">
        <v>2</v>
      </c>
      <c r="D586" s="18">
        <v>39373</v>
      </c>
      <c r="E586" s="18">
        <v>39389</v>
      </c>
      <c r="F586" t="s">
        <v>5959</v>
      </c>
      <c r="G586" t="s">
        <v>5968</v>
      </c>
      <c r="H586" t="s">
        <v>720</v>
      </c>
      <c r="I586" t="s">
        <v>693</v>
      </c>
      <c r="J586" t="s">
        <v>694</v>
      </c>
      <c r="K586" t="s">
        <v>1170</v>
      </c>
      <c r="L586" t="s">
        <v>4450</v>
      </c>
      <c r="M586">
        <v>328393</v>
      </c>
      <c r="N586">
        <v>90830</v>
      </c>
      <c r="O586" s="59">
        <v>27341559</v>
      </c>
    </row>
    <row r="587" spans="1:15" x14ac:dyDescent="0.3">
      <c r="A587" t="s">
        <v>696</v>
      </c>
      <c r="B587">
        <v>125.23</v>
      </c>
      <c r="C587">
        <v>2</v>
      </c>
      <c r="D587" s="18">
        <v>39188</v>
      </c>
      <c r="E587" s="18">
        <v>39193</v>
      </c>
      <c r="F587" t="s">
        <v>5957</v>
      </c>
      <c r="G587" t="s">
        <v>5969</v>
      </c>
      <c r="H587" t="s">
        <v>681</v>
      </c>
      <c r="I587" t="s">
        <v>693</v>
      </c>
      <c r="J587" t="s">
        <v>694</v>
      </c>
      <c r="K587" t="s">
        <v>3271</v>
      </c>
      <c r="L587" t="s">
        <v>4449</v>
      </c>
      <c r="M587">
        <v>2245793</v>
      </c>
      <c r="N587">
        <v>16000</v>
      </c>
      <c r="O587" s="59">
        <v>2057000</v>
      </c>
    </row>
    <row r="588" spans="1:15" x14ac:dyDescent="0.3">
      <c r="A588" t="s">
        <v>696</v>
      </c>
      <c r="B588">
        <v>114.46</v>
      </c>
      <c r="C588">
        <v>2</v>
      </c>
      <c r="D588" s="18">
        <v>39375</v>
      </c>
      <c r="E588" s="18">
        <v>39396</v>
      </c>
      <c r="F588" t="s">
        <v>5959</v>
      </c>
      <c r="G588" t="s">
        <v>5969</v>
      </c>
      <c r="H588" t="s">
        <v>681</v>
      </c>
      <c r="I588" t="s">
        <v>946</v>
      </c>
      <c r="J588" t="s">
        <v>2875</v>
      </c>
      <c r="K588" t="s">
        <v>1156</v>
      </c>
      <c r="L588" t="s">
        <v>1192</v>
      </c>
      <c r="M588">
        <v>2746230</v>
      </c>
      <c r="N588">
        <v>16000</v>
      </c>
      <c r="O588" s="59">
        <v>27318008</v>
      </c>
    </row>
    <row r="589" spans="1:15" x14ac:dyDescent="0.3">
      <c r="A589" t="s">
        <v>696</v>
      </c>
      <c r="B589">
        <v>168.82</v>
      </c>
      <c r="C589">
        <v>2</v>
      </c>
      <c r="D589" s="18">
        <v>39292</v>
      </c>
      <c r="E589" s="18">
        <v>39302</v>
      </c>
      <c r="F589" t="s">
        <v>5958</v>
      </c>
      <c r="G589" t="s">
        <v>5968</v>
      </c>
      <c r="H589" t="s">
        <v>720</v>
      </c>
      <c r="I589" t="s">
        <v>693</v>
      </c>
      <c r="J589" t="s">
        <v>694</v>
      </c>
      <c r="K589" t="s">
        <v>1156</v>
      </c>
      <c r="L589" t="s">
        <v>3624</v>
      </c>
      <c r="M589">
        <v>2537739</v>
      </c>
      <c r="N589">
        <v>90830</v>
      </c>
      <c r="O589" s="59">
        <v>26692379</v>
      </c>
    </row>
    <row r="590" spans="1:15" x14ac:dyDescent="0.3">
      <c r="A590" t="s">
        <v>690</v>
      </c>
      <c r="B590">
        <v>98.41</v>
      </c>
      <c r="C590">
        <v>1</v>
      </c>
      <c r="D590" s="18">
        <v>39178</v>
      </c>
      <c r="E590" s="18">
        <v>39198</v>
      </c>
      <c r="F590" t="s">
        <v>5957</v>
      </c>
      <c r="G590" t="s">
        <v>5969</v>
      </c>
      <c r="H590" t="s">
        <v>681</v>
      </c>
      <c r="I590" t="s">
        <v>711</v>
      </c>
      <c r="J590" t="s">
        <v>712</v>
      </c>
      <c r="K590" t="s">
        <v>2373</v>
      </c>
      <c r="L590" t="s">
        <v>3059</v>
      </c>
      <c r="M590">
        <v>135158</v>
      </c>
      <c r="N590">
        <v>16000</v>
      </c>
      <c r="O590" s="59">
        <v>25816095</v>
      </c>
    </row>
    <row r="591" spans="1:15" x14ac:dyDescent="0.3">
      <c r="A591" t="s">
        <v>709</v>
      </c>
      <c r="B591">
        <v>111.79</v>
      </c>
      <c r="C591">
        <v>2</v>
      </c>
      <c r="D591" s="18">
        <v>39426</v>
      </c>
      <c r="E591" s="18">
        <v>39447</v>
      </c>
      <c r="F591" t="s">
        <v>5959</v>
      </c>
      <c r="G591" t="s">
        <v>5969</v>
      </c>
      <c r="H591" t="s">
        <v>681</v>
      </c>
      <c r="I591" t="s">
        <v>746</v>
      </c>
      <c r="J591" t="s">
        <v>932</v>
      </c>
      <c r="K591" t="s">
        <v>933</v>
      </c>
      <c r="L591" t="s">
        <v>931</v>
      </c>
      <c r="M591">
        <v>1999223</v>
      </c>
      <c r="N591">
        <v>16000</v>
      </c>
      <c r="O591" s="59">
        <v>17829356</v>
      </c>
    </row>
    <row r="592" spans="1:15" x14ac:dyDescent="0.3">
      <c r="A592" t="s">
        <v>690</v>
      </c>
      <c r="B592">
        <v>98.41</v>
      </c>
      <c r="C592">
        <v>1</v>
      </c>
      <c r="D592" s="18">
        <v>39279</v>
      </c>
      <c r="E592" s="18">
        <v>39293</v>
      </c>
      <c r="F592" t="s">
        <v>5958</v>
      </c>
      <c r="G592" t="s">
        <v>5969</v>
      </c>
      <c r="H592" t="s">
        <v>681</v>
      </c>
      <c r="I592" t="s">
        <v>711</v>
      </c>
      <c r="J592" t="s">
        <v>712</v>
      </c>
      <c r="K592" t="s">
        <v>1352</v>
      </c>
      <c r="L592" t="s">
        <v>2770</v>
      </c>
      <c r="M592">
        <v>135333</v>
      </c>
      <c r="N592">
        <v>16000</v>
      </c>
      <c r="O592" s="59">
        <v>26455753</v>
      </c>
    </row>
    <row r="593" spans="1:15" x14ac:dyDescent="0.3">
      <c r="A593" t="s">
        <v>709</v>
      </c>
      <c r="B593">
        <v>174.36</v>
      </c>
      <c r="C593">
        <v>2</v>
      </c>
      <c r="D593" s="18">
        <v>39397</v>
      </c>
      <c r="E593" s="18">
        <v>39401</v>
      </c>
      <c r="F593" t="s">
        <v>5959</v>
      </c>
      <c r="G593" t="s">
        <v>5969</v>
      </c>
      <c r="H593" t="s">
        <v>675</v>
      </c>
      <c r="I593" t="s">
        <v>746</v>
      </c>
      <c r="J593" t="s">
        <v>782</v>
      </c>
      <c r="K593" t="s">
        <v>4448</v>
      </c>
      <c r="L593" t="s">
        <v>4447</v>
      </c>
      <c r="M593">
        <v>381673</v>
      </c>
      <c r="N593">
        <v>30300</v>
      </c>
      <c r="O593" s="59">
        <v>17813803</v>
      </c>
    </row>
    <row r="594" spans="1:15" x14ac:dyDescent="0.3">
      <c r="A594" t="s">
        <v>696</v>
      </c>
      <c r="B594">
        <v>168.82</v>
      </c>
      <c r="C594">
        <v>2</v>
      </c>
      <c r="D594" s="18">
        <v>39425</v>
      </c>
      <c r="E594" s="18">
        <v>39433</v>
      </c>
      <c r="F594" t="s">
        <v>5959</v>
      </c>
      <c r="G594" t="s">
        <v>5968</v>
      </c>
      <c r="H594" t="s">
        <v>720</v>
      </c>
      <c r="I594" t="s">
        <v>693</v>
      </c>
      <c r="J594" t="s">
        <v>694</v>
      </c>
      <c r="K594" t="s">
        <v>2145</v>
      </c>
      <c r="L594" t="s">
        <v>781</v>
      </c>
      <c r="M594">
        <v>2204788</v>
      </c>
      <c r="N594">
        <v>90830</v>
      </c>
      <c r="O594" s="59">
        <v>27725562</v>
      </c>
    </row>
    <row r="595" spans="1:15" x14ac:dyDescent="0.3">
      <c r="A595" t="s">
        <v>696</v>
      </c>
      <c r="B595">
        <v>168.49</v>
      </c>
      <c r="C595">
        <v>3</v>
      </c>
      <c r="D595" s="18">
        <v>39437</v>
      </c>
      <c r="E595" s="18">
        <v>39458</v>
      </c>
      <c r="F595" t="s">
        <v>5959</v>
      </c>
      <c r="G595" t="s">
        <v>5968</v>
      </c>
      <c r="H595" t="s">
        <v>720</v>
      </c>
      <c r="I595" t="s">
        <v>693</v>
      </c>
      <c r="J595" t="s">
        <v>694</v>
      </c>
      <c r="K595" t="s">
        <v>866</v>
      </c>
      <c r="L595" t="s">
        <v>3500</v>
      </c>
      <c r="M595">
        <v>777590</v>
      </c>
      <c r="N595">
        <v>90830</v>
      </c>
      <c r="O595" s="59">
        <v>28005450</v>
      </c>
    </row>
    <row r="596" spans="1:15" x14ac:dyDescent="0.3">
      <c r="A596" t="s">
        <v>696</v>
      </c>
      <c r="B596">
        <v>124.43</v>
      </c>
      <c r="C596">
        <v>1</v>
      </c>
      <c r="D596" s="18">
        <v>39307</v>
      </c>
      <c r="E596" s="18">
        <v>39317</v>
      </c>
      <c r="F596" t="s">
        <v>5958</v>
      </c>
      <c r="G596" t="s">
        <v>5969</v>
      </c>
      <c r="H596" t="s">
        <v>681</v>
      </c>
      <c r="I596" t="s">
        <v>693</v>
      </c>
      <c r="J596" t="s">
        <v>694</v>
      </c>
      <c r="K596" t="s">
        <v>1484</v>
      </c>
      <c r="L596" t="s">
        <v>1483</v>
      </c>
      <c r="M596">
        <v>2730978</v>
      </c>
      <c r="N596">
        <v>16000</v>
      </c>
      <c r="O596" s="59">
        <v>26799473</v>
      </c>
    </row>
    <row r="597" spans="1:15" x14ac:dyDescent="0.3">
      <c r="A597" t="s">
        <v>690</v>
      </c>
      <c r="B597">
        <v>181.83</v>
      </c>
      <c r="C597">
        <v>4</v>
      </c>
      <c r="D597" s="18">
        <v>39097</v>
      </c>
      <c r="E597" s="18">
        <v>39129</v>
      </c>
      <c r="F597" t="s">
        <v>5960</v>
      </c>
      <c r="G597" t="s">
        <v>5969</v>
      </c>
      <c r="H597" t="s">
        <v>699</v>
      </c>
      <c r="I597" t="s">
        <v>711</v>
      </c>
      <c r="J597" t="s">
        <v>712</v>
      </c>
      <c r="K597" t="s">
        <v>935</v>
      </c>
      <c r="L597" t="s">
        <v>1362</v>
      </c>
      <c r="M597">
        <v>2885169</v>
      </c>
      <c r="N597">
        <v>70700</v>
      </c>
      <c r="O597" s="59">
        <v>1023944</v>
      </c>
    </row>
    <row r="598" spans="1:15" x14ac:dyDescent="0.3">
      <c r="A598" t="s">
        <v>696</v>
      </c>
      <c r="B598">
        <v>157.91999999999999</v>
      </c>
      <c r="C598">
        <v>3</v>
      </c>
      <c r="D598" s="18">
        <v>39353</v>
      </c>
      <c r="E598" s="18">
        <v>39357</v>
      </c>
      <c r="F598" t="s">
        <v>5958</v>
      </c>
      <c r="G598" t="s">
        <v>5969</v>
      </c>
      <c r="H598" t="s">
        <v>675</v>
      </c>
      <c r="I598" t="s">
        <v>693</v>
      </c>
      <c r="J598" t="s">
        <v>694</v>
      </c>
      <c r="K598" t="s">
        <v>733</v>
      </c>
      <c r="L598" t="s">
        <v>856</v>
      </c>
      <c r="M598">
        <v>2786368</v>
      </c>
      <c r="N598">
        <v>30300</v>
      </c>
      <c r="O598" s="59">
        <v>27180282</v>
      </c>
    </row>
    <row r="599" spans="1:15" x14ac:dyDescent="0.3">
      <c r="A599" t="s">
        <v>676</v>
      </c>
      <c r="B599">
        <v>109.53</v>
      </c>
      <c r="C599">
        <v>2</v>
      </c>
      <c r="D599" s="18">
        <v>39300</v>
      </c>
      <c r="E599" s="18">
        <v>39396</v>
      </c>
      <c r="F599" t="s">
        <v>5958</v>
      </c>
      <c r="G599" t="s">
        <v>5969</v>
      </c>
      <c r="H599" t="s">
        <v>675</v>
      </c>
      <c r="I599" t="s">
        <v>678</v>
      </c>
      <c r="J599" t="s">
        <v>679</v>
      </c>
      <c r="K599" t="s">
        <v>868</v>
      </c>
      <c r="L599" t="s">
        <v>939</v>
      </c>
      <c r="M599">
        <v>303991</v>
      </c>
      <c r="N599">
        <v>30300</v>
      </c>
      <c r="O599" s="59">
        <v>26740551</v>
      </c>
    </row>
    <row r="600" spans="1:15" x14ac:dyDescent="0.3">
      <c r="A600" t="s">
        <v>676</v>
      </c>
      <c r="B600">
        <v>117.86</v>
      </c>
      <c r="C600">
        <v>2</v>
      </c>
      <c r="D600" s="18">
        <v>39117</v>
      </c>
      <c r="E600" s="18">
        <v>39192</v>
      </c>
      <c r="F600" t="s">
        <v>5960</v>
      </c>
      <c r="G600" t="s">
        <v>5969</v>
      </c>
      <c r="H600" t="s">
        <v>675</v>
      </c>
      <c r="I600" t="s">
        <v>683</v>
      </c>
      <c r="J600" t="s">
        <v>684</v>
      </c>
      <c r="K600" t="s">
        <v>2928</v>
      </c>
      <c r="L600" t="s">
        <v>2927</v>
      </c>
      <c r="M600">
        <v>308787</v>
      </c>
      <c r="N600">
        <v>30300</v>
      </c>
      <c r="O600" s="59">
        <v>25369344</v>
      </c>
    </row>
    <row r="601" spans="1:15" x14ac:dyDescent="0.3">
      <c r="A601" t="s">
        <v>676</v>
      </c>
      <c r="B601">
        <v>121.91</v>
      </c>
      <c r="C601">
        <v>2</v>
      </c>
      <c r="D601" s="18">
        <v>39136</v>
      </c>
      <c r="E601" s="18">
        <v>39168</v>
      </c>
      <c r="F601" t="s">
        <v>5960</v>
      </c>
      <c r="G601" t="s">
        <v>5969</v>
      </c>
      <c r="H601" t="s">
        <v>681</v>
      </c>
      <c r="I601" t="s">
        <v>683</v>
      </c>
      <c r="J601" t="s">
        <v>735</v>
      </c>
      <c r="K601" t="s">
        <v>4446</v>
      </c>
      <c r="L601" t="s">
        <v>4445</v>
      </c>
      <c r="M601">
        <v>246136</v>
      </c>
      <c r="N601">
        <v>16000</v>
      </c>
      <c r="O601" s="59">
        <v>25464908</v>
      </c>
    </row>
    <row r="602" spans="1:15" x14ac:dyDescent="0.3">
      <c r="A602" t="s">
        <v>690</v>
      </c>
      <c r="B602">
        <v>183.95</v>
      </c>
      <c r="C602">
        <v>3</v>
      </c>
      <c r="D602" s="18">
        <v>39341</v>
      </c>
      <c r="E602" s="18">
        <v>39345</v>
      </c>
      <c r="F602" t="s">
        <v>5958</v>
      </c>
      <c r="G602" t="s">
        <v>5968</v>
      </c>
      <c r="H602" t="s">
        <v>755</v>
      </c>
      <c r="I602" t="s">
        <v>711</v>
      </c>
      <c r="J602" t="s">
        <v>712</v>
      </c>
      <c r="K602" t="s">
        <v>1927</v>
      </c>
      <c r="L602" t="s">
        <v>1926</v>
      </c>
      <c r="M602">
        <v>158996</v>
      </c>
      <c r="N602">
        <v>87000</v>
      </c>
      <c r="O602" s="59">
        <v>26933313</v>
      </c>
    </row>
    <row r="603" spans="1:15" x14ac:dyDescent="0.3">
      <c r="A603" t="s">
        <v>690</v>
      </c>
      <c r="B603">
        <v>185.8</v>
      </c>
      <c r="C603">
        <v>2</v>
      </c>
      <c r="D603" s="18">
        <v>39156</v>
      </c>
      <c r="E603" s="18">
        <v>39184</v>
      </c>
      <c r="F603" t="s">
        <v>5960</v>
      </c>
      <c r="G603" t="s">
        <v>5969</v>
      </c>
      <c r="H603" t="s">
        <v>699</v>
      </c>
      <c r="I603" t="s">
        <v>711</v>
      </c>
      <c r="J603" t="s">
        <v>712</v>
      </c>
      <c r="K603" t="s">
        <v>2183</v>
      </c>
      <c r="L603" t="s">
        <v>2026</v>
      </c>
      <c r="M603">
        <v>938615</v>
      </c>
      <c r="N603">
        <v>70700</v>
      </c>
      <c r="O603" s="59">
        <v>25597019</v>
      </c>
    </row>
    <row r="604" spans="1:15" x14ac:dyDescent="0.3">
      <c r="A604" t="s">
        <v>690</v>
      </c>
      <c r="B604">
        <v>89.04</v>
      </c>
      <c r="C604">
        <v>1</v>
      </c>
      <c r="D604" s="18">
        <v>39215</v>
      </c>
      <c r="E604" s="18">
        <v>39250</v>
      </c>
      <c r="F604" t="s">
        <v>5957</v>
      </c>
      <c r="G604" t="s">
        <v>5969</v>
      </c>
      <c r="H604" t="s">
        <v>681</v>
      </c>
      <c r="I604" t="s">
        <v>687</v>
      </c>
      <c r="J604" t="s">
        <v>688</v>
      </c>
      <c r="K604" t="s">
        <v>2219</v>
      </c>
      <c r="L604" t="s">
        <v>2329</v>
      </c>
      <c r="M604">
        <v>9195346</v>
      </c>
      <c r="N604">
        <v>16000</v>
      </c>
      <c r="O604" s="59">
        <v>26091986</v>
      </c>
    </row>
    <row r="605" spans="1:15" x14ac:dyDescent="0.3">
      <c r="A605" t="s">
        <v>696</v>
      </c>
      <c r="B605">
        <v>112.13</v>
      </c>
      <c r="C605">
        <v>2</v>
      </c>
      <c r="D605" s="18">
        <v>39388</v>
      </c>
      <c r="E605" s="18">
        <v>39407</v>
      </c>
      <c r="F605" t="s">
        <v>5959</v>
      </c>
      <c r="G605" t="s">
        <v>5969</v>
      </c>
      <c r="H605" t="s">
        <v>681</v>
      </c>
      <c r="I605" t="s">
        <v>765</v>
      </c>
      <c r="J605" t="s">
        <v>766</v>
      </c>
      <c r="K605" t="s">
        <v>765</v>
      </c>
      <c r="L605" t="s">
        <v>2741</v>
      </c>
      <c r="M605">
        <v>337009</v>
      </c>
      <c r="N605">
        <v>16000</v>
      </c>
      <c r="O605" s="59">
        <v>2445388</v>
      </c>
    </row>
    <row r="606" spans="1:15" x14ac:dyDescent="0.3">
      <c r="A606" t="s">
        <v>690</v>
      </c>
      <c r="B606">
        <v>111.33</v>
      </c>
      <c r="C606">
        <v>1</v>
      </c>
      <c r="D606" s="18">
        <v>39300</v>
      </c>
      <c r="E606" s="18">
        <v>39301</v>
      </c>
      <c r="F606" t="s">
        <v>5958</v>
      </c>
      <c r="G606" t="s">
        <v>5969</v>
      </c>
      <c r="H606" t="s">
        <v>681</v>
      </c>
      <c r="I606" t="s">
        <v>687</v>
      </c>
      <c r="J606" t="s">
        <v>688</v>
      </c>
      <c r="K606" t="s">
        <v>1597</v>
      </c>
      <c r="L606" t="s">
        <v>4444</v>
      </c>
      <c r="M606">
        <v>260319</v>
      </c>
      <c r="N606">
        <v>16000</v>
      </c>
      <c r="O606" s="59">
        <v>26736813</v>
      </c>
    </row>
    <row r="607" spans="1:15" x14ac:dyDescent="0.3">
      <c r="A607" t="s">
        <v>696</v>
      </c>
      <c r="B607">
        <v>145.02000000000001</v>
      </c>
      <c r="C607">
        <v>3</v>
      </c>
      <c r="D607" s="18">
        <v>39249</v>
      </c>
      <c r="E607" s="18">
        <v>39262</v>
      </c>
      <c r="F607" t="s">
        <v>5957</v>
      </c>
      <c r="G607" t="s">
        <v>5969</v>
      </c>
      <c r="H607" t="s">
        <v>675</v>
      </c>
      <c r="I607" t="s">
        <v>765</v>
      </c>
      <c r="J607" t="s">
        <v>766</v>
      </c>
      <c r="K607" t="s">
        <v>1652</v>
      </c>
      <c r="L607" t="s">
        <v>4443</v>
      </c>
      <c r="M607">
        <v>2812206</v>
      </c>
      <c r="N607">
        <v>30300</v>
      </c>
      <c r="O607" s="59">
        <v>26366134</v>
      </c>
    </row>
    <row r="608" spans="1:15" x14ac:dyDescent="0.3">
      <c r="A608" t="s">
        <v>709</v>
      </c>
      <c r="B608">
        <v>180.57</v>
      </c>
      <c r="C608">
        <v>4</v>
      </c>
      <c r="D608" s="18">
        <v>39387</v>
      </c>
      <c r="E608" s="18">
        <v>39404</v>
      </c>
      <c r="F608" t="s">
        <v>5959</v>
      </c>
      <c r="G608" t="s">
        <v>5969</v>
      </c>
      <c r="H608" t="s">
        <v>675</v>
      </c>
      <c r="I608" t="s">
        <v>746</v>
      </c>
      <c r="J608" t="s">
        <v>747</v>
      </c>
      <c r="K608" t="s">
        <v>1528</v>
      </c>
      <c r="L608" t="s">
        <v>1527</v>
      </c>
      <c r="M608">
        <v>2478179</v>
      </c>
      <c r="N608">
        <v>30300</v>
      </c>
      <c r="O608" s="59">
        <v>17805465</v>
      </c>
    </row>
    <row r="609" spans="1:15" x14ac:dyDescent="0.3">
      <c r="A609" t="s">
        <v>690</v>
      </c>
      <c r="B609">
        <v>123.68</v>
      </c>
      <c r="C609">
        <v>3</v>
      </c>
      <c r="D609" s="18">
        <v>39241</v>
      </c>
      <c r="E609" s="18">
        <v>39243</v>
      </c>
      <c r="F609" t="s">
        <v>5957</v>
      </c>
      <c r="G609" t="s">
        <v>5969</v>
      </c>
      <c r="H609" t="s">
        <v>675</v>
      </c>
      <c r="I609" t="s">
        <v>711</v>
      </c>
      <c r="J609" t="s">
        <v>712</v>
      </c>
      <c r="K609" t="s">
        <v>801</v>
      </c>
      <c r="L609" t="s">
        <v>1116</v>
      </c>
      <c r="M609">
        <v>772104</v>
      </c>
      <c r="N609">
        <v>30300</v>
      </c>
      <c r="O609" s="59">
        <v>26297728</v>
      </c>
    </row>
    <row r="610" spans="1:15" x14ac:dyDescent="0.3">
      <c r="A610" t="s">
        <v>696</v>
      </c>
      <c r="B610">
        <v>185.27</v>
      </c>
      <c r="C610">
        <v>3</v>
      </c>
      <c r="D610" s="18">
        <v>39419</v>
      </c>
      <c r="E610" s="18">
        <v>39443</v>
      </c>
      <c r="F610" t="s">
        <v>5959</v>
      </c>
      <c r="G610" t="s">
        <v>5969</v>
      </c>
      <c r="H610" t="s">
        <v>699</v>
      </c>
      <c r="I610" t="s">
        <v>693</v>
      </c>
      <c r="J610" t="s">
        <v>950</v>
      </c>
      <c r="K610" t="s">
        <v>1491</v>
      </c>
      <c r="L610" t="s">
        <v>4442</v>
      </c>
      <c r="M610">
        <v>344052</v>
      </c>
      <c r="N610">
        <v>70700</v>
      </c>
      <c r="O610" s="59">
        <v>27645879</v>
      </c>
    </row>
    <row r="611" spans="1:15" x14ac:dyDescent="0.3">
      <c r="A611" t="s">
        <v>696</v>
      </c>
      <c r="B611">
        <v>125.7</v>
      </c>
      <c r="C611">
        <v>1</v>
      </c>
      <c r="D611" s="18">
        <v>39418</v>
      </c>
      <c r="E611" s="18">
        <v>39433</v>
      </c>
      <c r="F611" t="s">
        <v>5959</v>
      </c>
      <c r="G611" t="s">
        <v>5969</v>
      </c>
      <c r="H611" t="s">
        <v>681</v>
      </c>
      <c r="I611" t="s">
        <v>693</v>
      </c>
      <c r="J611" t="s">
        <v>694</v>
      </c>
      <c r="K611" t="s">
        <v>1007</v>
      </c>
      <c r="L611" t="s">
        <v>4441</v>
      </c>
      <c r="M611">
        <v>359773</v>
      </c>
      <c r="N611">
        <v>16000</v>
      </c>
      <c r="O611" s="59">
        <v>27726126</v>
      </c>
    </row>
    <row r="612" spans="1:15" x14ac:dyDescent="0.3">
      <c r="A612" t="s">
        <v>690</v>
      </c>
      <c r="B612">
        <v>96.59</v>
      </c>
      <c r="C612">
        <v>2</v>
      </c>
      <c r="D612" s="18">
        <v>39208</v>
      </c>
      <c r="E612" s="18">
        <v>39243</v>
      </c>
      <c r="F612" t="s">
        <v>5957</v>
      </c>
      <c r="G612" t="s">
        <v>5969</v>
      </c>
      <c r="H612" t="s">
        <v>681</v>
      </c>
      <c r="I612" t="s">
        <v>711</v>
      </c>
      <c r="J612" t="s">
        <v>712</v>
      </c>
      <c r="K612" t="s">
        <v>1277</v>
      </c>
      <c r="L612" t="s">
        <v>2420</v>
      </c>
      <c r="M612">
        <v>139531</v>
      </c>
      <c r="N612">
        <v>16000</v>
      </c>
      <c r="O612" s="59">
        <v>26028481</v>
      </c>
    </row>
    <row r="613" spans="1:15" x14ac:dyDescent="0.3">
      <c r="A613" t="s">
        <v>696</v>
      </c>
      <c r="B613">
        <v>174.63</v>
      </c>
      <c r="C613">
        <v>3</v>
      </c>
      <c r="D613" s="18">
        <v>39306</v>
      </c>
      <c r="E613" s="18">
        <v>39309</v>
      </c>
      <c r="F613" t="s">
        <v>5958</v>
      </c>
      <c r="G613" t="s">
        <v>5968</v>
      </c>
      <c r="H613" t="s">
        <v>720</v>
      </c>
      <c r="I613" t="s">
        <v>693</v>
      </c>
      <c r="J613" t="s">
        <v>694</v>
      </c>
      <c r="K613" t="s">
        <v>1822</v>
      </c>
      <c r="L613" t="s">
        <v>3341</v>
      </c>
      <c r="M613">
        <v>2791324</v>
      </c>
      <c r="N613">
        <v>90830</v>
      </c>
      <c r="O613" s="59">
        <v>26800707</v>
      </c>
    </row>
    <row r="614" spans="1:15" x14ac:dyDescent="0.3">
      <c r="A614" t="s">
        <v>676</v>
      </c>
      <c r="B614">
        <v>142.59</v>
      </c>
      <c r="C614">
        <v>2</v>
      </c>
      <c r="D614" s="18">
        <v>39263</v>
      </c>
      <c r="E614" s="18">
        <v>39271</v>
      </c>
      <c r="F614" t="s">
        <v>5957</v>
      </c>
      <c r="G614" t="s">
        <v>5969</v>
      </c>
      <c r="H614" t="s">
        <v>675</v>
      </c>
      <c r="I614" t="s">
        <v>683</v>
      </c>
      <c r="J614" t="s">
        <v>735</v>
      </c>
      <c r="K614" t="s">
        <v>736</v>
      </c>
      <c r="L614" t="s">
        <v>4440</v>
      </c>
      <c r="M614">
        <v>245699</v>
      </c>
      <c r="N614">
        <v>30300</v>
      </c>
      <c r="O614" s="59">
        <v>26464197</v>
      </c>
    </row>
    <row r="615" spans="1:15" x14ac:dyDescent="0.3">
      <c r="A615" t="s">
        <v>690</v>
      </c>
      <c r="B615">
        <v>184.32</v>
      </c>
      <c r="C615">
        <v>2</v>
      </c>
      <c r="D615" s="18">
        <v>39387</v>
      </c>
      <c r="E615" s="18">
        <v>39404</v>
      </c>
      <c r="F615" t="s">
        <v>5959</v>
      </c>
      <c r="G615" t="s">
        <v>5969</v>
      </c>
      <c r="H615" t="s">
        <v>699</v>
      </c>
      <c r="I615" t="s">
        <v>722</v>
      </c>
      <c r="J615" t="s">
        <v>797</v>
      </c>
      <c r="K615" t="s">
        <v>4439</v>
      </c>
      <c r="L615" t="s">
        <v>4438</v>
      </c>
      <c r="M615">
        <v>2797787</v>
      </c>
      <c r="N615">
        <v>70700</v>
      </c>
      <c r="O615" s="59">
        <v>27370576</v>
      </c>
    </row>
    <row r="616" spans="1:15" x14ac:dyDescent="0.3">
      <c r="A616" t="s">
        <v>690</v>
      </c>
      <c r="B616">
        <v>124.33</v>
      </c>
      <c r="C616">
        <v>1</v>
      </c>
      <c r="D616" s="18">
        <v>39383</v>
      </c>
      <c r="E616" s="18">
        <v>39397</v>
      </c>
      <c r="F616" t="s">
        <v>5959</v>
      </c>
      <c r="G616" t="s">
        <v>5969</v>
      </c>
      <c r="H616" t="s">
        <v>681</v>
      </c>
      <c r="I616" t="s">
        <v>722</v>
      </c>
      <c r="J616" t="s">
        <v>723</v>
      </c>
      <c r="K616" t="s">
        <v>1187</v>
      </c>
      <c r="L616" t="s">
        <v>4437</v>
      </c>
      <c r="M616">
        <v>127229</v>
      </c>
      <c r="N616">
        <v>16000</v>
      </c>
      <c r="O616" s="59">
        <v>27380581</v>
      </c>
    </row>
    <row r="617" spans="1:15" x14ac:dyDescent="0.3">
      <c r="A617" t="s">
        <v>690</v>
      </c>
      <c r="B617">
        <v>98.91</v>
      </c>
      <c r="C617">
        <v>1</v>
      </c>
      <c r="D617" s="18">
        <v>39276</v>
      </c>
      <c r="E617" s="18">
        <v>39298</v>
      </c>
      <c r="F617" t="s">
        <v>5958</v>
      </c>
      <c r="G617" t="s">
        <v>5969</v>
      </c>
      <c r="H617" t="s">
        <v>681</v>
      </c>
      <c r="I617" t="s">
        <v>711</v>
      </c>
      <c r="J617" t="s">
        <v>712</v>
      </c>
      <c r="K617" t="s">
        <v>854</v>
      </c>
      <c r="L617" t="s">
        <v>4436</v>
      </c>
      <c r="M617">
        <v>1777248</v>
      </c>
      <c r="N617">
        <v>16000</v>
      </c>
      <c r="O617" s="59">
        <v>26567408</v>
      </c>
    </row>
    <row r="618" spans="1:15" x14ac:dyDescent="0.3">
      <c r="A618" t="s">
        <v>690</v>
      </c>
      <c r="B618">
        <v>136.44</v>
      </c>
      <c r="C618">
        <v>2</v>
      </c>
      <c r="D618" s="18">
        <v>39307</v>
      </c>
      <c r="E618" s="18">
        <v>39307</v>
      </c>
      <c r="F618" t="s">
        <v>5958</v>
      </c>
      <c r="G618" t="s">
        <v>5969</v>
      </c>
      <c r="H618" t="s">
        <v>675</v>
      </c>
      <c r="I618" t="s">
        <v>722</v>
      </c>
      <c r="J618" t="s">
        <v>797</v>
      </c>
      <c r="K618" t="s">
        <v>1459</v>
      </c>
      <c r="L618" t="s">
        <v>1084</v>
      </c>
      <c r="M618">
        <v>2378932</v>
      </c>
      <c r="N618">
        <v>30300</v>
      </c>
      <c r="O618" s="59">
        <v>26779832</v>
      </c>
    </row>
    <row r="619" spans="1:15" x14ac:dyDescent="0.3">
      <c r="A619" t="s">
        <v>690</v>
      </c>
      <c r="B619">
        <v>111.33</v>
      </c>
      <c r="C619">
        <v>1</v>
      </c>
      <c r="D619" s="18">
        <v>39255</v>
      </c>
      <c r="E619" s="18">
        <v>39293</v>
      </c>
      <c r="F619" t="s">
        <v>5957</v>
      </c>
      <c r="G619" t="s">
        <v>5969</v>
      </c>
      <c r="H619" t="s">
        <v>681</v>
      </c>
      <c r="I619" t="s">
        <v>687</v>
      </c>
      <c r="J619" t="s">
        <v>688</v>
      </c>
      <c r="K619" t="s">
        <v>1212</v>
      </c>
      <c r="L619" t="s">
        <v>4406</v>
      </c>
      <c r="M619">
        <v>260781</v>
      </c>
      <c r="N619">
        <v>16000</v>
      </c>
      <c r="O619" s="59">
        <v>2155930</v>
      </c>
    </row>
    <row r="620" spans="1:15" x14ac:dyDescent="0.3">
      <c r="A620" t="s">
        <v>690</v>
      </c>
      <c r="B620">
        <v>92.9</v>
      </c>
      <c r="C620">
        <v>2</v>
      </c>
      <c r="D620" s="18">
        <v>39408</v>
      </c>
      <c r="E620" s="18">
        <v>39427</v>
      </c>
      <c r="F620" t="s">
        <v>5959</v>
      </c>
      <c r="G620" t="s">
        <v>5969</v>
      </c>
      <c r="H620" t="s">
        <v>681</v>
      </c>
      <c r="I620" t="s">
        <v>711</v>
      </c>
      <c r="J620" t="s">
        <v>712</v>
      </c>
      <c r="K620" t="s">
        <v>801</v>
      </c>
      <c r="L620" t="s">
        <v>4435</v>
      </c>
      <c r="M620">
        <v>150130</v>
      </c>
      <c r="N620">
        <v>16000</v>
      </c>
      <c r="O620" s="59">
        <v>27601050</v>
      </c>
    </row>
    <row r="621" spans="1:15" x14ac:dyDescent="0.3">
      <c r="A621" t="s">
        <v>690</v>
      </c>
      <c r="B621">
        <v>138.52000000000001</v>
      </c>
      <c r="C621">
        <v>2</v>
      </c>
      <c r="D621" s="18">
        <v>39408</v>
      </c>
      <c r="E621" s="18">
        <v>39420</v>
      </c>
      <c r="F621" t="s">
        <v>5959</v>
      </c>
      <c r="G621" t="s">
        <v>5969</v>
      </c>
      <c r="H621" t="s">
        <v>675</v>
      </c>
      <c r="I621" t="s">
        <v>687</v>
      </c>
      <c r="J621" t="s">
        <v>688</v>
      </c>
      <c r="K621" t="s">
        <v>1212</v>
      </c>
      <c r="L621" t="s">
        <v>4434</v>
      </c>
      <c r="M621">
        <v>260635</v>
      </c>
      <c r="N621">
        <v>30300</v>
      </c>
      <c r="O621" s="59">
        <v>27609172</v>
      </c>
    </row>
    <row r="622" spans="1:15" x14ac:dyDescent="0.3">
      <c r="A622" t="s">
        <v>690</v>
      </c>
      <c r="B622">
        <v>138.24</v>
      </c>
      <c r="C622">
        <v>3</v>
      </c>
      <c r="D622" s="18">
        <v>39383</v>
      </c>
      <c r="E622" s="18">
        <v>39415</v>
      </c>
      <c r="F622" t="s">
        <v>5959</v>
      </c>
      <c r="G622" t="s">
        <v>5969</v>
      </c>
      <c r="H622" t="s">
        <v>675</v>
      </c>
      <c r="I622" t="s">
        <v>839</v>
      </c>
      <c r="J622" t="s">
        <v>840</v>
      </c>
      <c r="K622" t="s">
        <v>1287</v>
      </c>
      <c r="L622" t="s">
        <v>1286</v>
      </c>
      <c r="M622">
        <v>290167</v>
      </c>
      <c r="N622">
        <v>30300</v>
      </c>
      <c r="O622" s="59">
        <v>27393773</v>
      </c>
    </row>
    <row r="623" spans="1:15" x14ac:dyDescent="0.3">
      <c r="A623" t="s">
        <v>696</v>
      </c>
      <c r="B623">
        <v>154.55000000000001</v>
      </c>
      <c r="C623">
        <v>2</v>
      </c>
      <c r="D623" s="18">
        <v>39129</v>
      </c>
      <c r="E623" s="18">
        <v>39141</v>
      </c>
      <c r="F623" t="s">
        <v>5960</v>
      </c>
      <c r="G623" t="s">
        <v>5968</v>
      </c>
      <c r="H623" t="s">
        <v>720</v>
      </c>
      <c r="I623" t="s">
        <v>693</v>
      </c>
      <c r="J623" t="s">
        <v>694</v>
      </c>
      <c r="K623" t="s">
        <v>719</v>
      </c>
      <c r="L623" t="s">
        <v>718</v>
      </c>
      <c r="M623">
        <v>327808</v>
      </c>
      <c r="N623">
        <v>90830</v>
      </c>
      <c r="O623" s="59">
        <v>1933758</v>
      </c>
    </row>
    <row r="624" spans="1:15" x14ac:dyDescent="0.3">
      <c r="A624" t="s">
        <v>696</v>
      </c>
      <c r="B624">
        <v>168.82</v>
      </c>
      <c r="C624">
        <v>2</v>
      </c>
      <c r="D624" s="18">
        <v>39255</v>
      </c>
      <c r="E624" s="18">
        <v>39267</v>
      </c>
      <c r="F624" t="s">
        <v>5957</v>
      </c>
      <c r="G624" t="s">
        <v>5968</v>
      </c>
      <c r="H624" t="s">
        <v>720</v>
      </c>
      <c r="I624" t="s">
        <v>693</v>
      </c>
      <c r="J624" t="s">
        <v>694</v>
      </c>
      <c r="K624" t="s">
        <v>1156</v>
      </c>
      <c r="L624" t="s">
        <v>4433</v>
      </c>
      <c r="M624">
        <v>353656</v>
      </c>
      <c r="N624">
        <v>90830</v>
      </c>
      <c r="O624" s="59">
        <v>26420761</v>
      </c>
    </row>
    <row r="625" spans="1:15" x14ac:dyDescent="0.3">
      <c r="A625" t="s">
        <v>690</v>
      </c>
      <c r="B625">
        <v>138.24</v>
      </c>
      <c r="C625">
        <v>3</v>
      </c>
      <c r="D625" s="18">
        <v>39144</v>
      </c>
      <c r="E625" s="18">
        <v>39170</v>
      </c>
      <c r="F625" t="s">
        <v>5960</v>
      </c>
      <c r="G625" t="s">
        <v>5969</v>
      </c>
      <c r="H625" t="s">
        <v>675</v>
      </c>
      <c r="I625" t="s">
        <v>839</v>
      </c>
      <c r="J625" t="s">
        <v>840</v>
      </c>
      <c r="K625" t="s">
        <v>1657</v>
      </c>
      <c r="L625" t="s">
        <v>4432</v>
      </c>
      <c r="M625">
        <v>289915</v>
      </c>
      <c r="N625">
        <v>30300</v>
      </c>
      <c r="O625" s="59">
        <v>25568451</v>
      </c>
    </row>
    <row r="626" spans="1:15" x14ac:dyDescent="0.3">
      <c r="A626" t="s">
        <v>696</v>
      </c>
      <c r="B626">
        <v>112.13</v>
      </c>
      <c r="C626">
        <v>2</v>
      </c>
      <c r="D626" s="18">
        <v>39251</v>
      </c>
      <c r="E626" s="18">
        <v>39255</v>
      </c>
      <c r="F626" t="s">
        <v>5957</v>
      </c>
      <c r="G626" t="s">
        <v>5969</v>
      </c>
      <c r="H626" t="s">
        <v>681</v>
      </c>
      <c r="I626" t="s">
        <v>765</v>
      </c>
      <c r="J626" t="s">
        <v>766</v>
      </c>
      <c r="K626" t="s">
        <v>1608</v>
      </c>
      <c r="L626" t="s">
        <v>1607</v>
      </c>
      <c r="M626">
        <v>338664</v>
      </c>
      <c r="N626">
        <v>16000</v>
      </c>
      <c r="O626" s="59">
        <v>26365929</v>
      </c>
    </row>
    <row r="627" spans="1:15" x14ac:dyDescent="0.3">
      <c r="A627" t="s">
        <v>676</v>
      </c>
      <c r="B627">
        <v>94.03</v>
      </c>
      <c r="C627">
        <v>1</v>
      </c>
      <c r="D627" s="18">
        <v>39353</v>
      </c>
      <c r="E627" s="18">
        <v>39404</v>
      </c>
      <c r="F627" t="s">
        <v>5958</v>
      </c>
      <c r="G627" t="s">
        <v>5969</v>
      </c>
      <c r="H627" t="s">
        <v>681</v>
      </c>
      <c r="I627" t="s">
        <v>683</v>
      </c>
      <c r="J627" t="s">
        <v>684</v>
      </c>
      <c r="K627" t="s">
        <v>685</v>
      </c>
      <c r="L627" t="s">
        <v>4431</v>
      </c>
      <c r="M627">
        <v>9117347</v>
      </c>
      <c r="N627">
        <v>16000</v>
      </c>
      <c r="O627" s="59">
        <v>27229667</v>
      </c>
    </row>
    <row r="628" spans="1:15" x14ac:dyDescent="0.3">
      <c r="A628" t="s">
        <v>709</v>
      </c>
      <c r="B628">
        <v>135.12</v>
      </c>
      <c r="C628">
        <v>2</v>
      </c>
      <c r="D628" s="18">
        <v>39153</v>
      </c>
      <c r="E628" s="18">
        <v>39188</v>
      </c>
      <c r="F628" t="s">
        <v>5960</v>
      </c>
      <c r="G628" t="s">
        <v>5969</v>
      </c>
      <c r="H628" t="s">
        <v>681</v>
      </c>
      <c r="I628" t="s">
        <v>746</v>
      </c>
      <c r="J628" t="s">
        <v>782</v>
      </c>
      <c r="K628" t="s">
        <v>1064</v>
      </c>
      <c r="L628" t="s">
        <v>2805</v>
      </c>
      <c r="M628">
        <v>382074</v>
      </c>
      <c r="N628">
        <v>16000</v>
      </c>
      <c r="O628" s="59">
        <v>17671732</v>
      </c>
    </row>
    <row r="629" spans="1:15" x14ac:dyDescent="0.3">
      <c r="A629" t="s">
        <v>676</v>
      </c>
      <c r="B629">
        <v>121.91</v>
      </c>
      <c r="C629">
        <v>2</v>
      </c>
      <c r="D629" s="18">
        <v>39363</v>
      </c>
      <c r="E629" s="18">
        <v>39410</v>
      </c>
      <c r="F629" t="s">
        <v>5959</v>
      </c>
      <c r="G629" t="s">
        <v>5969</v>
      </c>
      <c r="H629" t="s">
        <v>681</v>
      </c>
      <c r="I629" t="s">
        <v>683</v>
      </c>
      <c r="J629" t="s">
        <v>735</v>
      </c>
      <c r="K629" t="s">
        <v>895</v>
      </c>
      <c r="L629" t="s">
        <v>4430</v>
      </c>
      <c r="M629">
        <v>2576024</v>
      </c>
      <c r="N629">
        <v>16000</v>
      </c>
      <c r="O629" s="59">
        <v>27279624</v>
      </c>
    </row>
    <row r="630" spans="1:15" x14ac:dyDescent="0.3">
      <c r="A630" t="s">
        <v>676</v>
      </c>
      <c r="B630">
        <v>86.31</v>
      </c>
      <c r="C630">
        <v>2</v>
      </c>
      <c r="D630" s="18">
        <v>39174</v>
      </c>
      <c r="E630" s="18">
        <v>39191</v>
      </c>
      <c r="F630" t="s">
        <v>5957</v>
      </c>
      <c r="G630" t="s">
        <v>5969</v>
      </c>
      <c r="H630" t="s">
        <v>681</v>
      </c>
      <c r="I630" t="s">
        <v>678</v>
      </c>
      <c r="J630" t="s">
        <v>679</v>
      </c>
      <c r="K630" t="s">
        <v>1797</v>
      </c>
      <c r="L630" t="s">
        <v>1529</v>
      </c>
      <c r="M630">
        <v>1883386</v>
      </c>
      <c r="N630">
        <v>16000</v>
      </c>
      <c r="O630" s="59">
        <v>25775613</v>
      </c>
    </row>
    <row r="631" spans="1:15" x14ac:dyDescent="0.3">
      <c r="A631" t="s">
        <v>690</v>
      </c>
      <c r="B631">
        <v>157.52000000000001</v>
      </c>
      <c r="C631">
        <v>3</v>
      </c>
      <c r="D631" s="18">
        <v>39307</v>
      </c>
      <c r="E631" s="18">
        <v>39339</v>
      </c>
      <c r="F631" t="s">
        <v>5958</v>
      </c>
      <c r="G631" t="s">
        <v>5969</v>
      </c>
      <c r="H631" t="s">
        <v>675</v>
      </c>
      <c r="I631" t="s">
        <v>722</v>
      </c>
      <c r="J631" t="s">
        <v>843</v>
      </c>
      <c r="K631" t="s">
        <v>4429</v>
      </c>
      <c r="L631" t="s">
        <v>4428</v>
      </c>
      <c r="M631">
        <v>127796</v>
      </c>
      <c r="N631">
        <v>30300</v>
      </c>
      <c r="O631" s="59">
        <v>26781313</v>
      </c>
    </row>
    <row r="632" spans="1:15" x14ac:dyDescent="0.3">
      <c r="A632" t="s">
        <v>690</v>
      </c>
      <c r="B632">
        <v>136.44</v>
      </c>
      <c r="C632">
        <v>2</v>
      </c>
      <c r="D632" s="18">
        <v>39353</v>
      </c>
      <c r="E632" s="18">
        <v>39370</v>
      </c>
      <c r="F632" t="s">
        <v>5958</v>
      </c>
      <c r="G632" t="s">
        <v>5969</v>
      </c>
      <c r="H632" t="s">
        <v>675</v>
      </c>
      <c r="I632" t="s">
        <v>722</v>
      </c>
      <c r="J632" t="s">
        <v>797</v>
      </c>
      <c r="K632" t="s">
        <v>3465</v>
      </c>
      <c r="L632" t="s">
        <v>1130</v>
      </c>
      <c r="M632">
        <v>1970596</v>
      </c>
      <c r="N632">
        <v>30300</v>
      </c>
      <c r="O632" s="59">
        <v>27159554</v>
      </c>
    </row>
    <row r="633" spans="1:15" x14ac:dyDescent="0.3">
      <c r="A633" t="s">
        <v>709</v>
      </c>
      <c r="B633">
        <v>147.22</v>
      </c>
      <c r="C633">
        <v>2</v>
      </c>
      <c r="D633" s="18">
        <v>39236</v>
      </c>
      <c r="E633" s="18">
        <v>39276</v>
      </c>
      <c r="F633" t="s">
        <v>5957</v>
      </c>
      <c r="G633" t="s">
        <v>5969</v>
      </c>
      <c r="H633" t="s">
        <v>699</v>
      </c>
      <c r="I633" t="s">
        <v>746</v>
      </c>
      <c r="J633" t="s">
        <v>782</v>
      </c>
      <c r="K633" t="s">
        <v>4119</v>
      </c>
      <c r="L633" t="s">
        <v>4118</v>
      </c>
      <c r="M633">
        <v>964866</v>
      </c>
      <c r="N633">
        <v>70700</v>
      </c>
      <c r="O633" s="59">
        <v>17718862</v>
      </c>
    </row>
    <row r="634" spans="1:15" x14ac:dyDescent="0.3">
      <c r="A634" t="s">
        <v>690</v>
      </c>
      <c r="B634">
        <v>112.39</v>
      </c>
      <c r="C634">
        <v>1</v>
      </c>
      <c r="D634" s="18">
        <v>39228</v>
      </c>
      <c r="E634" s="18">
        <v>39253</v>
      </c>
      <c r="F634" t="s">
        <v>5957</v>
      </c>
      <c r="G634" t="s">
        <v>5969</v>
      </c>
      <c r="H634" t="s">
        <v>681</v>
      </c>
      <c r="I634" t="s">
        <v>722</v>
      </c>
      <c r="J634" t="s">
        <v>797</v>
      </c>
      <c r="K634" t="s">
        <v>957</v>
      </c>
      <c r="L634" t="s">
        <v>4427</v>
      </c>
      <c r="M634">
        <v>2206180</v>
      </c>
      <c r="N634">
        <v>16000</v>
      </c>
      <c r="O634" s="59">
        <v>26185710</v>
      </c>
    </row>
    <row r="635" spans="1:15" x14ac:dyDescent="0.3">
      <c r="A635" t="s">
        <v>696</v>
      </c>
      <c r="B635">
        <v>185.27</v>
      </c>
      <c r="C635">
        <v>3</v>
      </c>
      <c r="D635" s="18">
        <v>39326</v>
      </c>
      <c r="E635" s="18">
        <v>39345</v>
      </c>
      <c r="F635" t="s">
        <v>5958</v>
      </c>
      <c r="G635" t="s">
        <v>5969</v>
      </c>
      <c r="H635" t="s">
        <v>699</v>
      </c>
      <c r="I635" t="s">
        <v>693</v>
      </c>
      <c r="J635" t="s">
        <v>694</v>
      </c>
      <c r="K635" t="s">
        <v>953</v>
      </c>
      <c r="L635" t="s">
        <v>1358</v>
      </c>
      <c r="M635">
        <v>960983</v>
      </c>
      <c r="N635">
        <v>70700</v>
      </c>
      <c r="O635" s="59">
        <v>26935054</v>
      </c>
    </row>
    <row r="636" spans="1:15" x14ac:dyDescent="0.3">
      <c r="A636" t="s">
        <v>690</v>
      </c>
      <c r="B636">
        <v>98.41</v>
      </c>
      <c r="C636">
        <v>1</v>
      </c>
      <c r="D636" s="18">
        <v>39430</v>
      </c>
      <c r="E636" s="18">
        <v>39439</v>
      </c>
      <c r="F636" t="s">
        <v>5959</v>
      </c>
      <c r="G636" t="s">
        <v>5969</v>
      </c>
      <c r="H636" t="s">
        <v>681</v>
      </c>
      <c r="I636" t="s">
        <v>711</v>
      </c>
      <c r="J636" t="s">
        <v>712</v>
      </c>
      <c r="K636" t="s">
        <v>997</v>
      </c>
      <c r="L636" t="s">
        <v>4426</v>
      </c>
      <c r="M636">
        <v>9050894</v>
      </c>
      <c r="N636">
        <v>16000</v>
      </c>
      <c r="O636" s="59">
        <v>27764053</v>
      </c>
    </row>
    <row r="637" spans="1:15" x14ac:dyDescent="0.3">
      <c r="A637" t="s">
        <v>696</v>
      </c>
      <c r="B637">
        <v>168.82</v>
      </c>
      <c r="C637">
        <v>2</v>
      </c>
      <c r="D637" s="18">
        <v>39335</v>
      </c>
      <c r="E637" s="18">
        <v>39337</v>
      </c>
      <c r="F637" t="s">
        <v>5958</v>
      </c>
      <c r="G637" t="s">
        <v>5968</v>
      </c>
      <c r="H637" t="s">
        <v>720</v>
      </c>
      <c r="I637" t="s">
        <v>693</v>
      </c>
      <c r="J637" t="s">
        <v>694</v>
      </c>
      <c r="K637" t="s">
        <v>1242</v>
      </c>
      <c r="L637" t="s">
        <v>2119</v>
      </c>
      <c r="M637">
        <v>352099</v>
      </c>
      <c r="N637">
        <v>90830</v>
      </c>
      <c r="O637" s="59">
        <v>27014823</v>
      </c>
    </row>
    <row r="638" spans="1:15" x14ac:dyDescent="0.3">
      <c r="A638" t="s">
        <v>690</v>
      </c>
      <c r="B638">
        <v>183.95</v>
      </c>
      <c r="C638">
        <v>3</v>
      </c>
      <c r="D638" s="18">
        <v>39375</v>
      </c>
      <c r="E638" s="18">
        <v>39384</v>
      </c>
      <c r="F638" t="s">
        <v>5959</v>
      </c>
      <c r="G638" t="s">
        <v>5968</v>
      </c>
      <c r="H638" t="s">
        <v>755</v>
      </c>
      <c r="I638" t="s">
        <v>711</v>
      </c>
      <c r="J638" t="s">
        <v>712</v>
      </c>
      <c r="K638" t="s">
        <v>1747</v>
      </c>
      <c r="L638" t="s">
        <v>1803</v>
      </c>
      <c r="M638">
        <v>938573</v>
      </c>
      <c r="N638">
        <v>87000</v>
      </c>
      <c r="O638" s="59">
        <v>27206346</v>
      </c>
    </row>
    <row r="639" spans="1:15" x14ac:dyDescent="0.3">
      <c r="A639" t="s">
        <v>690</v>
      </c>
      <c r="B639">
        <v>157.52000000000001</v>
      </c>
      <c r="C639">
        <v>3</v>
      </c>
      <c r="D639" s="18">
        <v>39140</v>
      </c>
      <c r="E639" s="18">
        <v>39177</v>
      </c>
      <c r="F639" t="s">
        <v>5960</v>
      </c>
      <c r="G639" t="s">
        <v>5969</v>
      </c>
      <c r="H639" t="s">
        <v>675</v>
      </c>
      <c r="I639" t="s">
        <v>722</v>
      </c>
      <c r="J639" t="s">
        <v>797</v>
      </c>
      <c r="K639" t="s">
        <v>2776</v>
      </c>
      <c r="L639" t="s">
        <v>994</v>
      </c>
      <c r="M639">
        <v>127974</v>
      </c>
      <c r="N639">
        <v>30300</v>
      </c>
      <c r="O639" s="59">
        <v>25555490</v>
      </c>
    </row>
    <row r="640" spans="1:15" x14ac:dyDescent="0.3">
      <c r="A640" t="s">
        <v>676</v>
      </c>
      <c r="B640">
        <v>117.61</v>
      </c>
      <c r="C640">
        <v>1</v>
      </c>
      <c r="D640" s="18">
        <v>39119</v>
      </c>
      <c r="E640" s="18">
        <v>39184</v>
      </c>
      <c r="F640" t="s">
        <v>5960</v>
      </c>
      <c r="G640" t="s">
        <v>5969</v>
      </c>
      <c r="H640" t="s">
        <v>681</v>
      </c>
      <c r="I640" t="s">
        <v>683</v>
      </c>
      <c r="J640" t="s">
        <v>1519</v>
      </c>
      <c r="K640" t="s">
        <v>3185</v>
      </c>
      <c r="L640" t="s">
        <v>4425</v>
      </c>
      <c r="M640">
        <v>17825</v>
      </c>
      <c r="N640">
        <v>16000</v>
      </c>
      <c r="O640" s="59">
        <v>25347065</v>
      </c>
    </row>
    <row r="641" spans="1:15" x14ac:dyDescent="0.3">
      <c r="A641" t="s">
        <v>709</v>
      </c>
      <c r="B641">
        <v>125.71</v>
      </c>
      <c r="C641">
        <v>3</v>
      </c>
      <c r="D641" s="18">
        <v>39408</v>
      </c>
      <c r="E641" s="18">
        <v>39451</v>
      </c>
      <c r="F641" t="s">
        <v>5959</v>
      </c>
      <c r="G641" t="s">
        <v>5968</v>
      </c>
      <c r="H641" t="s">
        <v>720</v>
      </c>
      <c r="I641" t="s">
        <v>706</v>
      </c>
      <c r="J641" t="s">
        <v>707</v>
      </c>
      <c r="K641" t="s">
        <v>708</v>
      </c>
      <c r="L641" t="s">
        <v>4424</v>
      </c>
      <c r="M641">
        <v>182794</v>
      </c>
      <c r="N641">
        <v>90830</v>
      </c>
      <c r="O641" s="59">
        <v>27549470</v>
      </c>
    </row>
    <row r="642" spans="1:15" x14ac:dyDescent="0.3">
      <c r="A642" t="s">
        <v>690</v>
      </c>
      <c r="B642">
        <v>184.28</v>
      </c>
      <c r="C642">
        <v>3</v>
      </c>
      <c r="D642" s="18">
        <v>39377</v>
      </c>
      <c r="E642" s="18">
        <v>39379</v>
      </c>
      <c r="F642" t="s">
        <v>5959</v>
      </c>
      <c r="G642" t="s">
        <v>5968</v>
      </c>
      <c r="H642" t="s">
        <v>755</v>
      </c>
      <c r="I642" t="s">
        <v>722</v>
      </c>
      <c r="J642" t="s">
        <v>843</v>
      </c>
      <c r="K642" t="s">
        <v>2882</v>
      </c>
      <c r="L642" t="s">
        <v>2881</v>
      </c>
      <c r="M642">
        <v>935401</v>
      </c>
      <c r="N642">
        <v>87000</v>
      </c>
      <c r="O642" s="59">
        <v>27314863</v>
      </c>
    </row>
    <row r="643" spans="1:15" x14ac:dyDescent="0.3">
      <c r="A643" t="s">
        <v>676</v>
      </c>
      <c r="B643">
        <v>156.31</v>
      </c>
      <c r="C643">
        <v>2</v>
      </c>
      <c r="D643" s="18">
        <v>39184</v>
      </c>
      <c r="E643" s="18">
        <v>39277</v>
      </c>
      <c r="F643" t="s">
        <v>5957</v>
      </c>
      <c r="G643" t="s">
        <v>5969</v>
      </c>
      <c r="H643" t="s">
        <v>675</v>
      </c>
      <c r="I643" t="s">
        <v>672</v>
      </c>
      <c r="J643" t="s">
        <v>703</v>
      </c>
      <c r="K643" t="s">
        <v>4423</v>
      </c>
      <c r="L643" t="s">
        <v>4232</v>
      </c>
      <c r="M643">
        <v>1734757</v>
      </c>
      <c r="N643">
        <v>30300</v>
      </c>
      <c r="O643" s="59">
        <v>25827379</v>
      </c>
    </row>
    <row r="644" spans="1:15" x14ac:dyDescent="0.3">
      <c r="A644" t="s">
        <v>690</v>
      </c>
      <c r="B644">
        <v>121.13</v>
      </c>
      <c r="C644">
        <v>1</v>
      </c>
      <c r="D644" s="18">
        <v>39383</v>
      </c>
      <c r="E644" s="18">
        <v>39408</v>
      </c>
      <c r="F644" t="s">
        <v>5959</v>
      </c>
      <c r="G644" t="s">
        <v>5969</v>
      </c>
      <c r="H644" t="s">
        <v>675</v>
      </c>
      <c r="I644" t="s">
        <v>711</v>
      </c>
      <c r="J644" t="s">
        <v>712</v>
      </c>
      <c r="K644" t="s">
        <v>1553</v>
      </c>
      <c r="L644" t="s">
        <v>4422</v>
      </c>
      <c r="M644">
        <v>1849462</v>
      </c>
      <c r="N644">
        <v>30300</v>
      </c>
      <c r="O644" s="59">
        <v>1179757</v>
      </c>
    </row>
    <row r="645" spans="1:15" x14ac:dyDescent="0.3">
      <c r="A645" t="s">
        <v>696</v>
      </c>
      <c r="B645">
        <v>168.82</v>
      </c>
      <c r="C645">
        <v>2</v>
      </c>
      <c r="D645" s="18">
        <v>39416</v>
      </c>
      <c r="E645" s="18">
        <v>39428</v>
      </c>
      <c r="F645" t="s">
        <v>5959</v>
      </c>
      <c r="G645" t="s">
        <v>5968</v>
      </c>
      <c r="H645" t="s">
        <v>720</v>
      </c>
      <c r="I645" t="s">
        <v>693</v>
      </c>
      <c r="J645" t="s">
        <v>694</v>
      </c>
      <c r="K645" t="s">
        <v>2145</v>
      </c>
      <c r="L645" t="s">
        <v>4421</v>
      </c>
      <c r="M645">
        <v>1878646</v>
      </c>
      <c r="N645">
        <v>90830</v>
      </c>
      <c r="O645" s="59">
        <v>27837163</v>
      </c>
    </row>
    <row r="646" spans="1:15" x14ac:dyDescent="0.3">
      <c r="A646" t="s">
        <v>676</v>
      </c>
      <c r="B646">
        <v>94.77</v>
      </c>
      <c r="C646">
        <v>1</v>
      </c>
      <c r="D646" s="18">
        <v>39112</v>
      </c>
      <c r="E646" s="18">
        <v>39119</v>
      </c>
      <c r="F646" t="s">
        <v>5960</v>
      </c>
      <c r="G646" t="s">
        <v>5969</v>
      </c>
      <c r="H646" t="s">
        <v>681</v>
      </c>
      <c r="I646" t="s">
        <v>678</v>
      </c>
      <c r="J646" t="s">
        <v>679</v>
      </c>
      <c r="K646" t="s">
        <v>678</v>
      </c>
      <c r="L646" t="s">
        <v>860</v>
      </c>
      <c r="M646">
        <v>2484277</v>
      </c>
      <c r="N646">
        <v>16000</v>
      </c>
      <c r="O646" s="59">
        <v>25316804</v>
      </c>
    </row>
    <row r="647" spans="1:15" x14ac:dyDescent="0.3">
      <c r="A647" t="s">
        <v>696</v>
      </c>
      <c r="B647">
        <v>145.02000000000001</v>
      </c>
      <c r="C647">
        <v>3</v>
      </c>
      <c r="D647" s="18">
        <v>39362</v>
      </c>
      <c r="E647" s="18">
        <v>39362</v>
      </c>
      <c r="F647" t="s">
        <v>5959</v>
      </c>
      <c r="G647" t="s">
        <v>5969</v>
      </c>
      <c r="H647" t="s">
        <v>675</v>
      </c>
      <c r="I647" t="s">
        <v>765</v>
      </c>
      <c r="J647" t="s">
        <v>766</v>
      </c>
      <c r="K647" t="s">
        <v>4267</v>
      </c>
      <c r="L647" t="s">
        <v>983</v>
      </c>
      <c r="M647">
        <v>2218793</v>
      </c>
      <c r="N647">
        <v>30300</v>
      </c>
      <c r="O647" s="59">
        <v>27231936</v>
      </c>
    </row>
    <row r="648" spans="1:15" x14ac:dyDescent="0.3">
      <c r="A648" t="s">
        <v>690</v>
      </c>
      <c r="B648">
        <v>136.44</v>
      </c>
      <c r="C648">
        <v>2</v>
      </c>
      <c r="D648" s="18">
        <v>39299</v>
      </c>
      <c r="E648" s="18">
        <v>39326</v>
      </c>
      <c r="F648" t="s">
        <v>5958</v>
      </c>
      <c r="G648" t="s">
        <v>5969</v>
      </c>
      <c r="H648" t="s">
        <v>675</v>
      </c>
      <c r="I648" t="s">
        <v>722</v>
      </c>
      <c r="J648" t="s">
        <v>797</v>
      </c>
      <c r="K648" t="s">
        <v>2072</v>
      </c>
      <c r="L648" t="s">
        <v>2807</v>
      </c>
      <c r="M648">
        <v>2046418</v>
      </c>
      <c r="N648">
        <v>30300</v>
      </c>
      <c r="O648" s="59">
        <v>26725115</v>
      </c>
    </row>
    <row r="649" spans="1:15" x14ac:dyDescent="0.3">
      <c r="A649" t="s">
        <v>696</v>
      </c>
      <c r="B649">
        <v>174.63</v>
      </c>
      <c r="C649">
        <v>3</v>
      </c>
      <c r="D649" s="18">
        <v>39300</v>
      </c>
      <c r="E649" s="18">
        <v>39309</v>
      </c>
      <c r="F649" t="s">
        <v>5958</v>
      </c>
      <c r="G649" t="s">
        <v>5968</v>
      </c>
      <c r="H649" t="s">
        <v>720</v>
      </c>
      <c r="I649" t="s">
        <v>693</v>
      </c>
      <c r="J649" t="s">
        <v>694</v>
      </c>
      <c r="K649" t="s">
        <v>1074</v>
      </c>
      <c r="L649" t="s">
        <v>4420</v>
      </c>
      <c r="M649">
        <v>370508</v>
      </c>
      <c r="N649">
        <v>90830</v>
      </c>
      <c r="O649" s="59">
        <v>26746392</v>
      </c>
    </row>
    <row r="650" spans="1:15" x14ac:dyDescent="0.3">
      <c r="A650" t="s">
        <v>690</v>
      </c>
      <c r="B650">
        <v>123.68</v>
      </c>
      <c r="C650">
        <v>3</v>
      </c>
      <c r="D650" s="18">
        <v>39377</v>
      </c>
      <c r="E650" s="18">
        <v>39391</v>
      </c>
      <c r="F650" t="s">
        <v>5959</v>
      </c>
      <c r="G650" t="s">
        <v>5969</v>
      </c>
      <c r="H650" t="s">
        <v>675</v>
      </c>
      <c r="I650" t="s">
        <v>711</v>
      </c>
      <c r="J650" t="s">
        <v>712</v>
      </c>
      <c r="K650" t="s">
        <v>1296</v>
      </c>
      <c r="L650" t="s">
        <v>4033</v>
      </c>
      <c r="M650">
        <v>2910240</v>
      </c>
      <c r="N650">
        <v>30300</v>
      </c>
      <c r="O650" s="59">
        <v>27327026</v>
      </c>
    </row>
    <row r="651" spans="1:15" x14ac:dyDescent="0.3">
      <c r="A651" t="s">
        <v>676</v>
      </c>
      <c r="B651">
        <v>155.97999999999999</v>
      </c>
      <c r="C651">
        <v>2</v>
      </c>
      <c r="D651" s="18">
        <v>39305</v>
      </c>
      <c r="E651" s="18">
        <v>39402</v>
      </c>
      <c r="F651" t="s">
        <v>5958</v>
      </c>
      <c r="G651" t="s">
        <v>5969</v>
      </c>
      <c r="H651" t="s">
        <v>675</v>
      </c>
      <c r="I651" t="s">
        <v>683</v>
      </c>
      <c r="J651" t="s">
        <v>703</v>
      </c>
      <c r="K651" t="s">
        <v>704</v>
      </c>
      <c r="L651" t="s">
        <v>3598</v>
      </c>
      <c r="M651">
        <v>17940</v>
      </c>
      <c r="N651">
        <v>30300</v>
      </c>
      <c r="O651" s="59">
        <v>26774743</v>
      </c>
    </row>
    <row r="652" spans="1:15" x14ac:dyDescent="0.3">
      <c r="A652" t="s">
        <v>676</v>
      </c>
      <c r="B652">
        <v>86.31</v>
      </c>
      <c r="C652">
        <v>2</v>
      </c>
      <c r="D652" s="18">
        <v>39377</v>
      </c>
      <c r="E652" s="18">
        <v>39409</v>
      </c>
      <c r="F652" t="s">
        <v>5959</v>
      </c>
      <c r="G652" t="s">
        <v>5969</v>
      </c>
      <c r="H652" t="s">
        <v>681</v>
      </c>
      <c r="I652" t="s">
        <v>678</v>
      </c>
      <c r="J652" t="s">
        <v>679</v>
      </c>
      <c r="K652" t="s">
        <v>2296</v>
      </c>
      <c r="L652" t="s">
        <v>4419</v>
      </c>
      <c r="M652">
        <v>2618027</v>
      </c>
      <c r="N652">
        <v>16000</v>
      </c>
      <c r="O652" s="59">
        <v>27338793</v>
      </c>
    </row>
    <row r="653" spans="1:15" x14ac:dyDescent="0.3">
      <c r="A653" t="s">
        <v>696</v>
      </c>
      <c r="B653">
        <v>124.43</v>
      </c>
      <c r="C653">
        <v>1</v>
      </c>
      <c r="D653" s="18">
        <v>39381</v>
      </c>
      <c r="E653" s="18">
        <v>39393</v>
      </c>
      <c r="F653" t="s">
        <v>5959</v>
      </c>
      <c r="G653" t="s">
        <v>5969</v>
      </c>
      <c r="H653" t="s">
        <v>681</v>
      </c>
      <c r="I653" t="s">
        <v>693</v>
      </c>
      <c r="J653" t="s">
        <v>694</v>
      </c>
      <c r="K653" t="s">
        <v>1279</v>
      </c>
      <c r="L653" t="s">
        <v>4171</v>
      </c>
      <c r="M653">
        <v>9032959</v>
      </c>
      <c r="N653">
        <v>16000</v>
      </c>
      <c r="O653" s="59">
        <v>27399510</v>
      </c>
    </row>
    <row r="654" spans="1:15" x14ac:dyDescent="0.3">
      <c r="A654" t="s">
        <v>709</v>
      </c>
      <c r="B654">
        <v>122.73</v>
      </c>
      <c r="C654">
        <v>2</v>
      </c>
      <c r="D654" s="18">
        <v>39320</v>
      </c>
      <c r="E654" s="18">
        <v>39367</v>
      </c>
      <c r="F654" t="s">
        <v>5958</v>
      </c>
      <c r="G654" t="s">
        <v>5969</v>
      </c>
      <c r="H654" t="s">
        <v>681</v>
      </c>
      <c r="I654" t="s">
        <v>726</v>
      </c>
      <c r="J654" t="s">
        <v>750</v>
      </c>
      <c r="K654" t="s">
        <v>1493</v>
      </c>
      <c r="L654" t="s">
        <v>2077</v>
      </c>
      <c r="M654">
        <v>2768734</v>
      </c>
      <c r="N654">
        <v>16000</v>
      </c>
      <c r="O654" s="59">
        <v>26884114</v>
      </c>
    </row>
    <row r="655" spans="1:15" x14ac:dyDescent="0.3">
      <c r="A655" t="s">
        <v>690</v>
      </c>
      <c r="B655">
        <v>96.59</v>
      </c>
      <c r="C655">
        <v>2</v>
      </c>
      <c r="D655" s="18">
        <v>39311</v>
      </c>
      <c r="E655" s="18">
        <v>39322</v>
      </c>
      <c r="F655" t="s">
        <v>5958</v>
      </c>
      <c r="G655" t="s">
        <v>5969</v>
      </c>
      <c r="H655" t="s">
        <v>681</v>
      </c>
      <c r="I655" t="s">
        <v>711</v>
      </c>
      <c r="J655" t="s">
        <v>712</v>
      </c>
      <c r="K655" t="s">
        <v>1277</v>
      </c>
      <c r="L655" t="s">
        <v>1401</v>
      </c>
      <c r="M655">
        <v>138554</v>
      </c>
      <c r="N655">
        <v>16000</v>
      </c>
      <c r="O655" s="59">
        <v>26836297</v>
      </c>
    </row>
    <row r="656" spans="1:15" x14ac:dyDescent="0.3">
      <c r="A656" t="s">
        <v>690</v>
      </c>
      <c r="B656">
        <v>89.04</v>
      </c>
      <c r="C656">
        <v>1</v>
      </c>
      <c r="D656" s="18">
        <v>39306</v>
      </c>
      <c r="E656" s="18">
        <v>39328</v>
      </c>
      <c r="F656" t="s">
        <v>5958</v>
      </c>
      <c r="G656" t="s">
        <v>5969</v>
      </c>
      <c r="H656" t="s">
        <v>681</v>
      </c>
      <c r="I656" t="s">
        <v>687</v>
      </c>
      <c r="J656" t="s">
        <v>688</v>
      </c>
      <c r="K656" t="s">
        <v>4418</v>
      </c>
      <c r="L656" t="s">
        <v>4417</v>
      </c>
      <c r="M656">
        <v>9195078</v>
      </c>
      <c r="N656">
        <v>16000</v>
      </c>
      <c r="O656" s="59">
        <v>2287144</v>
      </c>
    </row>
    <row r="657" spans="1:15" x14ac:dyDescent="0.3">
      <c r="A657" t="s">
        <v>709</v>
      </c>
      <c r="B657">
        <v>177.63</v>
      </c>
      <c r="C657">
        <v>3</v>
      </c>
      <c r="D657" s="18">
        <v>39409</v>
      </c>
      <c r="E657" s="18">
        <v>39439</v>
      </c>
      <c r="F657" t="s">
        <v>5959</v>
      </c>
      <c r="G657" t="s">
        <v>5968</v>
      </c>
      <c r="H657" t="s">
        <v>720</v>
      </c>
      <c r="I657" t="s">
        <v>771</v>
      </c>
      <c r="J657" t="s">
        <v>772</v>
      </c>
      <c r="K657" t="s">
        <v>4091</v>
      </c>
      <c r="L657" t="s">
        <v>4416</v>
      </c>
      <c r="M657">
        <v>2035263</v>
      </c>
      <c r="N657">
        <v>90830</v>
      </c>
      <c r="O657" s="59">
        <v>27595584</v>
      </c>
    </row>
    <row r="658" spans="1:15" x14ac:dyDescent="0.3">
      <c r="A658" t="s">
        <v>690</v>
      </c>
      <c r="B658">
        <v>89.04</v>
      </c>
      <c r="C658">
        <v>1</v>
      </c>
      <c r="D658" s="18">
        <v>39129</v>
      </c>
      <c r="E658" s="18">
        <v>39134</v>
      </c>
      <c r="F658" t="s">
        <v>5960</v>
      </c>
      <c r="G658" t="s">
        <v>5969</v>
      </c>
      <c r="H658" t="s">
        <v>681</v>
      </c>
      <c r="I658" t="s">
        <v>687</v>
      </c>
      <c r="J658" t="s">
        <v>688</v>
      </c>
      <c r="K658" t="s">
        <v>1038</v>
      </c>
      <c r="L658" t="s">
        <v>3083</v>
      </c>
      <c r="M658">
        <v>2813394</v>
      </c>
      <c r="N658">
        <v>16000</v>
      </c>
      <c r="O658" s="59">
        <v>25416411</v>
      </c>
    </row>
    <row r="659" spans="1:15" x14ac:dyDescent="0.3">
      <c r="A659" t="s">
        <v>709</v>
      </c>
      <c r="B659">
        <v>97.73</v>
      </c>
      <c r="C659">
        <v>2</v>
      </c>
      <c r="D659" s="18">
        <v>39126</v>
      </c>
      <c r="E659" s="18">
        <v>39158</v>
      </c>
      <c r="F659" t="s">
        <v>5960</v>
      </c>
      <c r="G659" t="s">
        <v>5968</v>
      </c>
      <c r="H659" t="s">
        <v>720</v>
      </c>
      <c r="I659" t="s">
        <v>706</v>
      </c>
      <c r="J659" t="s">
        <v>707</v>
      </c>
      <c r="K659" t="s">
        <v>2066</v>
      </c>
      <c r="L659" t="s">
        <v>1049</v>
      </c>
      <c r="M659">
        <v>2529516</v>
      </c>
      <c r="N659">
        <v>90830</v>
      </c>
      <c r="O659" s="59">
        <v>25409698</v>
      </c>
    </row>
    <row r="660" spans="1:15" x14ac:dyDescent="0.3">
      <c r="A660" t="s">
        <v>709</v>
      </c>
      <c r="B660">
        <v>148.84</v>
      </c>
      <c r="C660">
        <v>3</v>
      </c>
      <c r="D660" s="18">
        <v>39188</v>
      </c>
      <c r="E660" s="18">
        <v>39213</v>
      </c>
      <c r="F660" t="s">
        <v>5957</v>
      </c>
      <c r="G660" t="s">
        <v>5969</v>
      </c>
      <c r="H660" t="s">
        <v>675</v>
      </c>
      <c r="I660" t="s">
        <v>726</v>
      </c>
      <c r="J660" t="s">
        <v>750</v>
      </c>
      <c r="K660" t="s">
        <v>4415</v>
      </c>
      <c r="L660" t="s">
        <v>4414</v>
      </c>
      <c r="M660">
        <v>52852</v>
      </c>
      <c r="N660">
        <v>30300</v>
      </c>
      <c r="O660" s="59">
        <v>25862713</v>
      </c>
    </row>
    <row r="661" spans="1:15" x14ac:dyDescent="0.3">
      <c r="A661" t="s">
        <v>709</v>
      </c>
      <c r="B661">
        <v>130.55000000000001</v>
      </c>
      <c r="C661">
        <v>2</v>
      </c>
      <c r="D661" s="18">
        <v>39306</v>
      </c>
      <c r="E661" s="18">
        <v>39308</v>
      </c>
      <c r="F661" t="s">
        <v>5958</v>
      </c>
      <c r="G661" t="s">
        <v>5969</v>
      </c>
      <c r="H661" t="s">
        <v>675</v>
      </c>
      <c r="I661" t="s">
        <v>726</v>
      </c>
      <c r="J661" t="s">
        <v>727</v>
      </c>
      <c r="K661" t="s">
        <v>2776</v>
      </c>
      <c r="L661" t="s">
        <v>4413</v>
      </c>
      <c r="M661">
        <v>191303</v>
      </c>
      <c r="N661">
        <v>30300</v>
      </c>
      <c r="O661" s="59">
        <v>26786526</v>
      </c>
    </row>
    <row r="662" spans="1:15" x14ac:dyDescent="0.3">
      <c r="A662" t="s">
        <v>709</v>
      </c>
      <c r="B662">
        <v>130.55000000000001</v>
      </c>
      <c r="C662">
        <v>2</v>
      </c>
      <c r="D662" s="18">
        <v>39278</v>
      </c>
      <c r="E662" s="18">
        <v>39297</v>
      </c>
      <c r="F662" t="s">
        <v>5958</v>
      </c>
      <c r="G662" t="s">
        <v>5969</v>
      </c>
      <c r="H662" t="s">
        <v>675</v>
      </c>
      <c r="I662" t="s">
        <v>726</v>
      </c>
      <c r="J662" t="s">
        <v>727</v>
      </c>
      <c r="K662" t="s">
        <v>1059</v>
      </c>
      <c r="L662" t="s">
        <v>1496</v>
      </c>
      <c r="M662">
        <v>190249</v>
      </c>
      <c r="N662">
        <v>30300</v>
      </c>
      <c r="O662" s="59">
        <v>26569835</v>
      </c>
    </row>
    <row r="663" spans="1:15" x14ac:dyDescent="0.3">
      <c r="A663" t="s">
        <v>709</v>
      </c>
      <c r="B663">
        <v>114.36</v>
      </c>
      <c r="C663">
        <v>1</v>
      </c>
      <c r="D663" s="18">
        <v>39438</v>
      </c>
      <c r="E663" s="18">
        <v>39450</v>
      </c>
      <c r="F663" t="s">
        <v>5959</v>
      </c>
      <c r="G663" t="s">
        <v>5969</v>
      </c>
      <c r="H663" t="s">
        <v>681</v>
      </c>
      <c r="I663" t="s">
        <v>771</v>
      </c>
      <c r="J663" t="s">
        <v>750</v>
      </c>
      <c r="K663" t="s">
        <v>817</v>
      </c>
      <c r="L663" t="s">
        <v>4412</v>
      </c>
      <c r="M663">
        <v>2851875</v>
      </c>
      <c r="N663">
        <v>16000</v>
      </c>
      <c r="O663" s="59">
        <v>27866958</v>
      </c>
    </row>
    <row r="664" spans="1:15" x14ac:dyDescent="0.3">
      <c r="A664" t="s">
        <v>696</v>
      </c>
      <c r="B664">
        <v>124.43</v>
      </c>
      <c r="C664">
        <v>1</v>
      </c>
      <c r="D664" s="18">
        <v>39363</v>
      </c>
      <c r="E664" s="18">
        <v>39377</v>
      </c>
      <c r="F664" t="s">
        <v>5959</v>
      </c>
      <c r="G664" t="s">
        <v>5969</v>
      </c>
      <c r="H664" t="s">
        <v>681</v>
      </c>
      <c r="I664" t="s">
        <v>693</v>
      </c>
      <c r="J664" t="s">
        <v>694</v>
      </c>
      <c r="K664" t="s">
        <v>811</v>
      </c>
      <c r="L664" t="s">
        <v>4411</v>
      </c>
      <c r="M664">
        <v>2378862</v>
      </c>
      <c r="N664">
        <v>16000</v>
      </c>
      <c r="O664" s="59">
        <v>27233784</v>
      </c>
    </row>
    <row r="665" spans="1:15" x14ac:dyDescent="0.3">
      <c r="A665" t="s">
        <v>709</v>
      </c>
      <c r="B665">
        <v>147.22</v>
      </c>
      <c r="C665">
        <v>2</v>
      </c>
      <c r="D665" s="18">
        <v>39153</v>
      </c>
      <c r="E665" s="18">
        <v>39190</v>
      </c>
      <c r="F665" t="s">
        <v>5960</v>
      </c>
      <c r="G665" t="s">
        <v>5969</v>
      </c>
      <c r="H665" t="s">
        <v>699</v>
      </c>
      <c r="I665" t="s">
        <v>746</v>
      </c>
      <c r="J665" t="s">
        <v>782</v>
      </c>
      <c r="K665" t="s">
        <v>783</v>
      </c>
      <c r="L665" t="s">
        <v>781</v>
      </c>
      <c r="M665">
        <v>383893</v>
      </c>
      <c r="N665">
        <v>70700</v>
      </c>
      <c r="O665" s="59">
        <v>17670451</v>
      </c>
    </row>
    <row r="666" spans="1:15" x14ac:dyDescent="0.3">
      <c r="A666" t="s">
        <v>676</v>
      </c>
      <c r="B666">
        <v>94.03</v>
      </c>
      <c r="C666">
        <v>1</v>
      </c>
      <c r="D666" s="18">
        <v>39179</v>
      </c>
      <c r="E666" s="18">
        <v>39269</v>
      </c>
      <c r="F666" t="s">
        <v>5957</v>
      </c>
      <c r="G666" t="s">
        <v>5969</v>
      </c>
      <c r="H666" t="s">
        <v>681</v>
      </c>
      <c r="I666" t="s">
        <v>683</v>
      </c>
      <c r="J666" t="s">
        <v>684</v>
      </c>
      <c r="K666" t="s">
        <v>4410</v>
      </c>
      <c r="L666" t="s">
        <v>1880</v>
      </c>
      <c r="M666">
        <v>308279</v>
      </c>
      <c r="N666">
        <v>16000</v>
      </c>
      <c r="O666" s="59">
        <v>25829942</v>
      </c>
    </row>
    <row r="667" spans="1:15" x14ac:dyDescent="0.3">
      <c r="A667" t="s">
        <v>696</v>
      </c>
      <c r="B667">
        <v>157.91999999999999</v>
      </c>
      <c r="C667">
        <v>3</v>
      </c>
      <c r="D667" s="18">
        <v>39105</v>
      </c>
      <c r="E667" s="18">
        <v>39119</v>
      </c>
      <c r="F667" t="s">
        <v>5960</v>
      </c>
      <c r="G667" t="s">
        <v>5969</v>
      </c>
      <c r="H667" t="s">
        <v>675</v>
      </c>
      <c r="I667" t="s">
        <v>693</v>
      </c>
      <c r="J667" t="s">
        <v>694</v>
      </c>
      <c r="K667" t="s">
        <v>811</v>
      </c>
      <c r="L667" t="s">
        <v>810</v>
      </c>
      <c r="M667">
        <v>2697838</v>
      </c>
      <c r="N667">
        <v>30300</v>
      </c>
      <c r="O667" s="59">
        <v>25273531</v>
      </c>
    </row>
    <row r="668" spans="1:15" x14ac:dyDescent="0.3">
      <c r="A668" t="s">
        <v>690</v>
      </c>
      <c r="B668">
        <v>184.08</v>
      </c>
      <c r="C668">
        <v>4</v>
      </c>
      <c r="D668" s="18">
        <v>39145</v>
      </c>
      <c r="E668" s="18">
        <v>39151</v>
      </c>
      <c r="F668" t="s">
        <v>5960</v>
      </c>
      <c r="G668" t="s">
        <v>5968</v>
      </c>
      <c r="H668" t="s">
        <v>755</v>
      </c>
      <c r="I668" t="s">
        <v>687</v>
      </c>
      <c r="J668" t="s">
        <v>688</v>
      </c>
      <c r="K668" t="s">
        <v>1993</v>
      </c>
      <c r="L668" t="s">
        <v>702</v>
      </c>
      <c r="M668">
        <v>267254</v>
      </c>
      <c r="N668">
        <v>87000</v>
      </c>
      <c r="O668" s="59">
        <v>25546600</v>
      </c>
    </row>
    <row r="669" spans="1:15" x14ac:dyDescent="0.3">
      <c r="A669" t="s">
        <v>690</v>
      </c>
      <c r="B669">
        <v>140.09</v>
      </c>
      <c r="C669">
        <v>2</v>
      </c>
      <c r="D669" s="18">
        <v>39202</v>
      </c>
      <c r="E669" s="18">
        <v>39223</v>
      </c>
      <c r="F669" t="s">
        <v>5957</v>
      </c>
      <c r="G669" t="s">
        <v>5969</v>
      </c>
      <c r="H669" t="s">
        <v>675</v>
      </c>
      <c r="I669" t="s">
        <v>722</v>
      </c>
      <c r="J669" t="s">
        <v>797</v>
      </c>
      <c r="K669" t="s">
        <v>1536</v>
      </c>
      <c r="L669" t="s">
        <v>2865</v>
      </c>
      <c r="M669">
        <v>2233039</v>
      </c>
      <c r="N669">
        <v>30300</v>
      </c>
      <c r="O669" s="59">
        <v>25972359</v>
      </c>
    </row>
    <row r="670" spans="1:15" x14ac:dyDescent="0.3">
      <c r="A670" t="s">
        <v>676</v>
      </c>
      <c r="B670">
        <v>108.51</v>
      </c>
      <c r="C670">
        <v>1</v>
      </c>
      <c r="D670" s="18">
        <v>39131</v>
      </c>
      <c r="E670" s="18">
        <v>39206</v>
      </c>
      <c r="F670" t="s">
        <v>5960</v>
      </c>
      <c r="G670" t="s">
        <v>5969</v>
      </c>
      <c r="H670" t="s">
        <v>681</v>
      </c>
      <c r="I670" t="s">
        <v>672</v>
      </c>
      <c r="J670" t="s">
        <v>851</v>
      </c>
      <c r="K670" t="s">
        <v>893</v>
      </c>
      <c r="L670" t="s">
        <v>4409</v>
      </c>
      <c r="M670">
        <v>1851400</v>
      </c>
      <c r="N670">
        <v>16000</v>
      </c>
      <c r="O670" s="59">
        <v>25467129</v>
      </c>
    </row>
    <row r="671" spans="1:15" x14ac:dyDescent="0.3">
      <c r="A671" t="s">
        <v>676</v>
      </c>
      <c r="B671">
        <v>142.59</v>
      </c>
      <c r="C671">
        <v>2</v>
      </c>
      <c r="D671" s="18">
        <v>39145</v>
      </c>
      <c r="E671" s="18">
        <v>39218</v>
      </c>
      <c r="F671" t="s">
        <v>5960</v>
      </c>
      <c r="G671" t="s">
        <v>5969</v>
      </c>
      <c r="H671" t="s">
        <v>675</v>
      </c>
      <c r="I671" t="s">
        <v>683</v>
      </c>
      <c r="J671" t="s">
        <v>730</v>
      </c>
      <c r="K671" t="s">
        <v>926</v>
      </c>
      <c r="L671" t="s">
        <v>925</v>
      </c>
      <c r="M671">
        <v>9016897</v>
      </c>
      <c r="N671">
        <v>30300</v>
      </c>
      <c r="O671" s="59">
        <v>25565070</v>
      </c>
    </row>
    <row r="672" spans="1:15" x14ac:dyDescent="0.3">
      <c r="A672" t="s">
        <v>696</v>
      </c>
      <c r="B672">
        <v>114.46</v>
      </c>
      <c r="C672">
        <v>2</v>
      </c>
      <c r="D672" s="18">
        <v>39348</v>
      </c>
      <c r="E672" s="18">
        <v>39356</v>
      </c>
      <c r="F672" t="s">
        <v>5958</v>
      </c>
      <c r="G672" t="s">
        <v>5969</v>
      </c>
      <c r="H672" t="s">
        <v>681</v>
      </c>
      <c r="I672" t="s">
        <v>946</v>
      </c>
      <c r="J672" t="s">
        <v>947</v>
      </c>
      <c r="K672" t="s">
        <v>2124</v>
      </c>
      <c r="L672" t="s">
        <v>2123</v>
      </c>
      <c r="M672">
        <v>18436</v>
      </c>
      <c r="N672">
        <v>16000</v>
      </c>
      <c r="O672" s="59">
        <v>27099489</v>
      </c>
    </row>
    <row r="673" spans="1:15" x14ac:dyDescent="0.3">
      <c r="A673" t="s">
        <v>690</v>
      </c>
      <c r="B673">
        <v>181.83</v>
      </c>
      <c r="C673">
        <v>4</v>
      </c>
      <c r="D673" s="18">
        <v>39265</v>
      </c>
      <c r="E673" s="18">
        <v>39304</v>
      </c>
      <c r="F673" t="s">
        <v>5958</v>
      </c>
      <c r="G673" t="s">
        <v>5969</v>
      </c>
      <c r="H673" t="s">
        <v>699</v>
      </c>
      <c r="I673" t="s">
        <v>711</v>
      </c>
      <c r="J673" t="s">
        <v>712</v>
      </c>
      <c r="K673" t="s">
        <v>1238</v>
      </c>
      <c r="L673" t="s">
        <v>2704</v>
      </c>
      <c r="M673">
        <v>936316</v>
      </c>
      <c r="N673">
        <v>70700</v>
      </c>
      <c r="O673" s="59">
        <v>26499905</v>
      </c>
    </row>
    <row r="674" spans="1:15" x14ac:dyDescent="0.3">
      <c r="A674" t="s">
        <v>690</v>
      </c>
      <c r="B674">
        <v>123.68</v>
      </c>
      <c r="C674">
        <v>3</v>
      </c>
      <c r="D674" s="18">
        <v>39382</v>
      </c>
      <c r="E674" s="18">
        <v>39391</v>
      </c>
      <c r="F674" t="s">
        <v>5959</v>
      </c>
      <c r="G674" t="s">
        <v>5969</v>
      </c>
      <c r="H674" t="s">
        <v>675</v>
      </c>
      <c r="I674" t="s">
        <v>711</v>
      </c>
      <c r="J674" t="s">
        <v>712</v>
      </c>
      <c r="K674" t="s">
        <v>4408</v>
      </c>
      <c r="L674" t="s">
        <v>4407</v>
      </c>
      <c r="M674">
        <v>1944885</v>
      </c>
      <c r="N674">
        <v>30300</v>
      </c>
      <c r="O674" s="59">
        <v>27382451</v>
      </c>
    </row>
    <row r="675" spans="1:15" x14ac:dyDescent="0.3">
      <c r="A675" t="s">
        <v>690</v>
      </c>
      <c r="B675">
        <v>138.52000000000001</v>
      </c>
      <c r="C675">
        <v>2</v>
      </c>
      <c r="D675" s="18">
        <v>39424</v>
      </c>
      <c r="E675" s="18">
        <v>39450</v>
      </c>
      <c r="F675" t="s">
        <v>5959</v>
      </c>
      <c r="G675" t="s">
        <v>5969</v>
      </c>
      <c r="H675" t="s">
        <v>675</v>
      </c>
      <c r="I675" t="s">
        <v>687</v>
      </c>
      <c r="J675" t="s">
        <v>688</v>
      </c>
      <c r="K675" t="s">
        <v>1212</v>
      </c>
      <c r="L675" t="s">
        <v>4406</v>
      </c>
      <c r="M675">
        <v>260781</v>
      </c>
      <c r="N675">
        <v>30300</v>
      </c>
      <c r="O675" s="59">
        <v>27717399</v>
      </c>
    </row>
    <row r="676" spans="1:15" x14ac:dyDescent="0.3">
      <c r="A676" t="s">
        <v>690</v>
      </c>
      <c r="B676">
        <v>123.68</v>
      </c>
      <c r="C676">
        <v>3</v>
      </c>
      <c r="D676" s="18">
        <v>39348</v>
      </c>
      <c r="E676" s="18">
        <v>39380</v>
      </c>
      <c r="F676" t="s">
        <v>5958</v>
      </c>
      <c r="G676" t="s">
        <v>5969</v>
      </c>
      <c r="H676" t="s">
        <v>675</v>
      </c>
      <c r="I676" t="s">
        <v>711</v>
      </c>
      <c r="J676" t="s">
        <v>712</v>
      </c>
      <c r="K676" t="s">
        <v>923</v>
      </c>
      <c r="L676" t="s">
        <v>3053</v>
      </c>
      <c r="M676">
        <v>2767333</v>
      </c>
      <c r="N676">
        <v>30300</v>
      </c>
      <c r="O676" s="59">
        <v>27108339</v>
      </c>
    </row>
    <row r="677" spans="1:15" x14ac:dyDescent="0.3">
      <c r="A677" t="s">
        <v>690</v>
      </c>
      <c r="B677">
        <v>184.32</v>
      </c>
      <c r="C677">
        <v>2</v>
      </c>
      <c r="D677" s="18">
        <v>39439</v>
      </c>
      <c r="E677" s="18">
        <v>39475</v>
      </c>
      <c r="F677" t="s">
        <v>5959</v>
      </c>
      <c r="G677" t="s">
        <v>5969</v>
      </c>
      <c r="H677" t="s">
        <v>699</v>
      </c>
      <c r="I677" t="s">
        <v>722</v>
      </c>
      <c r="J677" t="s">
        <v>797</v>
      </c>
      <c r="K677" t="s">
        <v>1827</v>
      </c>
      <c r="L677" t="s">
        <v>4010</v>
      </c>
      <c r="M677">
        <v>2340082</v>
      </c>
      <c r="N677">
        <v>70700</v>
      </c>
      <c r="O677" s="59">
        <v>27947962</v>
      </c>
    </row>
    <row r="678" spans="1:15" x14ac:dyDescent="0.3">
      <c r="A678" t="s">
        <v>696</v>
      </c>
      <c r="B678">
        <v>168.82</v>
      </c>
      <c r="C678">
        <v>2</v>
      </c>
      <c r="D678" s="18">
        <v>39353</v>
      </c>
      <c r="E678" s="18">
        <v>39377</v>
      </c>
      <c r="F678" t="s">
        <v>5958</v>
      </c>
      <c r="G678" t="s">
        <v>5968</v>
      </c>
      <c r="H678" t="s">
        <v>720</v>
      </c>
      <c r="I678" t="s">
        <v>693</v>
      </c>
      <c r="J678" t="s">
        <v>694</v>
      </c>
      <c r="K678" t="s">
        <v>3685</v>
      </c>
      <c r="L678" t="s">
        <v>3755</v>
      </c>
      <c r="M678">
        <v>2715967</v>
      </c>
      <c r="N678">
        <v>90830</v>
      </c>
      <c r="O678" s="59">
        <v>27179960</v>
      </c>
    </row>
    <row r="679" spans="1:15" x14ac:dyDescent="0.3">
      <c r="A679" t="s">
        <v>696</v>
      </c>
      <c r="B679">
        <v>125.23</v>
      </c>
      <c r="C679">
        <v>2</v>
      </c>
      <c r="D679" s="18">
        <v>39152</v>
      </c>
      <c r="E679" s="18">
        <v>39164</v>
      </c>
      <c r="F679" t="s">
        <v>5960</v>
      </c>
      <c r="G679" t="s">
        <v>5969</v>
      </c>
      <c r="H679" t="s">
        <v>681</v>
      </c>
      <c r="I679" t="s">
        <v>693</v>
      </c>
      <c r="J679" t="s">
        <v>694</v>
      </c>
      <c r="K679" t="s">
        <v>1677</v>
      </c>
      <c r="L679" t="s">
        <v>4405</v>
      </c>
      <c r="M679">
        <v>1727672</v>
      </c>
      <c r="N679">
        <v>16000</v>
      </c>
      <c r="O679" s="59">
        <v>25623809</v>
      </c>
    </row>
    <row r="680" spans="1:15" x14ac:dyDescent="0.3">
      <c r="A680" t="s">
        <v>690</v>
      </c>
      <c r="B680">
        <v>124.3</v>
      </c>
      <c r="C680">
        <v>2</v>
      </c>
      <c r="D680" s="18">
        <v>39123</v>
      </c>
      <c r="E680" s="18">
        <v>39156</v>
      </c>
      <c r="F680" t="s">
        <v>5960</v>
      </c>
      <c r="G680" t="s">
        <v>5968</v>
      </c>
      <c r="H680" t="s">
        <v>720</v>
      </c>
      <c r="I680" t="s">
        <v>711</v>
      </c>
      <c r="J680" t="s">
        <v>712</v>
      </c>
      <c r="K680" t="s">
        <v>1264</v>
      </c>
      <c r="L680" t="s">
        <v>1556</v>
      </c>
      <c r="M680">
        <v>139001</v>
      </c>
      <c r="N680">
        <v>90830</v>
      </c>
      <c r="O680" s="59">
        <v>25406344</v>
      </c>
    </row>
    <row r="681" spans="1:15" x14ac:dyDescent="0.3">
      <c r="A681" t="s">
        <v>709</v>
      </c>
      <c r="B681">
        <v>130.55000000000001</v>
      </c>
      <c r="C681">
        <v>2</v>
      </c>
      <c r="D681" s="18">
        <v>39105</v>
      </c>
      <c r="E681" s="18">
        <v>39148</v>
      </c>
      <c r="F681" t="s">
        <v>5960</v>
      </c>
      <c r="G681" t="s">
        <v>5969</v>
      </c>
      <c r="H681" t="s">
        <v>675</v>
      </c>
      <c r="I681" t="s">
        <v>726</v>
      </c>
      <c r="J681" t="s">
        <v>727</v>
      </c>
      <c r="K681" t="s">
        <v>2213</v>
      </c>
      <c r="L681" t="s">
        <v>2427</v>
      </c>
      <c r="M681">
        <v>1748558</v>
      </c>
      <c r="N681">
        <v>30300</v>
      </c>
      <c r="O681" s="59">
        <v>25259562</v>
      </c>
    </row>
    <row r="682" spans="1:15" x14ac:dyDescent="0.3">
      <c r="A682" t="s">
        <v>690</v>
      </c>
      <c r="B682">
        <v>137.02000000000001</v>
      </c>
      <c r="C682">
        <v>3</v>
      </c>
      <c r="D682" s="18">
        <v>39200</v>
      </c>
      <c r="E682" s="18">
        <v>39224</v>
      </c>
      <c r="F682" t="s">
        <v>5957</v>
      </c>
      <c r="G682" t="s">
        <v>5969</v>
      </c>
      <c r="H682" t="s">
        <v>675</v>
      </c>
      <c r="I682" t="s">
        <v>722</v>
      </c>
      <c r="J682" t="s">
        <v>723</v>
      </c>
      <c r="K682" t="s">
        <v>2251</v>
      </c>
      <c r="L682" t="s">
        <v>3776</v>
      </c>
      <c r="M682">
        <v>2828443</v>
      </c>
      <c r="N682">
        <v>30300</v>
      </c>
      <c r="O682" s="59">
        <v>25977577</v>
      </c>
    </row>
    <row r="683" spans="1:15" x14ac:dyDescent="0.3">
      <c r="A683" t="s">
        <v>709</v>
      </c>
      <c r="B683">
        <v>115.68</v>
      </c>
      <c r="C683">
        <v>2</v>
      </c>
      <c r="D683" s="18">
        <v>39368</v>
      </c>
      <c r="E683" s="18">
        <v>39414</v>
      </c>
      <c r="F683" t="s">
        <v>5959</v>
      </c>
      <c r="G683" t="s">
        <v>5969</v>
      </c>
      <c r="H683" t="s">
        <v>681</v>
      </c>
      <c r="I683" t="s">
        <v>771</v>
      </c>
      <c r="J683" t="s">
        <v>772</v>
      </c>
      <c r="K683" t="s">
        <v>1485</v>
      </c>
      <c r="L683" t="s">
        <v>4270</v>
      </c>
      <c r="M683">
        <v>69828</v>
      </c>
      <c r="N683">
        <v>16000</v>
      </c>
      <c r="O683" s="59">
        <v>27265890</v>
      </c>
    </row>
    <row r="684" spans="1:15" x14ac:dyDescent="0.3">
      <c r="A684" t="s">
        <v>709</v>
      </c>
      <c r="B684">
        <v>169.58</v>
      </c>
      <c r="C684">
        <v>2</v>
      </c>
      <c r="D684" s="18">
        <v>39404</v>
      </c>
      <c r="E684" s="18">
        <v>39439</v>
      </c>
      <c r="F684" t="s">
        <v>5959</v>
      </c>
      <c r="G684" t="s">
        <v>5969</v>
      </c>
      <c r="H684" t="s">
        <v>699</v>
      </c>
      <c r="I684" t="s">
        <v>706</v>
      </c>
      <c r="J684" t="s">
        <v>762</v>
      </c>
      <c r="K684" t="s">
        <v>3474</v>
      </c>
      <c r="L684" t="s">
        <v>4404</v>
      </c>
      <c r="M684">
        <v>944283</v>
      </c>
      <c r="N684">
        <v>70700</v>
      </c>
      <c r="O684" s="59">
        <v>2476023</v>
      </c>
    </row>
    <row r="685" spans="1:15" x14ac:dyDescent="0.3">
      <c r="A685" t="s">
        <v>690</v>
      </c>
      <c r="B685">
        <v>157.52000000000001</v>
      </c>
      <c r="C685">
        <v>3</v>
      </c>
      <c r="D685" s="18">
        <v>39324</v>
      </c>
      <c r="E685" s="18">
        <v>39348</v>
      </c>
      <c r="F685" t="s">
        <v>5958</v>
      </c>
      <c r="G685" t="s">
        <v>5969</v>
      </c>
      <c r="H685" t="s">
        <v>675</v>
      </c>
      <c r="I685" t="s">
        <v>722</v>
      </c>
      <c r="J685" t="s">
        <v>723</v>
      </c>
      <c r="K685" t="s">
        <v>1997</v>
      </c>
      <c r="L685" t="s">
        <v>1996</v>
      </c>
      <c r="M685">
        <v>2823399</v>
      </c>
      <c r="N685">
        <v>30300</v>
      </c>
      <c r="O685" s="59">
        <v>26889034</v>
      </c>
    </row>
    <row r="686" spans="1:15" x14ac:dyDescent="0.3">
      <c r="A686" t="s">
        <v>709</v>
      </c>
      <c r="B686">
        <v>145.01</v>
      </c>
      <c r="C686">
        <v>2</v>
      </c>
      <c r="D686" s="18">
        <v>39275</v>
      </c>
      <c r="E686" s="18">
        <v>39313</v>
      </c>
      <c r="F686" t="s">
        <v>5958</v>
      </c>
      <c r="G686" t="s">
        <v>5969</v>
      </c>
      <c r="H686" t="s">
        <v>675</v>
      </c>
      <c r="I686" t="s">
        <v>706</v>
      </c>
      <c r="J686" t="s">
        <v>707</v>
      </c>
      <c r="K686" t="s">
        <v>2066</v>
      </c>
      <c r="L686" t="s">
        <v>2187</v>
      </c>
      <c r="M686">
        <v>1840194</v>
      </c>
      <c r="N686">
        <v>30300</v>
      </c>
      <c r="O686" s="59">
        <v>26514216</v>
      </c>
    </row>
    <row r="687" spans="1:15" x14ac:dyDescent="0.3">
      <c r="A687" t="s">
        <v>676</v>
      </c>
      <c r="B687">
        <v>160.78</v>
      </c>
      <c r="C687">
        <v>3</v>
      </c>
      <c r="D687" s="18">
        <v>39296</v>
      </c>
      <c r="E687" s="18">
        <v>39336</v>
      </c>
      <c r="F687" t="s">
        <v>5958</v>
      </c>
      <c r="G687" t="s">
        <v>5968</v>
      </c>
      <c r="H687" t="s">
        <v>720</v>
      </c>
      <c r="I687" t="s">
        <v>683</v>
      </c>
      <c r="J687" t="s">
        <v>730</v>
      </c>
      <c r="K687" t="s">
        <v>3756</v>
      </c>
      <c r="L687" t="s">
        <v>4403</v>
      </c>
      <c r="M687">
        <v>775537</v>
      </c>
      <c r="N687">
        <v>90830</v>
      </c>
      <c r="O687" s="59">
        <v>26681718</v>
      </c>
    </row>
    <row r="688" spans="1:15" x14ac:dyDescent="0.3">
      <c r="A688" t="s">
        <v>690</v>
      </c>
      <c r="B688">
        <v>189.42</v>
      </c>
      <c r="C688">
        <v>2</v>
      </c>
      <c r="D688" s="18">
        <v>39377</v>
      </c>
      <c r="E688" s="18">
        <v>39405</v>
      </c>
      <c r="F688" t="s">
        <v>5959</v>
      </c>
      <c r="G688" t="s">
        <v>5968</v>
      </c>
      <c r="H688" t="s">
        <v>755</v>
      </c>
      <c r="I688" t="s">
        <v>722</v>
      </c>
      <c r="J688" t="s">
        <v>797</v>
      </c>
      <c r="K688" t="s">
        <v>2954</v>
      </c>
      <c r="L688" t="s">
        <v>4236</v>
      </c>
      <c r="M688">
        <v>933454</v>
      </c>
      <c r="N688">
        <v>87000</v>
      </c>
      <c r="O688" s="59">
        <v>27314633</v>
      </c>
    </row>
    <row r="689" spans="1:15" x14ac:dyDescent="0.3">
      <c r="A689" t="s">
        <v>696</v>
      </c>
      <c r="B689">
        <v>125.7</v>
      </c>
      <c r="C689">
        <v>1</v>
      </c>
      <c r="D689" s="18">
        <v>39140</v>
      </c>
      <c r="E689" s="18">
        <v>39140</v>
      </c>
      <c r="F689" t="s">
        <v>5960</v>
      </c>
      <c r="G689" t="s">
        <v>5969</v>
      </c>
      <c r="H689" t="s">
        <v>681</v>
      </c>
      <c r="I689" t="s">
        <v>693</v>
      </c>
      <c r="J689" t="s">
        <v>694</v>
      </c>
      <c r="K689" t="s">
        <v>2013</v>
      </c>
      <c r="L689" t="s">
        <v>4402</v>
      </c>
      <c r="M689">
        <v>1905688</v>
      </c>
      <c r="N689">
        <v>16000</v>
      </c>
      <c r="O689" s="59">
        <v>25574546</v>
      </c>
    </row>
    <row r="690" spans="1:15" x14ac:dyDescent="0.3">
      <c r="A690" t="s">
        <v>690</v>
      </c>
      <c r="B690">
        <v>107.91</v>
      </c>
      <c r="C690">
        <v>2</v>
      </c>
      <c r="D690" s="18">
        <v>39220</v>
      </c>
      <c r="E690" s="18">
        <v>39256</v>
      </c>
      <c r="F690" t="s">
        <v>5957</v>
      </c>
      <c r="G690" t="s">
        <v>5969</v>
      </c>
      <c r="H690" t="s">
        <v>681</v>
      </c>
      <c r="I690" t="s">
        <v>722</v>
      </c>
      <c r="J690" t="s">
        <v>723</v>
      </c>
      <c r="K690" t="s">
        <v>903</v>
      </c>
      <c r="L690" t="s">
        <v>4401</v>
      </c>
      <c r="M690">
        <v>987625</v>
      </c>
      <c r="N690">
        <v>16000</v>
      </c>
      <c r="O690" s="59">
        <v>26137331</v>
      </c>
    </row>
    <row r="691" spans="1:15" x14ac:dyDescent="0.3">
      <c r="A691" t="s">
        <v>709</v>
      </c>
      <c r="B691">
        <v>134.54</v>
      </c>
      <c r="C691">
        <v>2</v>
      </c>
      <c r="D691" s="18">
        <v>39429</v>
      </c>
      <c r="E691" s="18">
        <v>39435</v>
      </c>
      <c r="F691" t="s">
        <v>5959</v>
      </c>
      <c r="G691" t="s">
        <v>5968</v>
      </c>
      <c r="H691" t="s">
        <v>755</v>
      </c>
      <c r="I691" t="s">
        <v>706</v>
      </c>
      <c r="J691" t="s">
        <v>762</v>
      </c>
      <c r="K691" t="s">
        <v>3240</v>
      </c>
      <c r="L691" t="s">
        <v>3239</v>
      </c>
      <c r="M691">
        <v>201871</v>
      </c>
      <c r="N691">
        <v>87000</v>
      </c>
      <c r="O691" s="59">
        <v>27697510</v>
      </c>
    </row>
    <row r="692" spans="1:15" x14ac:dyDescent="0.3">
      <c r="A692" t="s">
        <v>709</v>
      </c>
      <c r="B692">
        <v>125.71</v>
      </c>
      <c r="C692">
        <v>3</v>
      </c>
      <c r="D692" s="18">
        <v>39418</v>
      </c>
      <c r="E692" s="18">
        <v>39434</v>
      </c>
      <c r="F692" t="s">
        <v>5959</v>
      </c>
      <c r="G692" t="s">
        <v>5968</v>
      </c>
      <c r="H692" t="s">
        <v>720</v>
      </c>
      <c r="I692" t="s">
        <v>706</v>
      </c>
      <c r="J692" t="s">
        <v>707</v>
      </c>
      <c r="K692" t="s">
        <v>3160</v>
      </c>
      <c r="L692" t="s">
        <v>3159</v>
      </c>
      <c r="M692">
        <v>183128</v>
      </c>
      <c r="N692">
        <v>90830</v>
      </c>
      <c r="O692" s="59">
        <v>27657234</v>
      </c>
    </row>
    <row r="693" spans="1:15" x14ac:dyDescent="0.3">
      <c r="A693" t="s">
        <v>709</v>
      </c>
      <c r="B693">
        <v>155.46</v>
      </c>
      <c r="C693">
        <v>2</v>
      </c>
      <c r="D693" s="18">
        <v>39263</v>
      </c>
      <c r="E693" s="18">
        <v>39266</v>
      </c>
      <c r="F693" t="s">
        <v>5957</v>
      </c>
      <c r="G693" t="s">
        <v>5969</v>
      </c>
      <c r="H693" t="s">
        <v>699</v>
      </c>
      <c r="I693" t="s">
        <v>746</v>
      </c>
      <c r="J693" t="s">
        <v>782</v>
      </c>
      <c r="K693" t="s">
        <v>1064</v>
      </c>
      <c r="L693" t="s">
        <v>3139</v>
      </c>
      <c r="M693">
        <v>2291146</v>
      </c>
      <c r="N693">
        <v>70700</v>
      </c>
      <c r="O693" s="59">
        <v>17734646</v>
      </c>
    </row>
    <row r="694" spans="1:15" x14ac:dyDescent="0.3">
      <c r="A694" t="s">
        <v>696</v>
      </c>
      <c r="B694">
        <v>157.91999999999999</v>
      </c>
      <c r="C694">
        <v>3</v>
      </c>
      <c r="D694" s="18">
        <v>39303</v>
      </c>
      <c r="E694" s="18">
        <v>39305</v>
      </c>
      <c r="F694" t="s">
        <v>5958</v>
      </c>
      <c r="G694" t="s">
        <v>5969</v>
      </c>
      <c r="H694" t="s">
        <v>675</v>
      </c>
      <c r="I694" t="s">
        <v>693</v>
      </c>
      <c r="J694" t="s">
        <v>694</v>
      </c>
      <c r="K694" t="s">
        <v>1258</v>
      </c>
      <c r="L694" t="s">
        <v>1789</v>
      </c>
      <c r="M694">
        <v>355398</v>
      </c>
      <c r="N694">
        <v>30300</v>
      </c>
      <c r="O694" s="59">
        <v>26744948</v>
      </c>
    </row>
    <row r="695" spans="1:15" x14ac:dyDescent="0.3">
      <c r="A695" t="s">
        <v>676</v>
      </c>
      <c r="B695">
        <v>146.53</v>
      </c>
      <c r="C695">
        <v>2</v>
      </c>
      <c r="D695" s="18">
        <v>39256</v>
      </c>
      <c r="E695" s="18">
        <v>39331</v>
      </c>
      <c r="F695" t="s">
        <v>5957</v>
      </c>
      <c r="G695" t="s">
        <v>5969</v>
      </c>
      <c r="H695" t="s">
        <v>675</v>
      </c>
      <c r="I695" t="s">
        <v>672</v>
      </c>
      <c r="J695" t="s">
        <v>851</v>
      </c>
      <c r="K695" t="s">
        <v>1249</v>
      </c>
      <c r="L695" t="s">
        <v>2797</v>
      </c>
      <c r="M695">
        <v>9037174</v>
      </c>
      <c r="N695">
        <v>30300</v>
      </c>
      <c r="O695" s="59">
        <v>26414452</v>
      </c>
    </row>
    <row r="696" spans="1:15" x14ac:dyDescent="0.3">
      <c r="A696" t="s">
        <v>676</v>
      </c>
      <c r="B696">
        <v>156.31</v>
      </c>
      <c r="C696">
        <v>2</v>
      </c>
      <c r="D696" s="18">
        <v>39303</v>
      </c>
      <c r="E696" s="18">
        <v>39340</v>
      </c>
      <c r="F696" t="s">
        <v>5958</v>
      </c>
      <c r="G696" t="s">
        <v>5969</v>
      </c>
      <c r="H696" t="s">
        <v>675</v>
      </c>
      <c r="I696" t="s">
        <v>672</v>
      </c>
      <c r="J696" t="s">
        <v>703</v>
      </c>
      <c r="K696" t="s">
        <v>3604</v>
      </c>
      <c r="L696" t="s">
        <v>3934</v>
      </c>
      <c r="M696">
        <v>277404</v>
      </c>
      <c r="N696">
        <v>30300</v>
      </c>
      <c r="O696" s="59">
        <v>26792808</v>
      </c>
    </row>
    <row r="697" spans="1:15" x14ac:dyDescent="0.3">
      <c r="A697" t="s">
        <v>690</v>
      </c>
      <c r="B697">
        <v>92.9</v>
      </c>
      <c r="C697">
        <v>2</v>
      </c>
      <c r="D697" s="18">
        <v>39192</v>
      </c>
      <c r="E697" s="18">
        <v>39201</v>
      </c>
      <c r="F697" t="s">
        <v>5957</v>
      </c>
      <c r="G697" t="s">
        <v>5969</v>
      </c>
      <c r="H697" t="s">
        <v>681</v>
      </c>
      <c r="I697" t="s">
        <v>711</v>
      </c>
      <c r="J697" t="s">
        <v>712</v>
      </c>
      <c r="K697" t="s">
        <v>1314</v>
      </c>
      <c r="L697" t="s">
        <v>4400</v>
      </c>
      <c r="M697">
        <v>148511</v>
      </c>
      <c r="N697">
        <v>16000</v>
      </c>
      <c r="O697" s="59">
        <v>25922891</v>
      </c>
    </row>
    <row r="698" spans="1:15" x14ac:dyDescent="0.3">
      <c r="A698" t="s">
        <v>696</v>
      </c>
      <c r="B698">
        <v>191.28</v>
      </c>
      <c r="C698">
        <v>3</v>
      </c>
      <c r="D698" s="18">
        <v>39293</v>
      </c>
      <c r="E698" s="18">
        <v>39301</v>
      </c>
      <c r="F698" t="s">
        <v>5958</v>
      </c>
      <c r="G698" t="s">
        <v>5969</v>
      </c>
      <c r="H698" t="s">
        <v>699</v>
      </c>
      <c r="I698" t="s">
        <v>693</v>
      </c>
      <c r="J698" t="s">
        <v>694</v>
      </c>
      <c r="K698" t="s">
        <v>1469</v>
      </c>
      <c r="L698" t="s">
        <v>3009</v>
      </c>
      <c r="M698">
        <v>962810</v>
      </c>
      <c r="N698">
        <v>70700</v>
      </c>
      <c r="O698" s="59">
        <v>26666267</v>
      </c>
    </row>
    <row r="699" spans="1:15" x14ac:dyDescent="0.3">
      <c r="A699" t="s">
        <v>690</v>
      </c>
      <c r="B699">
        <v>96.59</v>
      </c>
      <c r="C699">
        <v>2</v>
      </c>
      <c r="D699" s="18">
        <v>39354</v>
      </c>
      <c r="E699" s="18">
        <v>39393</v>
      </c>
      <c r="F699" t="s">
        <v>5958</v>
      </c>
      <c r="G699" t="s">
        <v>5969</v>
      </c>
      <c r="H699" t="s">
        <v>681</v>
      </c>
      <c r="I699" t="s">
        <v>711</v>
      </c>
      <c r="J699" t="s">
        <v>712</v>
      </c>
      <c r="K699" t="s">
        <v>4399</v>
      </c>
      <c r="L699" t="s">
        <v>1698</v>
      </c>
      <c r="M699">
        <v>138330</v>
      </c>
      <c r="N699">
        <v>16000</v>
      </c>
      <c r="O699" s="59">
        <v>27162202</v>
      </c>
    </row>
    <row r="700" spans="1:15" x14ac:dyDescent="0.3">
      <c r="A700" t="s">
        <v>690</v>
      </c>
      <c r="B700">
        <v>185.8</v>
      </c>
      <c r="C700">
        <v>2</v>
      </c>
      <c r="D700" s="18">
        <v>39354</v>
      </c>
      <c r="E700" s="18">
        <v>39360</v>
      </c>
      <c r="F700" t="s">
        <v>5958</v>
      </c>
      <c r="G700" t="s">
        <v>5969</v>
      </c>
      <c r="H700" t="s">
        <v>699</v>
      </c>
      <c r="I700" t="s">
        <v>711</v>
      </c>
      <c r="J700" t="s">
        <v>712</v>
      </c>
      <c r="K700" t="s">
        <v>1342</v>
      </c>
      <c r="L700" t="s">
        <v>898</v>
      </c>
      <c r="M700">
        <v>9188280</v>
      </c>
      <c r="N700">
        <v>70700</v>
      </c>
      <c r="O700" s="59">
        <v>27041736</v>
      </c>
    </row>
    <row r="701" spans="1:15" x14ac:dyDescent="0.3">
      <c r="A701" t="s">
        <v>696</v>
      </c>
      <c r="B701">
        <v>174.86</v>
      </c>
      <c r="C701">
        <v>3</v>
      </c>
      <c r="D701" s="18">
        <v>39173</v>
      </c>
      <c r="E701" s="18">
        <v>39175</v>
      </c>
      <c r="F701" t="s">
        <v>5957</v>
      </c>
      <c r="G701" t="s">
        <v>5968</v>
      </c>
      <c r="H701" t="s">
        <v>755</v>
      </c>
      <c r="I701" t="s">
        <v>946</v>
      </c>
      <c r="J701" t="s">
        <v>947</v>
      </c>
      <c r="K701" t="s">
        <v>2625</v>
      </c>
      <c r="L701" t="s">
        <v>898</v>
      </c>
      <c r="M701">
        <v>961287</v>
      </c>
      <c r="N701">
        <v>87000</v>
      </c>
      <c r="O701" s="59">
        <v>25750871</v>
      </c>
    </row>
    <row r="702" spans="1:15" x14ac:dyDescent="0.3">
      <c r="A702" t="s">
        <v>676</v>
      </c>
      <c r="B702">
        <v>109.53</v>
      </c>
      <c r="C702">
        <v>2</v>
      </c>
      <c r="D702" s="18">
        <v>39305</v>
      </c>
      <c r="E702" s="18">
        <v>39388</v>
      </c>
      <c r="F702" t="s">
        <v>5958</v>
      </c>
      <c r="G702" t="s">
        <v>5969</v>
      </c>
      <c r="H702" t="s">
        <v>675</v>
      </c>
      <c r="I702" t="s">
        <v>678</v>
      </c>
      <c r="J702" t="s">
        <v>679</v>
      </c>
      <c r="K702" t="s">
        <v>678</v>
      </c>
      <c r="L702" t="s">
        <v>860</v>
      </c>
      <c r="M702">
        <v>2484277</v>
      </c>
      <c r="N702">
        <v>30300</v>
      </c>
      <c r="O702" s="59">
        <v>26794962</v>
      </c>
    </row>
    <row r="703" spans="1:15" x14ac:dyDescent="0.3">
      <c r="A703" t="s">
        <v>709</v>
      </c>
      <c r="B703">
        <v>115.68</v>
      </c>
      <c r="C703">
        <v>2</v>
      </c>
      <c r="D703" s="18">
        <v>39383</v>
      </c>
      <c r="E703" s="18">
        <v>39399</v>
      </c>
      <c r="F703" t="s">
        <v>5959</v>
      </c>
      <c r="G703" t="s">
        <v>5969</v>
      </c>
      <c r="H703" t="s">
        <v>681</v>
      </c>
      <c r="I703" t="s">
        <v>771</v>
      </c>
      <c r="J703" t="s">
        <v>750</v>
      </c>
      <c r="K703" t="s">
        <v>4398</v>
      </c>
      <c r="L703" t="s">
        <v>4397</v>
      </c>
      <c r="M703">
        <v>69662</v>
      </c>
      <c r="N703">
        <v>16000</v>
      </c>
      <c r="O703" s="59">
        <v>27376360</v>
      </c>
    </row>
    <row r="704" spans="1:15" x14ac:dyDescent="0.3">
      <c r="A704" t="s">
        <v>690</v>
      </c>
      <c r="B704">
        <v>121.13</v>
      </c>
      <c r="C704">
        <v>1</v>
      </c>
      <c r="D704" s="18">
        <v>39297</v>
      </c>
      <c r="E704" s="18">
        <v>39326</v>
      </c>
      <c r="F704" t="s">
        <v>5958</v>
      </c>
      <c r="G704" t="s">
        <v>5969</v>
      </c>
      <c r="H704" t="s">
        <v>675</v>
      </c>
      <c r="I704" t="s">
        <v>711</v>
      </c>
      <c r="J704" t="s">
        <v>712</v>
      </c>
      <c r="K704" t="s">
        <v>916</v>
      </c>
      <c r="L704" t="s">
        <v>4045</v>
      </c>
      <c r="M704">
        <v>703771</v>
      </c>
      <c r="N704">
        <v>30300</v>
      </c>
      <c r="O704" s="59">
        <v>26727553</v>
      </c>
    </row>
    <row r="705" spans="1:15" x14ac:dyDescent="0.3">
      <c r="A705" t="s">
        <v>690</v>
      </c>
      <c r="B705">
        <v>121.13</v>
      </c>
      <c r="C705">
        <v>1</v>
      </c>
      <c r="D705" s="18">
        <v>39209</v>
      </c>
      <c r="E705" s="18">
        <v>39220</v>
      </c>
      <c r="F705" t="s">
        <v>5957</v>
      </c>
      <c r="G705" t="s">
        <v>5969</v>
      </c>
      <c r="H705" t="s">
        <v>675</v>
      </c>
      <c r="I705" t="s">
        <v>711</v>
      </c>
      <c r="J705" t="s">
        <v>712</v>
      </c>
      <c r="K705" t="s">
        <v>1004</v>
      </c>
      <c r="L705" t="s">
        <v>2328</v>
      </c>
      <c r="M705">
        <v>2190955</v>
      </c>
      <c r="N705">
        <v>30300</v>
      </c>
      <c r="O705" s="59">
        <v>26081748</v>
      </c>
    </row>
    <row r="706" spans="1:15" x14ac:dyDescent="0.3">
      <c r="A706" t="s">
        <v>690</v>
      </c>
      <c r="B706">
        <v>112.39</v>
      </c>
      <c r="C706">
        <v>1</v>
      </c>
      <c r="D706" s="18">
        <v>39200</v>
      </c>
      <c r="E706" s="18">
        <v>39210</v>
      </c>
      <c r="F706" t="s">
        <v>5957</v>
      </c>
      <c r="G706" t="s">
        <v>5969</v>
      </c>
      <c r="H706" t="s">
        <v>681</v>
      </c>
      <c r="I706" t="s">
        <v>722</v>
      </c>
      <c r="J706" t="s">
        <v>797</v>
      </c>
      <c r="K706" t="s">
        <v>4396</v>
      </c>
      <c r="L706" t="s">
        <v>4395</v>
      </c>
      <c r="M706">
        <v>2458050</v>
      </c>
      <c r="N706">
        <v>16000</v>
      </c>
      <c r="O706" s="59">
        <v>25972376</v>
      </c>
    </row>
    <row r="707" spans="1:15" x14ac:dyDescent="0.3">
      <c r="A707" t="s">
        <v>709</v>
      </c>
      <c r="B707">
        <v>174.36</v>
      </c>
      <c r="C707">
        <v>2</v>
      </c>
      <c r="D707" s="18">
        <v>39156</v>
      </c>
      <c r="E707" s="18">
        <v>39181</v>
      </c>
      <c r="F707" t="s">
        <v>5960</v>
      </c>
      <c r="G707" t="s">
        <v>5969</v>
      </c>
      <c r="H707" t="s">
        <v>675</v>
      </c>
      <c r="I707" t="s">
        <v>746</v>
      </c>
      <c r="J707" t="s">
        <v>782</v>
      </c>
      <c r="K707" t="s">
        <v>4020</v>
      </c>
      <c r="L707" t="s">
        <v>4394</v>
      </c>
      <c r="M707">
        <v>381655</v>
      </c>
      <c r="N707">
        <v>30300</v>
      </c>
      <c r="O707" s="59">
        <v>17671714</v>
      </c>
    </row>
    <row r="708" spans="1:15" x14ac:dyDescent="0.3">
      <c r="A708" t="s">
        <v>696</v>
      </c>
      <c r="B708">
        <v>191.28</v>
      </c>
      <c r="C708">
        <v>3</v>
      </c>
      <c r="D708" s="18">
        <v>39278</v>
      </c>
      <c r="E708" s="18">
        <v>39300</v>
      </c>
      <c r="F708" t="s">
        <v>5958</v>
      </c>
      <c r="G708" t="s">
        <v>5969</v>
      </c>
      <c r="H708" t="s">
        <v>699</v>
      </c>
      <c r="I708" t="s">
        <v>693</v>
      </c>
      <c r="J708" t="s">
        <v>694</v>
      </c>
      <c r="K708" t="s">
        <v>1951</v>
      </c>
      <c r="L708" t="s">
        <v>1950</v>
      </c>
      <c r="M708">
        <v>962719</v>
      </c>
      <c r="N708">
        <v>70700</v>
      </c>
      <c r="O708" s="59">
        <v>26590528</v>
      </c>
    </row>
    <row r="709" spans="1:15" x14ac:dyDescent="0.3">
      <c r="A709" t="s">
        <v>690</v>
      </c>
      <c r="B709">
        <v>123.68</v>
      </c>
      <c r="C709">
        <v>3</v>
      </c>
      <c r="D709" s="18">
        <v>39167</v>
      </c>
      <c r="E709" s="18">
        <v>39195</v>
      </c>
      <c r="F709" t="s">
        <v>5960</v>
      </c>
      <c r="G709" t="s">
        <v>5969</v>
      </c>
      <c r="H709" t="s">
        <v>675</v>
      </c>
      <c r="I709" t="s">
        <v>711</v>
      </c>
      <c r="J709" t="s">
        <v>712</v>
      </c>
      <c r="K709" t="s">
        <v>801</v>
      </c>
      <c r="L709" t="s">
        <v>1316</v>
      </c>
      <c r="M709">
        <v>771974</v>
      </c>
      <c r="N709">
        <v>30300</v>
      </c>
      <c r="O709" s="59">
        <v>25712148</v>
      </c>
    </row>
    <row r="710" spans="1:15" x14ac:dyDescent="0.3">
      <c r="A710" t="s">
        <v>696</v>
      </c>
      <c r="B710">
        <v>168.82</v>
      </c>
      <c r="C710">
        <v>2</v>
      </c>
      <c r="D710" s="18">
        <v>39396</v>
      </c>
      <c r="E710" s="18">
        <v>39409</v>
      </c>
      <c r="F710" t="s">
        <v>5959</v>
      </c>
      <c r="G710" t="s">
        <v>5968</v>
      </c>
      <c r="H710" t="s">
        <v>720</v>
      </c>
      <c r="I710" t="s">
        <v>693</v>
      </c>
      <c r="J710" t="s">
        <v>694</v>
      </c>
      <c r="K710" t="s">
        <v>944</v>
      </c>
      <c r="L710" t="s">
        <v>4393</v>
      </c>
      <c r="M710">
        <v>2210811</v>
      </c>
      <c r="N710">
        <v>90830</v>
      </c>
      <c r="O710" s="59">
        <v>27508415</v>
      </c>
    </row>
    <row r="711" spans="1:15" x14ac:dyDescent="0.3">
      <c r="A711" t="s">
        <v>690</v>
      </c>
      <c r="B711">
        <v>121.13</v>
      </c>
      <c r="C711">
        <v>1</v>
      </c>
      <c r="D711" s="18">
        <v>39339</v>
      </c>
      <c r="E711" s="18">
        <v>39364</v>
      </c>
      <c r="F711" t="s">
        <v>5958</v>
      </c>
      <c r="G711" t="s">
        <v>5969</v>
      </c>
      <c r="H711" t="s">
        <v>675</v>
      </c>
      <c r="I711" t="s">
        <v>711</v>
      </c>
      <c r="J711" t="s">
        <v>712</v>
      </c>
      <c r="K711" t="s">
        <v>4106</v>
      </c>
      <c r="L711" t="s">
        <v>4392</v>
      </c>
      <c r="M711">
        <v>138061</v>
      </c>
      <c r="N711">
        <v>30300</v>
      </c>
      <c r="O711" s="59">
        <v>27052092</v>
      </c>
    </row>
    <row r="712" spans="1:15" x14ac:dyDescent="0.3">
      <c r="A712" t="s">
        <v>696</v>
      </c>
      <c r="B712">
        <v>191.28</v>
      </c>
      <c r="C712">
        <v>3</v>
      </c>
      <c r="D712" s="18">
        <v>39090</v>
      </c>
      <c r="E712" s="18">
        <v>39096</v>
      </c>
      <c r="F712" t="s">
        <v>5960</v>
      </c>
      <c r="G712" t="s">
        <v>5969</v>
      </c>
      <c r="H712" t="s">
        <v>699</v>
      </c>
      <c r="I712" t="s">
        <v>693</v>
      </c>
      <c r="J712" t="s">
        <v>694</v>
      </c>
      <c r="K712" t="s">
        <v>1133</v>
      </c>
      <c r="L712" t="s">
        <v>898</v>
      </c>
      <c r="M712">
        <v>1953045</v>
      </c>
      <c r="N712">
        <v>70700</v>
      </c>
      <c r="O712" s="59">
        <v>25149087</v>
      </c>
    </row>
    <row r="713" spans="1:15" x14ac:dyDescent="0.3">
      <c r="A713" t="s">
        <v>690</v>
      </c>
      <c r="B713">
        <v>92.9</v>
      </c>
      <c r="C713">
        <v>2</v>
      </c>
      <c r="D713" s="18">
        <v>39243</v>
      </c>
      <c r="E713" s="18">
        <v>39269</v>
      </c>
      <c r="F713" t="s">
        <v>5957</v>
      </c>
      <c r="G713" t="s">
        <v>5969</v>
      </c>
      <c r="H713" t="s">
        <v>681</v>
      </c>
      <c r="I713" t="s">
        <v>711</v>
      </c>
      <c r="J713" t="s">
        <v>712</v>
      </c>
      <c r="K713" t="s">
        <v>2391</v>
      </c>
      <c r="L713" t="s">
        <v>4391</v>
      </c>
      <c r="M713">
        <v>2383064</v>
      </c>
      <c r="N713">
        <v>16000</v>
      </c>
      <c r="O713" s="59">
        <v>26297828</v>
      </c>
    </row>
    <row r="714" spans="1:15" x14ac:dyDescent="0.3">
      <c r="A714" t="s">
        <v>690</v>
      </c>
      <c r="B714">
        <v>171.66</v>
      </c>
      <c r="C714">
        <v>2</v>
      </c>
      <c r="D714" s="18">
        <v>39279</v>
      </c>
      <c r="E714" s="18">
        <v>39300</v>
      </c>
      <c r="F714" t="s">
        <v>5958</v>
      </c>
      <c r="G714" t="s">
        <v>5969</v>
      </c>
      <c r="H714" t="s">
        <v>699</v>
      </c>
      <c r="I714" t="s">
        <v>711</v>
      </c>
      <c r="J714" t="s">
        <v>712</v>
      </c>
      <c r="K714" t="s">
        <v>1368</v>
      </c>
      <c r="L714" t="s">
        <v>1367</v>
      </c>
      <c r="M714">
        <v>1952825</v>
      </c>
      <c r="N714">
        <v>70700</v>
      </c>
      <c r="O714" s="59">
        <v>26555572</v>
      </c>
    </row>
    <row r="715" spans="1:15" x14ac:dyDescent="0.3">
      <c r="A715" t="s">
        <v>709</v>
      </c>
      <c r="B715">
        <v>190.66</v>
      </c>
      <c r="C715">
        <v>3</v>
      </c>
      <c r="D715" s="18">
        <v>39320</v>
      </c>
      <c r="E715" s="18">
        <v>39346</v>
      </c>
      <c r="F715" t="s">
        <v>5958</v>
      </c>
      <c r="G715" t="s">
        <v>5968</v>
      </c>
      <c r="H715" t="s">
        <v>755</v>
      </c>
      <c r="I715" t="s">
        <v>726</v>
      </c>
      <c r="J715" t="s">
        <v>750</v>
      </c>
      <c r="K715" t="s">
        <v>1493</v>
      </c>
      <c r="L715" t="s">
        <v>1492</v>
      </c>
      <c r="M715">
        <v>1972771</v>
      </c>
      <c r="N715">
        <v>87000</v>
      </c>
      <c r="O715" s="59">
        <v>26878663</v>
      </c>
    </row>
    <row r="716" spans="1:15" x14ac:dyDescent="0.3">
      <c r="A716" t="s">
        <v>696</v>
      </c>
      <c r="B716">
        <v>124.43</v>
      </c>
      <c r="C716">
        <v>1</v>
      </c>
      <c r="D716" s="18">
        <v>39360</v>
      </c>
      <c r="E716" s="18">
        <v>39363</v>
      </c>
      <c r="F716" t="s">
        <v>5959</v>
      </c>
      <c r="G716" t="s">
        <v>5969</v>
      </c>
      <c r="H716" t="s">
        <v>681</v>
      </c>
      <c r="I716" t="s">
        <v>693</v>
      </c>
      <c r="J716" t="s">
        <v>694</v>
      </c>
      <c r="K716" t="s">
        <v>733</v>
      </c>
      <c r="L716" t="s">
        <v>4390</v>
      </c>
      <c r="M716">
        <v>357229</v>
      </c>
      <c r="N716">
        <v>16000</v>
      </c>
      <c r="O716" s="59">
        <v>27233634</v>
      </c>
    </row>
    <row r="717" spans="1:15" x14ac:dyDescent="0.3">
      <c r="A717" t="s">
        <v>690</v>
      </c>
      <c r="B717">
        <v>111.33</v>
      </c>
      <c r="C717">
        <v>1</v>
      </c>
      <c r="D717" s="18">
        <v>39397</v>
      </c>
      <c r="E717" s="18">
        <v>39417</v>
      </c>
      <c r="F717" t="s">
        <v>5959</v>
      </c>
      <c r="G717" t="s">
        <v>5969</v>
      </c>
      <c r="H717" t="s">
        <v>681</v>
      </c>
      <c r="I717" t="s">
        <v>687</v>
      </c>
      <c r="J717" t="s">
        <v>888</v>
      </c>
      <c r="K717" t="s">
        <v>1766</v>
      </c>
      <c r="L717" t="s">
        <v>4077</v>
      </c>
      <c r="M717">
        <v>261403</v>
      </c>
      <c r="N717">
        <v>16000</v>
      </c>
      <c r="O717" s="59">
        <v>27500371</v>
      </c>
    </row>
    <row r="718" spans="1:15" x14ac:dyDescent="0.3">
      <c r="A718" t="s">
        <v>690</v>
      </c>
      <c r="B718">
        <v>123.68</v>
      </c>
      <c r="C718">
        <v>3</v>
      </c>
      <c r="D718" s="18">
        <v>39279</v>
      </c>
      <c r="E718" s="18">
        <v>39281</v>
      </c>
      <c r="F718" t="s">
        <v>5958</v>
      </c>
      <c r="G718" t="s">
        <v>5969</v>
      </c>
      <c r="H718" t="s">
        <v>675</v>
      </c>
      <c r="I718" t="s">
        <v>711</v>
      </c>
      <c r="J718" t="s">
        <v>712</v>
      </c>
      <c r="K718" t="s">
        <v>801</v>
      </c>
      <c r="L718" t="s">
        <v>1151</v>
      </c>
      <c r="M718">
        <v>148514</v>
      </c>
      <c r="N718">
        <v>30300</v>
      </c>
      <c r="O718" s="59">
        <v>26566622</v>
      </c>
    </row>
    <row r="719" spans="1:15" x14ac:dyDescent="0.3">
      <c r="A719" t="s">
        <v>676</v>
      </c>
      <c r="B719">
        <v>117.86</v>
      </c>
      <c r="C719">
        <v>2</v>
      </c>
      <c r="D719" s="18">
        <v>39227</v>
      </c>
      <c r="E719" s="18">
        <v>39240</v>
      </c>
      <c r="F719" t="s">
        <v>5957</v>
      </c>
      <c r="G719" t="s">
        <v>5969</v>
      </c>
      <c r="H719" t="s">
        <v>675</v>
      </c>
      <c r="I719" t="s">
        <v>683</v>
      </c>
      <c r="J719" t="s">
        <v>684</v>
      </c>
      <c r="K719" t="s">
        <v>2671</v>
      </c>
      <c r="L719" t="s">
        <v>2670</v>
      </c>
      <c r="M719">
        <v>308821</v>
      </c>
      <c r="N719">
        <v>30300</v>
      </c>
      <c r="O719" s="59">
        <v>26201725</v>
      </c>
    </row>
    <row r="720" spans="1:15" x14ac:dyDescent="0.3">
      <c r="A720" t="s">
        <v>676</v>
      </c>
      <c r="B720">
        <v>122.85</v>
      </c>
      <c r="C720">
        <v>2</v>
      </c>
      <c r="D720" s="18">
        <v>39200</v>
      </c>
      <c r="E720" s="18">
        <v>39280</v>
      </c>
      <c r="F720" t="s">
        <v>5957</v>
      </c>
      <c r="G720" t="s">
        <v>5969</v>
      </c>
      <c r="H720" t="s">
        <v>681</v>
      </c>
      <c r="I720" t="s">
        <v>678</v>
      </c>
      <c r="J720" t="s">
        <v>753</v>
      </c>
      <c r="K720" t="s">
        <v>2010</v>
      </c>
      <c r="L720" t="s">
        <v>3867</v>
      </c>
      <c r="M720">
        <v>251725</v>
      </c>
      <c r="N720">
        <v>16000</v>
      </c>
      <c r="O720" s="59">
        <v>25984275</v>
      </c>
    </row>
    <row r="721" spans="1:15" x14ac:dyDescent="0.3">
      <c r="A721" t="s">
        <v>676</v>
      </c>
      <c r="B721">
        <v>179.74</v>
      </c>
      <c r="C721">
        <v>4</v>
      </c>
      <c r="D721" s="18">
        <v>39166</v>
      </c>
      <c r="E721" s="18">
        <v>39181</v>
      </c>
      <c r="F721" t="s">
        <v>5960</v>
      </c>
      <c r="G721" t="s">
        <v>5969</v>
      </c>
      <c r="H721" t="s">
        <v>699</v>
      </c>
      <c r="I721" t="s">
        <v>683</v>
      </c>
      <c r="J721" t="s">
        <v>735</v>
      </c>
      <c r="K721" t="s">
        <v>1504</v>
      </c>
      <c r="L721" t="s">
        <v>1503</v>
      </c>
      <c r="M721">
        <v>2384192</v>
      </c>
      <c r="N721">
        <v>70700</v>
      </c>
      <c r="O721" s="59">
        <v>25702766</v>
      </c>
    </row>
    <row r="722" spans="1:15" x14ac:dyDescent="0.3">
      <c r="A722" t="s">
        <v>709</v>
      </c>
      <c r="B722">
        <v>129.91999999999999</v>
      </c>
      <c r="C722">
        <v>3</v>
      </c>
      <c r="D722" s="18">
        <v>39177</v>
      </c>
      <c r="E722" s="18">
        <v>39185</v>
      </c>
      <c r="F722" t="s">
        <v>5957</v>
      </c>
      <c r="G722" t="s">
        <v>5969</v>
      </c>
      <c r="H722" t="s">
        <v>675</v>
      </c>
      <c r="I722" t="s">
        <v>771</v>
      </c>
      <c r="J722" t="s">
        <v>750</v>
      </c>
      <c r="K722" t="s">
        <v>1152</v>
      </c>
      <c r="L722" t="s">
        <v>1771</v>
      </c>
      <c r="M722">
        <v>2055362</v>
      </c>
      <c r="N722">
        <v>30300</v>
      </c>
      <c r="O722" s="59">
        <v>25707428</v>
      </c>
    </row>
    <row r="723" spans="1:15" x14ac:dyDescent="0.3">
      <c r="A723" t="s">
        <v>690</v>
      </c>
      <c r="B723">
        <v>111.12</v>
      </c>
      <c r="C723">
        <v>1</v>
      </c>
      <c r="D723" s="18">
        <v>39279</v>
      </c>
      <c r="E723" s="18">
        <v>39283</v>
      </c>
      <c r="F723" t="s">
        <v>5958</v>
      </c>
      <c r="G723" t="s">
        <v>5969</v>
      </c>
      <c r="H723" t="s">
        <v>681</v>
      </c>
      <c r="I723" t="s">
        <v>839</v>
      </c>
      <c r="J723" t="s">
        <v>840</v>
      </c>
      <c r="K723" t="s">
        <v>2097</v>
      </c>
      <c r="L723" t="s">
        <v>2810</v>
      </c>
      <c r="M723">
        <v>2554574</v>
      </c>
      <c r="N723">
        <v>16000</v>
      </c>
      <c r="O723" s="59">
        <v>26577490</v>
      </c>
    </row>
    <row r="724" spans="1:15" x14ac:dyDescent="0.3">
      <c r="A724" t="s">
        <v>690</v>
      </c>
      <c r="B724">
        <v>122.89</v>
      </c>
      <c r="C724">
        <v>2</v>
      </c>
      <c r="D724" s="18">
        <v>39188</v>
      </c>
      <c r="E724" s="18">
        <v>39207</v>
      </c>
      <c r="F724" t="s">
        <v>5957</v>
      </c>
      <c r="G724" t="s">
        <v>5969</v>
      </c>
      <c r="H724" t="s">
        <v>675</v>
      </c>
      <c r="I724" t="s">
        <v>711</v>
      </c>
      <c r="J724" t="s">
        <v>712</v>
      </c>
      <c r="K724" t="s">
        <v>854</v>
      </c>
      <c r="L724" t="s">
        <v>4389</v>
      </c>
      <c r="M724">
        <v>2257488</v>
      </c>
      <c r="N724">
        <v>30300</v>
      </c>
      <c r="O724" s="59">
        <v>25818111</v>
      </c>
    </row>
    <row r="725" spans="1:15" x14ac:dyDescent="0.3">
      <c r="A725" t="s">
        <v>709</v>
      </c>
      <c r="B725">
        <v>122.73</v>
      </c>
      <c r="C725">
        <v>2</v>
      </c>
      <c r="D725" s="18">
        <v>39388</v>
      </c>
      <c r="E725" s="18">
        <v>39420</v>
      </c>
      <c r="F725" t="s">
        <v>5959</v>
      </c>
      <c r="G725" t="s">
        <v>5969</v>
      </c>
      <c r="H725" t="s">
        <v>681</v>
      </c>
      <c r="I725" t="s">
        <v>726</v>
      </c>
      <c r="J725" t="s">
        <v>750</v>
      </c>
      <c r="K725" t="s">
        <v>1493</v>
      </c>
      <c r="L725" t="s">
        <v>994</v>
      </c>
      <c r="M725">
        <v>2627302</v>
      </c>
      <c r="N725">
        <v>16000</v>
      </c>
      <c r="O725" s="59">
        <v>27430420</v>
      </c>
    </row>
    <row r="726" spans="1:15" x14ac:dyDescent="0.3">
      <c r="A726" t="s">
        <v>690</v>
      </c>
      <c r="B726">
        <v>136.44</v>
      </c>
      <c r="C726">
        <v>2</v>
      </c>
      <c r="D726" s="18">
        <v>39129</v>
      </c>
      <c r="E726" s="18">
        <v>39156</v>
      </c>
      <c r="F726" t="s">
        <v>5960</v>
      </c>
      <c r="G726" t="s">
        <v>5969</v>
      </c>
      <c r="H726" t="s">
        <v>675</v>
      </c>
      <c r="I726" t="s">
        <v>722</v>
      </c>
      <c r="J726" t="s">
        <v>797</v>
      </c>
      <c r="K726" t="s">
        <v>4325</v>
      </c>
      <c r="L726" t="s">
        <v>4388</v>
      </c>
      <c r="M726">
        <v>106421</v>
      </c>
      <c r="N726">
        <v>30300</v>
      </c>
      <c r="O726" s="59">
        <v>25403483</v>
      </c>
    </row>
    <row r="727" spans="1:15" x14ac:dyDescent="0.3">
      <c r="A727" t="s">
        <v>690</v>
      </c>
      <c r="B727">
        <v>157.52000000000001</v>
      </c>
      <c r="C727">
        <v>3</v>
      </c>
      <c r="D727" s="18">
        <v>39146</v>
      </c>
      <c r="E727" s="18">
        <v>39150</v>
      </c>
      <c r="F727" t="s">
        <v>5960</v>
      </c>
      <c r="G727" t="s">
        <v>5969</v>
      </c>
      <c r="H727" t="s">
        <v>675</v>
      </c>
      <c r="I727" t="s">
        <v>722</v>
      </c>
      <c r="J727" t="s">
        <v>843</v>
      </c>
      <c r="K727" t="s">
        <v>3232</v>
      </c>
      <c r="L727" t="s">
        <v>671</v>
      </c>
      <c r="M727">
        <v>1806685</v>
      </c>
      <c r="N727">
        <v>30300</v>
      </c>
      <c r="O727" s="59">
        <v>25606481</v>
      </c>
    </row>
    <row r="728" spans="1:15" x14ac:dyDescent="0.3">
      <c r="A728" t="s">
        <v>690</v>
      </c>
      <c r="B728">
        <v>124.33</v>
      </c>
      <c r="C728">
        <v>1</v>
      </c>
      <c r="D728" s="18">
        <v>39215</v>
      </c>
      <c r="E728" s="18">
        <v>39255</v>
      </c>
      <c r="F728" t="s">
        <v>5957</v>
      </c>
      <c r="G728" t="s">
        <v>5969</v>
      </c>
      <c r="H728" t="s">
        <v>681</v>
      </c>
      <c r="I728" t="s">
        <v>722</v>
      </c>
      <c r="J728" t="s">
        <v>797</v>
      </c>
      <c r="K728" t="s">
        <v>1232</v>
      </c>
      <c r="L728" t="s">
        <v>4249</v>
      </c>
      <c r="M728">
        <v>126144</v>
      </c>
      <c r="N728">
        <v>16000</v>
      </c>
      <c r="O728" s="59">
        <v>26080801</v>
      </c>
    </row>
    <row r="729" spans="1:15" x14ac:dyDescent="0.3">
      <c r="A729" t="s">
        <v>676</v>
      </c>
      <c r="B729">
        <v>117.86</v>
      </c>
      <c r="C729">
        <v>2</v>
      </c>
      <c r="D729" s="18">
        <v>39368</v>
      </c>
      <c r="E729" s="18">
        <v>39468</v>
      </c>
      <c r="F729" t="s">
        <v>5959</v>
      </c>
      <c r="G729" t="s">
        <v>5969</v>
      </c>
      <c r="H729" t="s">
        <v>675</v>
      </c>
      <c r="I729" t="s">
        <v>683</v>
      </c>
      <c r="J729" t="s">
        <v>684</v>
      </c>
      <c r="K729" t="s">
        <v>2792</v>
      </c>
      <c r="L729" t="s">
        <v>4387</v>
      </c>
      <c r="M729">
        <v>9030532</v>
      </c>
      <c r="N729">
        <v>30300</v>
      </c>
      <c r="O729" s="59">
        <v>27284669</v>
      </c>
    </row>
    <row r="730" spans="1:15" x14ac:dyDescent="0.3">
      <c r="A730" t="s">
        <v>696</v>
      </c>
      <c r="B730">
        <v>124.43</v>
      </c>
      <c r="C730">
        <v>1</v>
      </c>
      <c r="D730" s="18">
        <v>39205</v>
      </c>
      <c r="E730" s="18">
        <v>39230</v>
      </c>
      <c r="F730" t="s">
        <v>5957</v>
      </c>
      <c r="G730" t="s">
        <v>5969</v>
      </c>
      <c r="H730" t="s">
        <v>681</v>
      </c>
      <c r="I730" t="s">
        <v>693</v>
      </c>
      <c r="J730" t="s">
        <v>694</v>
      </c>
      <c r="K730" t="s">
        <v>1686</v>
      </c>
      <c r="L730" t="s">
        <v>1514</v>
      </c>
      <c r="M730">
        <v>2446552</v>
      </c>
      <c r="N730">
        <v>16000</v>
      </c>
      <c r="O730" s="59">
        <v>25993324</v>
      </c>
    </row>
    <row r="731" spans="1:15" x14ac:dyDescent="0.3">
      <c r="A731" t="s">
        <v>690</v>
      </c>
      <c r="B731">
        <v>184.32</v>
      </c>
      <c r="C731">
        <v>2</v>
      </c>
      <c r="D731" s="18">
        <v>39363</v>
      </c>
      <c r="E731" s="18">
        <v>39380</v>
      </c>
      <c r="F731" t="s">
        <v>5959</v>
      </c>
      <c r="G731" t="s">
        <v>5969</v>
      </c>
      <c r="H731" t="s">
        <v>699</v>
      </c>
      <c r="I731" t="s">
        <v>722</v>
      </c>
      <c r="J731" t="s">
        <v>797</v>
      </c>
      <c r="K731" t="s">
        <v>1536</v>
      </c>
      <c r="L731" t="s">
        <v>4386</v>
      </c>
      <c r="M731">
        <v>106426</v>
      </c>
      <c r="N731">
        <v>70700</v>
      </c>
      <c r="O731" s="59">
        <v>27260118</v>
      </c>
    </row>
    <row r="732" spans="1:15" x14ac:dyDescent="0.3">
      <c r="A732" t="s">
        <v>696</v>
      </c>
      <c r="B732">
        <v>139.68</v>
      </c>
      <c r="C732">
        <v>2</v>
      </c>
      <c r="D732" s="18">
        <v>39249</v>
      </c>
      <c r="E732" s="18">
        <v>39258</v>
      </c>
      <c r="F732" t="s">
        <v>5957</v>
      </c>
      <c r="G732" t="s">
        <v>5968</v>
      </c>
      <c r="H732" t="s">
        <v>720</v>
      </c>
      <c r="I732" t="s">
        <v>693</v>
      </c>
      <c r="J732" t="s">
        <v>694</v>
      </c>
      <c r="K732" t="s">
        <v>698</v>
      </c>
      <c r="L732" t="s">
        <v>697</v>
      </c>
      <c r="M732">
        <v>367933</v>
      </c>
      <c r="N732">
        <v>90830</v>
      </c>
      <c r="O732" s="59">
        <v>26368667</v>
      </c>
    </row>
    <row r="733" spans="1:15" x14ac:dyDescent="0.3">
      <c r="A733" t="s">
        <v>696</v>
      </c>
      <c r="B733">
        <v>179</v>
      </c>
      <c r="C733">
        <v>3</v>
      </c>
      <c r="D733" s="18">
        <v>39243</v>
      </c>
      <c r="E733" s="18">
        <v>39244</v>
      </c>
      <c r="F733" t="s">
        <v>5957</v>
      </c>
      <c r="G733" t="s">
        <v>5969</v>
      </c>
      <c r="H733" t="s">
        <v>675</v>
      </c>
      <c r="I733" t="s">
        <v>765</v>
      </c>
      <c r="J733" t="s">
        <v>779</v>
      </c>
      <c r="K733" t="s">
        <v>3826</v>
      </c>
      <c r="L733" t="s">
        <v>1582</v>
      </c>
      <c r="M733">
        <v>2350035</v>
      </c>
      <c r="N733">
        <v>30300</v>
      </c>
      <c r="O733" s="59">
        <v>26311348</v>
      </c>
    </row>
    <row r="734" spans="1:15" x14ac:dyDescent="0.3">
      <c r="A734" t="s">
        <v>690</v>
      </c>
      <c r="B734">
        <v>121.13</v>
      </c>
      <c r="C734">
        <v>1</v>
      </c>
      <c r="D734" s="18">
        <v>39109</v>
      </c>
      <c r="E734" s="18">
        <v>39148</v>
      </c>
      <c r="F734" t="s">
        <v>5960</v>
      </c>
      <c r="G734" t="s">
        <v>5969</v>
      </c>
      <c r="H734" t="s">
        <v>675</v>
      </c>
      <c r="I734" t="s">
        <v>711</v>
      </c>
      <c r="J734" t="s">
        <v>712</v>
      </c>
      <c r="K734" t="s">
        <v>1967</v>
      </c>
      <c r="L734" t="s">
        <v>2590</v>
      </c>
      <c r="M734">
        <v>135296</v>
      </c>
      <c r="N734">
        <v>30300</v>
      </c>
      <c r="O734" s="59">
        <v>25304191</v>
      </c>
    </row>
    <row r="735" spans="1:15" x14ac:dyDescent="0.3">
      <c r="A735" t="s">
        <v>696</v>
      </c>
      <c r="B735">
        <v>175</v>
      </c>
      <c r="C735">
        <v>3</v>
      </c>
      <c r="D735" s="18">
        <v>39138</v>
      </c>
      <c r="E735" s="18">
        <v>39143</v>
      </c>
      <c r="F735" t="s">
        <v>5960</v>
      </c>
      <c r="G735" t="s">
        <v>5968</v>
      </c>
      <c r="H735" t="s">
        <v>720</v>
      </c>
      <c r="I735" t="s">
        <v>693</v>
      </c>
      <c r="J735" t="s">
        <v>694</v>
      </c>
      <c r="K735" t="s">
        <v>740</v>
      </c>
      <c r="L735" t="s">
        <v>3260</v>
      </c>
      <c r="M735">
        <v>345090</v>
      </c>
      <c r="N735">
        <v>90830</v>
      </c>
      <c r="O735" s="59">
        <v>25521190</v>
      </c>
    </row>
    <row r="736" spans="1:15" x14ac:dyDescent="0.3">
      <c r="A736" t="s">
        <v>696</v>
      </c>
      <c r="B736">
        <v>112.13</v>
      </c>
      <c r="C736">
        <v>2</v>
      </c>
      <c r="D736" s="18">
        <v>39220</v>
      </c>
      <c r="E736" s="18">
        <v>39223</v>
      </c>
      <c r="F736" t="s">
        <v>5957</v>
      </c>
      <c r="G736" t="s">
        <v>5969</v>
      </c>
      <c r="H736" t="s">
        <v>681</v>
      </c>
      <c r="I736" t="s">
        <v>765</v>
      </c>
      <c r="J736" t="s">
        <v>766</v>
      </c>
      <c r="K736" t="s">
        <v>3611</v>
      </c>
      <c r="L736" t="s">
        <v>3610</v>
      </c>
      <c r="M736">
        <v>2700712</v>
      </c>
      <c r="N736">
        <v>16000</v>
      </c>
      <c r="O736" s="59">
        <v>26150610</v>
      </c>
    </row>
    <row r="737" spans="1:15" x14ac:dyDescent="0.3">
      <c r="A737" t="s">
        <v>709</v>
      </c>
      <c r="B737">
        <v>181.82</v>
      </c>
      <c r="C737">
        <v>2</v>
      </c>
      <c r="D737" s="18">
        <v>39279</v>
      </c>
      <c r="E737" s="18">
        <v>39301</v>
      </c>
      <c r="F737" t="s">
        <v>5958</v>
      </c>
      <c r="G737" t="s">
        <v>5968</v>
      </c>
      <c r="H737" t="s">
        <v>755</v>
      </c>
      <c r="I737" t="s">
        <v>746</v>
      </c>
      <c r="J737" t="s">
        <v>782</v>
      </c>
      <c r="K737" t="s">
        <v>4385</v>
      </c>
      <c r="L737" t="s">
        <v>4384</v>
      </c>
      <c r="M737">
        <v>9013258</v>
      </c>
      <c r="N737">
        <v>87000</v>
      </c>
      <c r="O737" s="59">
        <v>17742687</v>
      </c>
    </row>
    <row r="738" spans="1:15" x14ac:dyDescent="0.3">
      <c r="A738" t="s">
        <v>676</v>
      </c>
      <c r="B738">
        <v>112.01</v>
      </c>
      <c r="C738">
        <v>2</v>
      </c>
      <c r="D738" s="18">
        <v>39347</v>
      </c>
      <c r="E738" s="18">
        <v>39428</v>
      </c>
      <c r="F738" t="s">
        <v>5958</v>
      </c>
      <c r="G738" t="s">
        <v>5969</v>
      </c>
      <c r="H738" t="s">
        <v>681</v>
      </c>
      <c r="I738" t="s">
        <v>672</v>
      </c>
      <c r="J738" t="s">
        <v>779</v>
      </c>
      <c r="K738" t="s">
        <v>780</v>
      </c>
      <c r="L738" t="s">
        <v>1780</v>
      </c>
      <c r="M738">
        <v>349607</v>
      </c>
      <c r="N738">
        <v>16000</v>
      </c>
      <c r="O738" s="59">
        <v>27124388</v>
      </c>
    </row>
    <row r="739" spans="1:15" x14ac:dyDescent="0.3">
      <c r="A739" t="s">
        <v>696</v>
      </c>
      <c r="B739">
        <v>185.27</v>
      </c>
      <c r="C739">
        <v>3</v>
      </c>
      <c r="D739" s="18">
        <v>39159</v>
      </c>
      <c r="E739" s="18">
        <v>39175</v>
      </c>
      <c r="F739" t="s">
        <v>5960</v>
      </c>
      <c r="G739" t="s">
        <v>5969</v>
      </c>
      <c r="H739" t="s">
        <v>699</v>
      </c>
      <c r="I739" t="s">
        <v>693</v>
      </c>
      <c r="J739" t="s">
        <v>694</v>
      </c>
      <c r="K739" t="s">
        <v>1562</v>
      </c>
      <c r="L739" t="s">
        <v>4383</v>
      </c>
      <c r="M739">
        <v>960858</v>
      </c>
      <c r="N739">
        <v>70700</v>
      </c>
      <c r="O739" s="59">
        <v>25650805</v>
      </c>
    </row>
    <row r="740" spans="1:15" x14ac:dyDescent="0.3">
      <c r="A740" t="s">
        <v>696</v>
      </c>
      <c r="B740">
        <v>157.82</v>
      </c>
      <c r="C740">
        <v>3</v>
      </c>
      <c r="D740" s="18">
        <v>39251</v>
      </c>
      <c r="E740" s="18">
        <v>39274</v>
      </c>
      <c r="F740" t="s">
        <v>5957</v>
      </c>
      <c r="G740" t="s">
        <v>5969</v>
      </c>
      <c r="H740" t="s">
        <v>675</v>
      </c>
      <c r="I740" t="s">
        <v>765</v>
      </c>
      <c r="J740" t="s">
        <v>766</v>
      </c>
      <c r="K740" t="s">
        <v>3530</v>
      </c>
      <c r="L740" t="s">
        <v>3529</v>
      </c>
      <c r="M740">
        <v>339868</v>
      </c>
      <c r="N740">
        <v>30300</v>
      </c>
      <c r="O740" s="59">
        <v>26366204</v>
      </c>
    </row>
    <row r="741" spans="1:15" x14ac:dyDescent="0.3">
      <c r="A741" t="s">
        <v>676</v>
      </c>
      <c r="B741">
        <v>86.31</v>
      </c>
      <c r="C741">
        <v>2</v>
      </c>
      <c r="D741" s="18">
        <v>39370</v>
      </c>
      <c r="E741" s="18">
        <v>39452</v>
      </c>
      <c r="F741" t="s">
        <v>5959</v>
      </c>
      <c r="G741" t="s">
        <v>5969</v>
      </c>
      <c r="H741" t="s">
        <v>681</v>
      </c>
      <c r="I741" t="s">
        <v>678</v>
      </c>
      <c r="J741" t="s">
        <v>679</v>
      </c>
      <c r="K741" t="s">
        <v>4382</v>
      </c>
      <c r="L741" t="s">
        <v>4381</v>
      </c>
      <c r="M741">
        <v>297197</v>
      </c>
      <c r="N741">
        <v>16000</v>
      </c>
      <c r="O741" s="59">
        <v>27283549</v>
      </c>
    </row>
    <row r="742" spans="1:15" x14ac:dyDescent="0.3">
      <c r="A742" t="s">
        <v>690</v>
      </c>
      <c r="B742">
        <v>100.7</v>
      </c>
      <c r="C742">
        <v>2</v>
      </c>
      <c r="D742" s="18">
        <v>39159</v>
      </c>
      <c r="E742" s="18">
        <v>39165</v>
      </c>
      <c r="F742" t="s">
        <v>5960</v>
      </c>
      <c r="G742" t="s">
        <v>5969</v>
      </c>
      <c r="H742" t="s">
        <v>681</v>
      </c>
      <c r="I742" t="s">
        <v>722</v>
      </c>
      <c r="J742" t="s">
        <v>797</v>
      </c>
      <c r="K742" t="s">
        <v>1827</v>
      </c>
      <c r="L742" t="s">
        <v>4380</v>
      </c>
      <c r="M742">
        <v>107701</v>
      </c>
      <c r="N742">
        <v>16000</v>
      </c>
      <c r="O742" s="59">
        <v>25656847</v>
      </c>
    </row>
    <row r="743" spans="1:15" x14ac:dyDescent="0.3">
      <c r="A743" t="s">
        <v>709</v>
      </c>
      <c r="B743">
        <v>114.36</v>
      </c>
      <c r="C743">
        <v>1</v>
      </c>
      <c r="D743" s="18">
        <v>39221</v>
      </c>
      <c r="E743" s="18">
        <v>39249</v>
      </c>
      <c r="F743" t="s">
        <v>5957</v>
      </c>
      <c r="G743" t="s">
        <v>5969</v>
      </c>
      <c r="H743" t="s">
        <v>681</v>
      </c>
      <c r="I743" t="s">
        <v>771</v>
      </c>
      <c r="J743" t="s">
        <v>750</v>
      </c>
      <c r="K743" t="s">
        <v>817</v>
      </c>
      <c r="L743" t="s">
        <v>3065</v>
      </c>
      <c r="M743">
        <v>2365752</v>
      </c>
      <c r="N743">
        <v>16000</v>
      </c>
      <c r="O743" s="59">
        <v>26131004</v>
      </c>
    </row>
    <row r="744" spans="1:15" x14ac:dyDescent="0.3">
      <c r="A744" t="s">
        <v>690</v>
      </c>
      <c r="B744">
        <v>184.08</v>
      </c>
      <c r="C744">
        <v>4</v>
      </c>
      <c r="D744" s="18">
        <v>39333</v>
      </c>
      <c r="E744" s="18">
        <v>39366</v>
      </c>
      <c r="F744" t="s">
        <v>5958</v>
      </c>
      <c r="G744" t="s">
        <v>5968</v>
      </c>
      <c r="H744" t="s">
        <v>755</v>
      </c>
      <c r="I744" t="s">
        <v>687</v>
      </c>
      <c r="J744" t="s">
        <v>688</v>
      </c>
      <c r="K744" t="s">
        <v>1038</v>
      </c>
      <c r="L744" t="s">
        <v>2331</v>
      </c>
      <c r="M744">
        <v>268429</v>
      </c>
      <c r="N744">
        <v>87000</v>
      </c>
      <c r="O744" s="59">
        <v>26989039</v>
      </c>
    </row>
    <row r="745" spans="1:15" x14ac:dyDescent="0.3">
      <c r="A745" t="s">
        <v>709</v>
      </c>
      <c r="B745">
        <v>135.12</v>
      </c>
      <c r="C745">
        <v>2</v>
      </c>
      <c r="D745" s="18">
        <v>39408</v>
      </c>
      <c r="E745" s="18">
        <v>39425</v>
      </c>
      <c r="F745" t="s">
        <v>5959</v>
      </c>
      <c r="G745" t="s">
        <v>5969</v>
      </c>
      <c r="H745" t="s">
        <v>681</v>
      </c>
      <c r="I745" t="s">
        <v>746</v>
      </c>
      <c r="J745" t="s">
        <v>782</v>
      </c>
      <c r="K745" t="s">
        <v>3243</v>
      </c>
      <c r="L745" t="s">
        <v>3242</v>
      </c>
      <c r="M745">
        <v>381787</v>
      </c>
      <c r="N745">
        <v>16000</v>
      </c>
      <c r="O745" s="59">
        <v>17818081</v>
      </c>
    </row>
    <row r="746" spans="1:15" x14ac:dyDescent="0.3">
      <c r="A746" t="s">
        <v>690</v>
      </c>
      <c r="B746">
        <v>98.41</v>
      </c>
      <c r="C746">
        <v>1</v>
      </c>
      <c r="D746" s="18">
        <v>39216</v>
      </c>
      <c r="E746" s="18">
        <v>39254</v>
      </c>
      <c r="F746" t="s">
        <v>5957</v>
      </c>
      <c r="G746" t="s">
        <v>5969</v>
      </c>
      <c r="H746" t="s">
        <v>681</v>
      </c>
      <c r="I746" t="s">
        <v>711</v>
      </c>
      <c r="J746" t="s">
        <v>712</v>
      </c>
      <c r="K746" t="s">
        <v>800</v>
      </c>
      <c r="L746" t="s">
        <v>799</v>
      </c>
      <c r="M746">
        <v>134834</v>
      </c>
      <c r="N746">
        <v>16000</v>
      </c>
      <c r="O746" s="59">
        <v>26135132</v>
      </c>
    </row>
    <row r="747" spans="1:15" x14ac:dyDescent="0.3">
      <c r="A747" t="s">
        <v>709</v>
      </c>
      <c r="B747">
        <v>115.68</v>
      </c>
      <c r="C747">
        <v>2</v>
      </c>
      <c r="D747" s="18">
        <v>39209</v>
      </c>
      <c r="E747" s="18">
        <v>39245</v>
      </c>
      <c r="F747" t="s">
        <v>5957</v>
      </c>
      <c r="G747" t="s">
        <v>5969</v>
      </c>
      <c r="H747" t="s">
        <v>681</v>
      </c>
      <c r="I747" t="s">
        <v>771</v>
      </c>
      <c r="J747" t="s">
        <v>772</v>
      </c>
      <c r="K747" t="s">
        <v>4379</v>
      </c>
      <c r="L747" t="s">
        <v>4378</v>
      </c>
      <c r="M747">
        <v>973819</v>
      </c>
      <c r="N747">
        <v>16000</v>
      </c>
      <c r="O747" s="59">
        <v>26023269</v>
      </c>
    </row>
    <row r="748" spans="1:15" x14ac:dyDescent="0.3">
      <c r="A748" t="s">
        <v>690</v>
      </c>
      <c r="B748">
        <v>122.89</v>
      </c>
      <c r="C748">
        <v>2</v>
      </c>
      <c r="D748" s="18">
        <v>39179</v>
      </c>
      <c r="E748" s="18">
        <v>39215</v>
      </c>
      <c r="F748" t="s">
        <v>5957</v>
      </c>
      <c r="G748" t="s">
        <v>5969</v>
      </c>
      <c r="H748" t="s">
        <v>675</v>
      </c>
      <c r="I748" t="s">
        <v>711</v>
      </c>
      <c r="J748" t="s">
        <v>712</v>
      </c>
      <c r="K748" t="s">
        <v>4377</v>
      </c>
      <c r="L748" t="s">
        <v>4376</v>
      </c>
      <c r="M748">
        <v>2888647</v>
      </c>
      <c r="N748">
        <v>30300</v>
      </c>
      <c r="O748" s="59">
        <v>25818261</v>
      </c>
    </row>
    <row r="749" spans="1:15" x14ac:dyDescent="0.3">
      <c r="A749" t="s">
        <v>676</v>
      </c>
      <c r="B749">
        <v>109.53</v>
      </c>
      <c r="C749">
        <v>2</v>
      </c>
      <c r="D749" s="18">
        <v>39129</v>
      </c>
      <c r="E749" s="18">
        <v>39228</v>
      </c>
      <c r="F749" t="s">
        <v>5960</v>
      </c>
      <c r="G749" t="s">
        <v>5969</v>
      </c>
      <c r="H749" t="s">
        <v>675</v>
      </c>
      <c r="I749" t="s">
        <v>678</v>
      </c>
      <c r="J749" t="s">
        <v>679</v>
      </c>
      <c r="K749" t="s">
        <v>678</v>
      </c>
      <c r="L749" t="s">
        <v>3136</v>
      </c>
      <c r="M749">
        <v>9094881</v>
      </c>
      <c r="N749">
        <v>30300</v>
      </c>
      <c r="O749" s="59">
        <v>1969556</v>
      </c>
    </row>
    <row r="750" spans="1:15" x14ac:dyDescent="0.3">
      <c r="A750" t="s">
        <v>696</v>
      </c>
      <c r="B750">
        <v>115.45</v>
      </c>
      <c r="C750">
        <v>1</v>
      </c>
      <c r="D750" s="18">
        <v>39374</v>
      </c>
      <c r="E750" s="18">
        <v>39398</v>
      </c>
      <c r="F750" t="s">
        <v>5959</v>
      </c>
      <c r="G750" t="s">
        <v>5969</v>
      </c>
      <c r="H750" t="s">
        <v>681</v>
      </c>
      <c r="I750" t="s">
        <v>765</v>
      </c>
      <c r="J750" t="s">
        <v>766</v>
      </c>
      <c r="K750" t="s">
        <v>1442</v>
      </c>
      <c r="L750" t="s">
        <v>4375</v>
      </c>
      <c r="M750">
        <v>2100684</v>
      </c>
      <c r="N750">
        <v>16000</v>
      </c>
      <c r="O750" s="59">
        <v>27342295</v>
      </c>
    </row>
    <row r="751" spans="1:15" x14ac:dyDescent="0.3">
      <c r="A751" t="s">
        <v>709</v>
      </c>
      <c r="B751">
        <v>115.68</v>
      </c>
      <c r="C751">
        <v>2</v>
      </c>
      <c r="D751" s="18">
        <v>39307</v>
      </c>
      <c r="E751" s="18">
        <v>39307</v>
      </c>
      <c r="F751" t="s">
        <v>5958</v>
      </c>
      <c r="G751" t="s">
        <v>5969</v>
      </c>
      <c r="H751" t="s">
        <v>681</v>
      </c>
      <c r="I751" t="s">
        <v>771</v>
      </c>
      <c r="J751" t="s">
        <v>772</v>
      </c>
      <c r="K751" t="s">
        <v>4374</v>
      </c>
      <c r="L751" t="s">
        <v>4373</v>
      </c>
      <c r="M751">
        <v>72943</v>
      </c>
      <c r="N751">
        <v>16000</v>
      </c>
      <c r="O751" s="59">
        <v>26831166</v>
      </c>
    </row>
    <row r="752" spans="1:15" x14ac:dyDescent="0.3">
      <c r="A752" t="s">
        <v>676</v>
      </c>
      <c r="B752">
        <v>186.44</v>
      </c>
      <c r="C752">
        <v>2</v>
      </c>
      <c r="D752" s="18">
        <v>39118</v>
      </c>
      <c r="E752" s="18">
        <v>39218</v>
      </c>
      <c r="F752" t="s">
        <v>5960</v>
      </c>
      <c r="G752" t="s">
        <v>5969</v>
      </c>
      <c r="H752" t="s">
        <v>699</v>
      </c>
      <c r="I752" t="s">
        <v>672</v>
      </c>
      <c r="J752" t="s">
        <v>779</v>
      </c>
      <c r="K752" t="s">
        <v>1321</v>
      </c>
      <c r="L752" t="s">
        <v>4372</v>
      </c>
      <c r="M752">
        <v>2067192</v>
      </c>
      <c r="N752">
        <v>70700</v>
      </c>
      <c r="O752" s="59">
        <v>25346215</v>
      </c>
    </row>
    <row r="753" spans="1:15" x14ac:dyDescent="0.3">
      <c r="A753" t="s">
        <v>690</v>
      </c>
      <c r="B753">
        <v>124.33</v>
      </c>
      <c r="C753">
        <v>1</v>
      </c>
      <c r="D753" s="18">
        <v>39145</v>
      </c>
      <c r="E753" s="18">
        <v>39185</v>
      </c>
      <c r="F753" t="s">
        <v>5960</v>
      </c>
      <c r="G753" t="s">
        <v>5969</v>
      </c>
      <c r="H753" t="s">
        <v>681</v>
      </c>
      <c r="I753" t="s">
        <v>722</v>
      </c>
      <c r="J753" t="s">
        <v>723</v>
      </c>
      <c r="K753" t="s">
        <v>724</v>
      </c>
      <c r="L753" t="s">
        <v>3689</v>
      </c>
      <c r="M753">
        <v>2774882</v>
      </c>
      <c r="N753">
        <v>16000</v>
      </c>
      <c r="O753" s="59">
        <v>25555629</v>
      </c>
    </row>
    <row r="754" spans="1:15" x14ac:dyDescent="0.3">
      <c r="A754" t="s">
        <v>690</v>
      </c>
      <c r="B754">
        <v>96.59</v>
      </c>
      <c r="C754">
        <v>2</v>
      </c>
      <c r="D754" s="18">
        <v>39401</v>
      </c>
      <c r="E754" s="18">
        <v>39412</v>
      </c>
      <c r="F754" t="s">
        <v>5959</v>
      </c>
      <c r="G754" t="s">
        <v>5969</v>
      </c>
      <c r="H754" t="s">
        <v>681</v>
      </c>
      <c r="I754" t="s">
        <v>711</v>
      </c>
      <c r="J754" t="s">
        <v>712</v>
      </c>
      <c r="K754" t="s">
        <v>4371</v>
      </c>
      <c r="L754" t="s">
        <v>4370</v>
      </c>
      <c r="M754">
        <v>140012</v>
      </c>
      <c r="N754">
        <v>16000</v>
      </c>
      <c r="O754" s="59">
        <v>27491395</v>
      </c>
    </row>
    <row r="755" spans="1:15" x14ac:dyDescent="0.3">
      <c r="A755" t="s">
        <v>676</v>
      </c>
      <c r="B755">
        <v>182.75</v>
      </c>
      <c r="C755">
        <v>3</v>
      </c>
      <c r="D755" s="18">
        <v>39133</v>
      </c>
      <c r="E755" s="18">
        <v>39197</v>
      </c>
      <c r="F755" t="s">
        <v>5960</v>
      </c>
      <c r="G755" t="s">
        <v>5969</v>
      </c>
      <c r="H755" t="s">
        <v>699</v>
      </c>
      <c r="I755" t="s">
        <v>683</v>
      </c>
      <c r="J755" t="s">
        <v>684</v>
      </c>
      <c r="K755" t="s">
        <v>1331</v>
      </c>
      <c r="L755" t="s">
        <v>1666</v>
      </c>
      <c r="M755">
        <v>958085</v>
      </c>
      <c r="N755">
        <v>70700</v>
      </c>
      <c r="O755" s="59">
        <v>1970989</v>
      </c>
    </row>
    <row r="756" spans="1:15" x14ac:dyDescent="0.3">
      <c r="A756" t="s">
        <v>709</v>
      </c>
      <c r="B756">
        <v>114.36</v>
      </c>
      <c r="C756">
        <v>1</v>
      </c>
      <c r="D756" s="18">
        <v>39136</v>
      </c>
      <c r="E756" s="18">
        <v>39137</v>
      </c>
      <c r="F756" t="s">
        <v>5960</v>
      </c>
      <c r="G756" t="s">
        <v>5969</v>
      </c>
      <c r="H756" t="s">
        <v>681</v>
      </c>
      <c r="I756" t="s">
        <v>771</v>
      </c>
      <c r="J756" t="s">
        <v>750</v>
      </c>
      <c r="K756" t="s">
        <v>817</v>
      </c>
      <c r="L756" t="s">
        <v>4273</v>
      </c>
      <c r="M756">
        <v>80382</v>
      </c>
      <c r="N756">
        <v>16000</v>
      </c>
      <c r="O756" s="59">
        <v>25401515</v>
      </c>
    </row>
    <row r="757" spans="1:15" x14ac:dyDescent="0.3">
      <c r="A757" t="s">
        <v>690</v>
      </c>
      <c r="B757">
        <v>90.24</v>
      </c>
      <c r="C757">
        <v>1</v>
      </c>
      <c r="D757" s="18">
        <v>39171</v>
      </c>
      <c r="E757" s="18">
        <v>39190</v>
      </c>
      <c r="F757" t="s">
        <v>5960</v>
      </c>
      <c r="G757" t="s">
        <v>5969</v>
      </c>
      <c r="H757" t="s">
        <v>681</v>
      </c>
      <c r="I757" t="s">
        <v>687</v>
      </c>
      <c r="J757" t="s">
        <v>688</v>
      </c>
      <c r="K757" t="s">
        <v>847</v>
      </c>
      <c r="L757" t="s">
        <v>3270</v>
      </c>
      <c r="M757">
        <v>2087365</v>
      </c>
      <c r="N757">
        <v>16000</v>
      </c>
      <c r="O757" s="59">
        <v>25773125</v>
      </c>
    </row>
    <row r="758" spans="1:15" x14ac:dyDescent="0.3">
      <c r="A758" t="s">
        <v>696</v>
      </c>
      <c r="B758">
        <v>169.26</v>
      </c>
      <c r="C758">
        <v>2</v>
      </c>
      <c r="D758" s="18">
        <v>39367</v>
      </c>
      <c r="E758" s="18">
        <v>39372</v>
      </c>
      <c r="F758" t="s">
        <v>5959</v>
      </c>
      <c r="G758" t="s">
        <v>5969</v>
      </c>
      <c r="H758" t="s">
        <v>675</v>
      </c>
      <c r="I758" t="s">
        <v>693</v>
      </c>
      <c r="J758" t="s">
        <v>694</v>
      </c>
      <c r="K758" t="s">
        <v>4369</v>
      </c>
      <c r="L758" t="s">
        <v>4368</v>
      </c>
      <c r="M758">
        <v>2581866</v>
      </c>
      <c r="N758">
        <v>30300</v>
      </c>
      <c r="O758" s="59">
        <v>27289991</v>
      </c>
    </row>
    <row r="759" spans="1:15" x14ac:dyDescent="0.3">
      <c r="A759" t="s">
        <v>690</v>
      </c>
      <c r="B759">
        <v>92.9</v>
      </c>
      <c r="C759">
        <v>2</v>
      </c>
      <c r="D759" s="18">
        <v>39119</v>
      </c>
      <c r="E759" s="18">
        <v>39143</v>
      </c>
      <c r="F759" t="s">
        <v>5960</v>
      </c>
      <c r="G759" t="s">
        <v>5969</v>
      </c>
      <c r="H759" t="s">
        <v>681</v>
      </c>
      <c r="I759" t="s">
        <v>711</v>
      </c>
      <c r="J759" t="s">
        <v>712</v>
      </c>
      <c r="K759" t="s">
        <v>1214</v>
      </c>
      <c r="L759" t="s">
        <v>1667</v>
      </c>
      <c r="M759">
        <v>738656</v>
      </c>
      <c r="N759">
        <v>16000</v>
      </c>
      <c r="O759" s="59">
        <v>25356162</v>
      </c>
    </row>
    <row r="760" spans="1:15" x14ac:dyDescent="0.3">
      <c r="A760" t="s">
        <v>676</v>
      </c>
      <c r="B760">
        <v>86.31</v>
      </c>
      <c r="C760">
        <v>2</v>
      </c>
      <c r="D760" s="18">
        <v>39383</v>
      </c>
      <c r="E760" s="18">
        <v>39411</v>
      </c>
      <c r="F760" t="s">
        <v>5959</v>
      </c>
      <c r="G760" t="s">
        <v>5969</v>
      </c>
      <c r="H760" t="s">
        <v>681</v>
      </c>
      <c r="I760" t="s">
        <v>678</v>
      </c>
      <c r="J760" t="s">
        <v>679</v>
      </c>
      <c r="K760" t="s">
        <v>3281</v>
      </c>
      <c r="L760" t="s">
        <v>3280</v>
      </c>
      <c r="M760">
        <v>297336</v>
      </c>
      <c r="N760">
        <v>16000</v>
      </c>
      <c r="O760" s="59">
        <v>27394418</v>
      </c>
    </row>
    <row r="761" spans="1:15" x14ac:dyDescent="0.3">
      <c r="A761" t="s">
        <v>696</v>
      </c>
      <c r="B761">
        <v>157.91999999999999</v>
      </c>
      <c r="C761">
        <v>3</v>
      </c>
      <c r="D761" s="18">
        <v>39377</v>
      </c>
      <c r="E761" s="18">
        <v>39396</v>
      </c>
      <c r="F761" t="s">
        <v>5959</v>
      </c>
      <c r="G761" t="s">
        <v>5969</v>
      </c>
      <c r="H761" t="s">
        <v>675</v>
      </c>
      <c r="I761" t="s">
        <v>693</v>
      </c>
      <c r="J761" t="s">
        <v>694</v>
      </c>
      <c r="K761" t="s">
        <v>1686</v>
      </c>
      <c r="L761" t="s">
        <v>4367</v>
      </c>
      <c r="M761">
        <v>795216</v>
      </c>
      <c r="N761">
        <v>30300</v>
      </c>
      <c r="O761" s="59">
        <v>27343988</v>
      </c>
    </row>
    <row r="762" spans="1:15" x14ac:dyDescent="0.3">
      <c r="A762" t="s">
        <v>696</v>
      </c>
      <c r="B762">
        <v>168.82</v>
      </c>
      <c r="C762">
        <v>2</v>
      </c>
      <c r="D762" s="18">
        <v>39130</v>
      </c>
      <c r="E762" s="18">
        <v>39137</v>
      </c>
      <c r="F762" t="s">
        <v>5960</v>
      </c>
      <c r="G762" t="s">
        <v>5968</v>
      </c>
      <c r="H762" t="s">
        <v>720</v>
      </c>
      <c r="I762" t="s">
        <v>693</v>
      </c>
      <c r="J762" t="s">
        <v>694</v>
      </c>
      <c r="K762" t="s">
        <v>1242</v>
      </c>
      <c r="L762" t="s">
        <v>4366</v>
      </c>
      <c r="M762">
        <v>351651</v>
      </c>
      <c r="N762">
        <v>90830</v>
      </c>
      <c r="O762" s="59">
        <v>25473671</v>
      </c>
    </row>
    <row r="763" spans="1:15" x14ac:dyDescent="0.3">
      <c r="A763" t="s">
        <v>676</v>
      </c>
      <c r="B763">
        <v>186.44</v>
      </c>
      <c r="C763">
        <v>2</v>
      </c>
      <c r="D763" s="18">
        <v>39409</v>
      </c>
      <c r="E763" s="18">
        <v>39456</v>
      </c>
      <c r="F763" t="s">
        <v>5959</v>
      </c>
      <c r="G763" t="s">
        <v>5969</v>
      </c>
      <c r="H763" t="s">
        <v>699</v>
      </c>
      <c r="I763" t="s">
        <v>672</v>
      </c>
      <c r="J763" t="s">
        <v>779</v>
      </c>
      <c r="K763" t="s">
        <v>2907</v>
      </c>
      <c r="L763" t="s">
        <v>2906</v>
      </c>
      <c r="M763">
        <v>961236</v>
      </c>
      <c r="N763">
        <v>70700</v>
      </c>
      <c r="O763" s="59">
        <v>27592038</v>
      </c>
    </row>
    <row r="764" spans="1:15" x14ac:dyDescent="0.3">
      <c r="A764" t="s">
        <v>696</v>
      </c>
      <c r="B764">
        <v>157.91999999999999</v>
      </c>
      <c r="C764">
        <v>3</v>
      </c>
      <c r="D764" s="18">
        <v>39362</v>
      </c>
      <c r="E764" s="18">
        <v>39374</v>
      </c>
      <c r="F764" t="s">
        <v>5959</v>
      </c>
      <c r="G764" t="s">
        <v>5969</v>
      </c>
      <c r="H764" t="s">
        <v>675</v>
      </c>
      <c r="I764" t="s">
        <v>693</v>
      </c>
      <c r="J764" t="s">
        <v>694</v>
      </c>
      <c r="K764" t="s">
        <v>4365</v>
      </c>
      <c r="L764" t="s">
        <v>4364</v>
      </c>
      <c r="M764">
        <v>355739</v>
      </c>
      <c r="N764">
        <v>30300</v>
      </c>
      <c r="O764" s="59">
        <v>27233579</v>
      </c>
    </row>
    <row r="765" spans="1:15" x14ac:dyDescent="0.3">
      <c r="A765" t="s">
        <v>690</v>
      </c>
      <c r="B765">
        <v>126.38</v>
      </c>
      <c r="C765">
        <v>2</v>
      </c>
      <c r="D765" s="18">
        <v>39241</v>
      </c>
      <c r="E765" s="18">
        <v>39260</v>
      </c>
      <c r="F765" t="s">
        <v>5957</v>
      </c>
      <c r="G765" t="s">
        <v>5969</v>
      </c>
      <c r="H765" t="s">
        <v>675</v>
      </c>
      <c r="I765" t="s">
        <v>711</v>
      </c>
      <c r="J765" t="s">
        <v>712</v>
      </c>
      <c r="K765" t="s">
        <v>1264</v>
      </c>
      <c r="L765" t="s">
        <v>4363</v>
      </c>
      <c r="M765">
        <v>2687571</v>
      </c>
      <c r="N765">
        <v>30300</v>
      </c>
      <c r="O765" s="59">
        <v>26297109</v>
      </c>
    </row>
    <row r="766" spans="1:15" x14ac:dyDescent="0.3">
      <c r="A766" t="s">
        <v>709</v>
      </c>
      <c r="B766">
        <v>97.73</v>
      </c>
      <c r="C766">
        <v>2</v>
      </c>
      <c r="D766" s="18">
        <v>39132</v>
      </c>
      <c r="E766" s="18">
        <v>39173</v>
      </c>
      <c r="F766" t="s">
        <v>5960</v>
      </c>
      <c r="G766" t="s">
        <v>5968</v>
      </c>
      <c r="H766" t="s">
        <v>720</v>
      </c>
      <c r="I766" t="s">
        <v>706</v>
      </c>
      <c r="J766" t="s">
        <v>707</v>
      </c>
      <c r="K766" t="s">
        <v>4229</v>
      </c>
      <c r="L766" t="s">
        <v>4228</v>
      </c>
      <c r="M766">
        <v>2475528</v>
      </c>
      <c r="N766">
        <v>90830</v>
      </c>
      <c r="O766" s="59">
        <v>25459714</v>
      </c>
    </row>
    <row r="767" spans="1:15" x14ac:dyDescent="0.3">
      <c r="A767" t="s">
        <v>690</v>
      </c>
      <c r="B767">
        <v>92.9</v>
      </c>
      <c r="C767">
        <v>2</v>
      </c>
      <c r="D767" s="18">
        <v>39151</v>
      </c>
      <c r="E767" s="18">
        <v>39177</v>
      </c>
      <c r="F767" t="s">
        <v>5960</v>
      </c>
      <c r="G767" t="s">
        <v>5969</v>
      </c>
      <c r="H767" t="s">
        <v>681</v>
      </c>
      <c r="I767" t="s">
        <v>711</v>
      </c>
      <c r="J767" t="s">
        <v>712</v>
      </c>
      <c r="K767" t="s">
        <v>3627</v>
      </c>
      <c r="L767" t="s">
        <v>4362</v>
      </c>
      <c r="M767">
        <v>1957066</v>
      </c>
      <c r="N767">
        <v>16000</v>
      </c>
      <c r="O767" s="59">
        <v>25608278</v>
      </c>
    </row>
    <row r="768" spans="1:15" x14ac:dyDescent="0.3">
      <c r="A768" t="s">
        <v>690</v>
      </c>
      <c r="B768">
        <v>89.04</v>
      </c>
      <c r="C768">
        <v>1</v>
      </c>
      <c r="D768" s="18">
        <v>39223</v>
      </c>
      <c r="E768" s="18">
        <v>39259</v>
      </c>
      <c r="F768" t="s">
        <v>5957</v>
      </c>
      <c r="G768" t="s">
        <v>5969</v>
      </c>
      <c r="H768" t="s">
        <v>681</v>
      </c>
      <c r="I768" t="s">
        <v>687</v>
      </c>
      <c r="J768" t="s">
        <v>688</v>
      </c>
      <c r="K768" t="s">
        <v>3789</v>
      </c>
      <c r="L768" t="s">
        <v>4361</v>
      </c>
      <c r="M768">
        <v>9194853</v>
      </c>
      <c r="N768">
        <v>16000</v>
      </c>
      <c r="O768" s="59">
        <v>26144855</v>
      </c>
    </row>
    <row r="769" spans="1:15" x14ac:dyDescent="0.3">
      <c r="A769" t="s">
        <v>676</v>
      </c>
      <c r="B769">
        <v>151.74</v>
      </c>
      <c r="C769">
        <v>2</v>
      </c>
      <c r="D769" s="18">
        <v>39200</v>
      </c>
      <c r="E769" s="18">
        <v>39208</v>
      </c>
      <c r="F769" t="s">
        <v>5957</v>
      </c>
      <c r="G769" t="s">
        <v>5969</v>
      </c>
      <c r="H769" t="s">
        <v>675</v>
      </c>
      <c r="I769" t="s">
        <v>678</v>
      </c>
      <c r="J769" t="s">
        <v>1246</v>
      </c>
      <c r="K769" t="s">
        <v>4360</v>
      </c>
      <c r="L769" t="s">
        <v>4359</v>
      </c>
      <c r="M769">
        <v>2889077</v>
      </c>
      <c r="N769">
        <v>30300</v>
      </c>
      <c r="O769" s="59">
        <v>25984342</v>
      </c>
    </row>
    <row r="770" spans="1:15" x14ac:dyDescent="0.3">
      <c r="A770" t="s">
        <v>676</v>
      </c>
      <c r="B770">
        <v>86.31</v>
      </c>
      <c r="C770">
        <v>2</v>
      </c>
      <c r="D770" s="18">
        <v>39319</v>
      </c>
      <c r="E770" s="18">
        <v>39381</v>
      </c>
      <c r="F770" t="s">
        <v>5958</v>
      </c>
      <c r="G770" t="s">
        <v>5969</v>
      </c>
      <c r="H770" t="s">
        <v>681</v>
      </c>
      <c r="I770" t="s">
        <v>678</v>
      </c>
      <c r="J770" t="s">
        <v>679</v>
      </c>
      <c r="K770" t="s">
        <v>882</v>
      </c>
      <c r="L770" t="s">
        <v>3924</v>
      </c>
      <c r="M770">
        <v>296640</v>
      </c>
      <c r="N770">
        <v>16000</v>
      </c>
      <c r="O770" s="59">
        <v>26901825</v>
      </c>
    </row>
    <row r="771" spans="1:15" x14ac:dyDescent="0.3">
      <c r="A771" t="s">
        <v>690</v>
      </c>
      <c r="B771">
        <v>157.52000000000001</v>
      </c>
      <c r="C771">
        <v>3</v>
      </c>
      <c r="D771" s="18">
        <v>39347</v>
      </c>
      <c r="E771" s="18">
        <v>39362</v>
      </c>
      <c r="F771" t="s">
        <v>5958</v>
      </c>
      <c r="G771" t="s">
        <v>5969</v>
      </c>
      <c r="H771" t="s">
        <v>675</v>
      </c>
      <c r="I771" t="s">
        <v>722</v>
      </c>
      <c r="J771" t="s">
        <v>723</v>
      </c>
      <c r="K771" t="s">
        <v>4358</v>
      </c>
      <c r="L771" t="s">
        <v>4357</v>
      </c>
      <c r="M771">
        <v>2871137</v>
      </c>
      <c r="N771">
        <v>30300</v>
      </c>
      <c r="O771" s="59">
        <v>27106329</v>
      </c>
    </row>
    <row r="772" spans="1:15" x14ac:dyDescent="0.3">
      <c r="A772" t="s">
        <v>696</v>
      </c>
      <c r="B772">
        <v>168.49</v>
      </c>
      <c r="C772">
        <v>3</v>
      </c>
      <c r="D772" s="18">
        <v>39279</v>
      </c>
      <c r="E772" s="18">
        <v>39295</v>
      </c>
      <c r="F772" t="s">
        <v>5958</v>
      </c>
      <c r="G772" t="s">
        <v>5968</v>
      </c>
      <c r="H772" t="s">
        <v>720</v>
      </c>
      <c r="I772" t="s">
        <v>693</v>
      </c>
      <c r="J772" t="s">
        <v>694</v>
      </c>
      <c r="K772" t="s">
        <v>955</v>
      </c>
      <c r="L772" t="s">
        <v>3267</v>
      </c>
      <c r="M772">
        <v>2856267</v>
      </c>
      <c r="N772">
        <v>90830</v>
      </c>
      <c r="O772" s="59">
        <v>26583531</v>
      </c>
    </row>
    <row r="773" spans="1:15" x14ac:dyDescent="0.3">
      <c r="A773" t="s">
        <v>709</v>
      </c>
      <c r="B773">
        <v>138.09</v>
      </c>
      <c r="C773">
        <v>2</v>
      </c>
      <c r="D773" s="18">
        <v>39292</v>
      </c>
      <c r="E773" s="18">
        <v>39339</v>
      </c>
      <c r="F773" t="s">
        <v>5958</v>
      </c>
      <c r="G773" t="s">
        <v>5969</v>
      </c>
      <c r="H773" t="s">
        <v>681</v>
      </c>
      <c r="I773" t="s">
        <v>746</v>
      </c>
      <c r="J773" t="s">
        <v>747</v>
      </c>
      <c r="K773" t="s">
        <v>1034</v>
      </c>
      <c r="L773" t="s">
        <v>4356</v>
      </c>
      <c r="M773">
        <v>964154</v>
      </c>
      <c r="N773">
        <v>16000</v>
      </c>
      <c r="O773" s="59">
        <v>17751544</v>
      </c>
    </row>
    <row r="774" spans="1:15" x14ac:dyDescent="0.3">
      <c r="A774" t="s">
        <v>676</v>
      </c>
      <c r="B774">
        <v>119.38</v>
      </c>
      <c r="C774">
        <v>1</v>
      </c>
      <c r="D774" s="18">
        <v>39208</v>
      </c>
      <c r="E774" s="18">
        <v>39305</v>
      </c>
      <c r="F774" t="s">
        <v>5957</v>
      </c>
      <c r="G774" t="s">
        <v>5969</v>
      </c>
      <c r="H774" t="s">
        <v>681</v>
      </c>
      <c r="I774" t="s">
        <v>672</v>
      </c>
      <c r="J774" t="s">
        <v>673</v>
      </c>
      <c r="K774" t="s">
        <v>674</v>
      </c>
      <c r="L774" t="s">
        <v>4355</v>
      </c>
      <c r="M774">
        <v>2635740</v>
      </c>
      <c r="N774">
        <v>16000</v>
      </c>
      <c r="O774" s="59">
        <v>26039113</v>
      </c>
    </row>
    <row r="775" spans="1:15" x14ac:dyDescent="0.3">
      <c r="A775" t="s">
        <v>690</v>
      </c>
      <c r="B775">
        <v>123.68</v>
      </c>
      <c r="C775">
        <v>3</v>
      </c>
      <c r="D775" s="18">
        <v>39157</v>
      </c>
      <c r="E775" s="18">
        <v>39197</v>
      </c>
      <c r="F775" t="s">
        <v>5960</v>
      </c>
      <c r="G775" t="s">
        <v>5969</v>
      </c>
      <c r="H775" t="s">
        <v>675</v>
      </c>
      <c r="I775" t="s">
        <v>711</v>
      </c>
      <c r="J775" t="s">
        <v>712</v>
      </c>
      <c r="K775" t="s">
        <v>4354</v>
      </c>
      <c r="L775" t="s">
        <v>4353</v>
      </c>
      <c r="M775">
        <v>149833</v>
      </c>
      <c r="N775">
        <v>30300</v>
      </c>
      <c r="O775" s="59">
        <v>25608162</v>
      </c>
    </row>
    <row r="776" spans="1:15" x14ac:dyDescent="0.3">
      <c r="A776" t="s">
        <v>709</v>
      </c>
      <c r="B776">
        <v>191.87</v>
      </c>
      <c r="C776">
        <v>2</v>
      </c>
      <c r="D776" s="18">
        <v>39185</v>
      </c>
      <c r="E776" s="18">
        <v>39194</v>
      </c>
      <c r="F776" t="s">
        <v>5957</v>
      </c>
      <c r="G776" t="s">
        <v>5969</v>
      </c>
      <c r="H776" t="s">
        <v>699</v>
      </c>
      <c r="I776" t="s">
        <v>726</v>
      </c>
      <c r="J776" t="s">
        <v>727</v>
      </c>
      <c r="K776" t="s">
        <v>728</v>
      </c>
      <c r="L776" t="s">
        <v>4352</v>
      </c>
      <c r="M776">
        <v>191360</v>
      </c>
      <c r="N776">
        <v>70700</v>
      </c>
      <c r="O776" s="59">
        <v>25858876</v>
      </c>
    </row>
    <row r="777" spans="1:15" x14ac:dyDescent="0.3">
      <c r="A777" t="s">
        <v>676</v>
      </c>
      <c r="B777">
        <v>86.31</v>
      </c>
      <c r="C777">
        <v>2</v>
      </c>
      <c r="D777" s="18">
        <v>39300</v>
      </c>
      <c r="E777" s="18">
        <v>39366</v>
      </c>
      <c r="F777" t="s">
        <v>5958</v>
      </c>
      <c r="G777" t="s">
        <v>5969</v>
      </c>
      <c r="H777" t="s">
        <v>681</v>
      </c>
      <c r="I777" t="s">
        <v>678</v>
      </c>
      <c r="J777" t="s">
        <v>679</v>
      </c>
      <c r="K777" t="s">
        <v>2289</v>
      </c>
      <c r="L777" t="s">
        <v>3771</v>
      </c>
      <c r="M777">
        <v>297915</v>
      </c>
      <c r="N777">
        <v>16000</v>
      </c>
      <c r="O777" s="59">
        <v>26740084</v>
      </c>
    </row>
    <row r="778" spans="1:15" x14ac:dyDescent="0.3">
      <c r="A778" t="s">
        <v>696</v>
      </c>
      <c r="B778">
        <v>157.91999999999999</v>
      </c>
      <c r="C778">
        <v>3</v>
      </c>
      <c r="D778" s="18">
        <v>39307</v>
      </c>
      <c r="E778" s="18">
        <v>39315</v>
      </c>
      <c r="F778" t="s">
        <v>5958</v>
      </c>
      <c r="G778" t="s">
        <v>5969</v>
      </c>
      <c r="H778" t="s">
        <v>675</v>
      </c>
      <c r="I778" t="s">
        <v>693</v>
      </c>
      <c r="J778" t="s">
        <v>694</v>
      </c>
      <c r="K778" t="s">
        <v>4351</v>
      </c>
      <c r="L778" t="s">
        <v>835</v>
      </c>
      <c r="M778">
        <v>2734309</v>
      </c>
      <c r="N778">
        <v>30300</v>
      </c>
      <c r="O778" s="59">
        <v>26799474</v>
      </c>
    </row>
    <row r="779" spans="1:15" x14ac:dyDescent="0.3">
      <c r="A779" t="s">
        <v>709</v>
      </c>
      <c r="B779">
        <v>111.79</v>
      </c>
      <c r="C779">
        <v>2</v>
      </c>
      <c r="D779" s="18">
        <v>39216</v>
      </c>
      <c r="E779" s="18">
        <v>39237</v>
      </c>
      <c r="F779" t="s">
        <v>5957</v>
      </c>
      <c r="G779" t="s">
        <v>5969</v>
      </c>
      <c r="H779" t="s">
        <v>681</v>
      </c>
      <c r="I779" t="s">
        <v>746</v>
      </c>
      <c r="J779" t="s">
        <v>833</v>
      </c>
      <c r="K779" t="s">
        <v>834</v>
      </c>
      <c r="L779" t="s">
        <v>1143</v>
      </c>
      <c r="M779">
        <v>2649430</v>
      </c>
      <c r="N779">
        <v>16000</v>
      </c>
      <c r="O779" s="59">
        <v>17706843</v>
      </c>
    </row>
    <row r="780" spans="1:15" x14ac:dyDescent="0.3">
      <c r="A780" t="s">
        <v>676</v>
      </c>
      <c r="B780">
        <v>179.74</v>
      </c>
      <c r="C780">
        <v>4</v>
      </c>
      <c r="D780" s="18">
        <v>39110</v>
      </c>
      <c r="E780" s="18">
        <v>39139</v>
      </c>
      <c r="F780" t="s">
        <v>5960</v>
      </c>
      <c r="G780" t="s">
        <v>5969</v>
      </c>
      <c r="H780" t="s">
        <v>699</v>
      </c>
      <c r="I780" t="s">
        <v>683</v>
      </c>
      <c r="J780" t="s">
        <v>735</v>
      </c>
      <c r="K780" t="s">
        <v>1504</v>
      </c>
      <c r="L780" t="s">
        <v>1503</v>
      </c>
      <c r="M780">
        <v>2384192</v>
      </c>
      <c r="N780">
        <v>70700</v>
      </c>
      <c r="O780" s="59">
        <v>25295180</v>
      </c>
    </row>
    <row r="781" spans="1:15" x14ac:dyDescent="0.3">
      <c r="A781" t="s">
        <v>690</v>
      </c>
      <c r="B781">
        <v>138.52000000000001</v>
      </c>
      <c r="C781">
        <v>2</v>
      </c>
      <c r="D781" s="18">
        <v>39192</v>
      </c>
      <c r="E781" s="18">
        <v>39211</v>
      </c>
      <c r="F781" t="s">
        <v>5957</v>
      </c>
      <c r="G781" t="s">
        <v>5969</v>
      </c>
      <c r="H781" t="s">
        <v>675</v>
      </c>
      <c r="I781" t="s">
        <v>687</v>
      </c>
      <c r="J781" t="s">
        <v>688</v>
      </c>
      <c r="K781" t="s">
        <v>1597</v>
      </c>
      <c r="L781" t="s">
        <v>3697</v>
      </c>
      <c r="M781">
        <v>2451940</v>
      </c>
      <c r="N781">
        <v>30300</v>
      </c>
      <c r="O781" s="59">
        <v>25930798</v>
      </c>
    </row>
    <row r="782" spans="1:15" x14ac:dyDescent="0.3">
      <c r="A782" t="s">
        <v>690</v>
      </c>
      <c r="B782">
        <v>96.59</v>
      </c>
      <c r="C782">
        <v>2</v>
      </c>
      <c r="D782" s="18">
        <v>39215</v>
      </c>
      <c r="E782" s="18">
        <v>39233</v>
      </c>
      <c r="F782" t="s">
        <v>5957</v>
      </c>
      <c r="G782" t="s">
        <v>5969</v>
      </c>
      <c r="H782" t="s">
        <v>681</v>
      </c>
      <c r="I782" t="s">
        <v>711</v>
      </c>
      <c r="J782" t="s">
        <v>712</v>
      </c>
      <c r="K782" t="s">
        <v>1347</v>
      </c>
      <c r="L782" t="s">
        <v>2832</v>
      </c>
      <c r="M782">
        <v>2655066</v>
      </c>
      <c r="N782">
        <v>16000</v>
      </c>
      <c r="O782" s="59">
        <v>26135524</v>
      </c>
    </row>
    <row r="783" spans="1:15" x14ac:dyDescent="0.3">
      <c r="A783" t="s">
        <v>690</v>
      </c>
      <c r="B783">
        <v>157.52000000000001</v>
      </c>
      <c r="C783">
        <v>3</v>
      </c>
      <c r="D783" s="18">
        <v>39145</v>
      </c>
      <c r="E783" s="18">
        <v>39157</v>
      </c>
      <c r="F783" t="s">
        <v>5960</v>
      </c>
      <c r="G783" t="s">
        <v>5969</v>
      </c>
      <c r="H783" t="s">
        <v>675</v>
      </c>
      <c r="I783" t="s">
        <v>722</v>
      </c>
      <c r="J783" t="s">
        <v>843</v>
      </c>
      <c r="K783" t="s">
        <v>844</v>
      </c>
      <c r="L783" t="s">
        <v>3702</v>
      </c>
      <c r="M783">
        <v>2677154</v>
      </c>
      <c r="N783">
        <v>30300</v>
      </c>
      <c r="O783" s="59">
        <v>25555608</v>
      </c>
    </row>
    <row r="784" spans="1:15" x14ac:dyDescent="0.3">
      <c r="A784" t="s">
        <v>709</v>
      </c>
      <c r="B784">
        <v>135.12</v>
      </c>
      <c r="C784">
        <v>2</v>
      </c>
      <c r="D784" s="18">
        <v>39311</v>
      </c>
      <c r="E784" s="18">
        <v>39320</v>
      </c>
      <c r="F784" t="s">
        <v>5958</v>
      </c>
      <c r="G784" t="s">
        <v>5969</v>
      </c>
      <c r="H784" t="s">
        <v>681</v>
      </c>
      <c r="I784" t="s">
        <v>746</v>
      </c>
      <c r="J784" t="s">
        <v>782</v>
      </c>
      <c r="K784" t="s">
        <v>2855</v>
      </c>
      <c r="L784" t="s">
        <v>2854</v>
      </c>
      <c r="M784">
        <v>2145781</v>
      </c>
      <c r="N784">
        <v>16000</v>
      </c>
      <c r="O784" s="59">
        <v>17763871</v>
      </c>
    </row>
    <row r="785" spans="1:15" x14ac:dyDescent="0.3">
      <c r="A785" t="s">
        <v>696</v>
      </c>
      <c r="B785">
        <v>185.27</v>
      </c>
      <c r="C785">
        <v>3</v>
      </c>
      <c r="D785" s="18">
        <v>39376</v>
      </c>
      <c r="E785" s="18">
        <v>39392</v>
      </c>
      <c r="F785" t="s">
        <v>5959</v>
      </c>
      <c r="G785" t="s">
        <v>5969</v>
      </c>
      <c r="H785" t="s">
        <v>699</v>
      </c>
      <c r="I785" t="s">
        <v>693</v>
      </c>
      <c r="J785" t="s">
        <v>694</v>
      </c>
      <c r="K785" t="s">
        <v>4220</v>
      </c>
      <c r="L785" t="s">
        <v>4350</v>
      </c>
      <c r="M785">
        <v>2573914</v>
      </c>
      <c r="N785">
        <v>70700</v>
      </c>
      <c r="O785" s="59">
        <v>2366309</v>
      </c>
    </row>
    <row r="786" spans="1:15" x14ac:dyDescent="0.3">
      <c r="A786" t="s">
        <v>690</v>
      </c>
      <c r="B786">
        <v>92.9</v>
      </c>
      <c r="C786">
        <v>2</v>
      </c>
      <c r="D786" s="18">
        <v>39299</v>
      </c>
      <c r="E786" s="18">
        <v>39304</v>
      </c>
      <c r="F786" t="s">
        <v>5958</v>
      </c>
      <c r="G786" t="s">
        <v>5969</v>
      </c>
      <c r="H786" t="s">
        <v>681</v>
      </c>
      <c r="I786" t="s">
        <v>711</v>
      </c>
      <c r="J786" t="s">
        <v>712</v>
      </c>
      <c r="K786" t="s">
        <v>2163</v>
      </c>
      <c r="L786" t="s">
        <v>4349</v>
      </c>
      <c r="M786">
        <v>9054368</v>
      </c>
      <c r="N786">
        <v>16000</v>
      </c>
      <c r="O786" s="59">
        <v>26728699</v>
      </c>
    </row>
    <row r="787" spans="1:15" x14ac:dyDescent="0.3">
      <c r="A787" t="s">
        <v>690</v>
      </c>
      <c r="B787">
        <v>89.04</v>
      </c>
      <c r="C787">
        <v>1</v>
      </c>
      <c r="D787" s="18">
        <v>39123</v>
      </c>
      <c r="E787" s="18">
        <v>39132</v>
      </c>
      <c r="F787" t="s">
        <v>5960</v>
      </c>
      <c r="G787" t="s">
        <v>5969</v>
      </c>
      <c r="H787" t="s">
        <v>681</v>
      </c>
      <c r="I787" t="s">
        <v>687</v>
      </c>
      <c r="J787" t="s">
        <v>688</v>
      </c>
      <c r="K787" t="s">
        <v>4348</v>
      </c>
      <c r="L787" t="s">
        <v>4347</v>
      </c>
      <c r="M787">
        <v>2708175</v>
      </c>
      <c r="N787">
        <v>16000</v>
      </c>
      <c r="O787" s="59">
        <v>25416398</v>
      </c>
    </row>
    <row r="788" spans="1:15" x14ac:dyDescent="0.3">
      <c r="A788" t="s">
        <v>709</v>
      </c>
      <c r="B788">
        <v>115.68</v>
      </c>
      <c r="C788">
        <v>2</v>
      </c>
      <c r="D788" s="18">
        <v>39145</v>
      </c>
      <c r="E788" s="18">
        <v>39160</v>
      </c>
      <c r="F788" t="s">
        <v>5960</v>
      </c>
      <c r="G788" t="s">
        <v>5969</v>
      </c>
      <c r="H788" t="s">
        <v>681</v>
      </c>
      <c r="I788" t="s">
        <v>771</v>
      </c>
      <c r="J788" t="s">
        <v>750</v>
      </c>
      <c r="K788" t="s">
        <v>2959</v>
      </c>
      <c r="L788" t="s">
        <v>2958</v>
      </c>
      <c r="M788">
        <v>2077368</v>
      </c>
      <c r="N788">
        <v>16000</v>
      </c>
      <c r="O788" s="59">
        <v>25501485</v>
      </c>
    </row>
    <row r="789" spans="1:15" x14ac:dyDescent="0.3">
      <c r="A789" t="s">
        <v>690</v>
      </c>
      <c r="B789">
        <v>92.9</v>
      </c>
      <c r="C789">
        <v>2</v>
      </c>
      <c r="D789" s="18">
        <v>39244</v>
      </c>
      <c r="E789" s="18">
        <v>39261</v>
      </c>
      <c r="F789" t="s">
        <v>5957</v>
      </c>
      <c r="G789" t="s">
        <v>5969</v>
      </c>
      <c r="H789" t="s">
        <v>681</v>
      </c>
      <c r="I789" t="s">
        <v>711</v>
      </c>
      <c r="J789" t="s">
        <v>712</v>
      </c>
      <c r="K789" t="s">
        <v>4346</v>
      </c>
      <c r="L789" t="s">
        <v>4345</v>
      </c>
      <c r="M789">
        <v>771718</v>
      </c>
      <c r="N789">
        <v>16000</v>
      </c>
      <c r="O789" s="59">
        <v>2182958</v>
      </c>
    </row>
    <row r="790" spans="1:15" x14ac:dyDescent="0.3">
      <c r="A790" t="s">
        <v>696</v>
      </c>
      <c r="B790">
        <v>136.43</v>
      </c>
      <c r="C790">
        <v>2</v>
      </c>
      <c r="D790" s="18">
        <v>39438</v>
      </c>
      <c r="E790" s="18">
        <v>39445</v>
      </c>
      <c r="F790" t="s">
        <v>5959</v>
      </c>
      <c r="G790" t="s">
        <v>5968</v>
      </c>
      <c r="H790" t="s">
        <v>720</v>
      </c>
      <c r="I790" t="s">
        <v>693</v>
      </c>
      <c r="J790" t="s">
        <v>694</v>
      </c>
      <c r="K790" t="s">
        <v>878</v>
      </c>
      <c r="L790" t="s">
        <v>1428</v>
      </c>
      <c r="M790">
        <v>2270259</v>
      </c>
      <c r="N790">
        <v>90830</v>
      </c>
      <c r="O790" s="59">
        <v>27834291</v>
      </c>
    </row>
    <row r="791" spans="1:15" x14ac:dyDescent="0.3">
      <c r="A791" t="s">
        <v>690</v>
      </c>
      <c r="B791">
        <v>98.91</v>
      </c>
      <c r="C791">
        <v>1</v>
      </c>
      <c r="D791" s="18">
        <v>39136</v>
      </c>
      <c r="E791" s="18">
        <v>39143</v>
      </c>
      <c r="F791" t="s">
        <v>5960</v>
      </c>
      <c r="G791" t="s">
        <v>5969</v>
      </c>
      <c r="H791" t="s">
        <v>681</v>
      </c>
      <c r="I791" t="s">
        <v>711</v>
      </c>
      <c r="J791" t="s">
        <v>712</v>
      </c>
      <c r="K791" t="s">
        <v>4344</v>
      </c>
      <c r="L791" t="s">
        <v>4343</v>
      </c>
      <c r="M791">
        <v>2776229</v>
      </c>
      <c r="N791">
        <v>16000</v>
      </c>
      <c r="O791" s="59">
        <v>25458151</v>
      </c>
    </row>
    <row r="792" spans="1:15" x14ac:dyDescent="0.3">
      <c r="A792" t="s">
        <v>690</v>
      </c>
      <c r="B792">
        <v>124.33</v>
      </c>
      <c r="C792">
        <v>1</v>
      </c>
      <c r="D792" s="18">
        <v>39314</v>
      </c>
      <c r="E792" s="18">
        <v>39326</v>
      </c>
      <c r="F792" t="s">
        <v>5958</v>
      </c>
      <c r="G792" t="s">
        <v>5969</v>
      </c>
      <c r="H792" t="s">
        <v>681</v>
      </c>
      <c r="I792" t="s">
        <v>722</v>
      </c>
      <c r="J792" t="s">
        <v>843</v>
      </c>
      <c r="K792" t="s">
        <v>2047</v>
      </c>
      <c r="L792" t="s">
        <v>2843</v>
      </c>
      <c r="M792">
        <v>128116</v>
      </c>
      <c r="N792">
        <v>16000</v>
      </c>
      <c r="O792" s="59">
        <v>26835224</v>
      </c>
    </row>
    <row r="793" spans="1:15" x14ac:dyDescent="0.3">
      <c r="A793" t="s">
        <v>696</v>
      </c>
      <c r="B793">
        <v>124.43</v>
      </c>
      <c r="C793">
        <v>1</v>
      </c>
      <c r="D793" s="18">
        <v>39110</v>
      </c>
      <c r="E793" s="18">
        <v>39118</v>
      </c>
      <c r="F793" t="s">
        <v>5960</v>
      </c>
      <c r="G793" t="s">
        <v>5969</v>
      </c>
      <c r="H793" t="s">
        <v>681</v>
      </c>
      <c r="I793" t="s">
        <v>693</v>
      </c>
      <c r="J793" t="s">
        <v>694</v>
      </c>
      <c r="K793" t="s">
        <v>820</v>
      </c>
      <c r="L793" t="s">
        <v>1837</v>
      </c>
      <c r="M793">
        <v>356831</v>
      </c>
      <c r="N793">
        <v>16000</v>
      </c>
      <c r="O793" s="59">
        <v>25321186</v>
      </c>
    </row>
    <row r="794" spans="1:15" x14ac:dyDescent="0.3">
      <c r="A794" t="s">
        <v>709</v>
      </c>
      <c r="B794">
        <v>174.36</v>
      </c>
      <c r="C794">
        <v>2</v>
      </c>
      <c r="D794" s="18">
        <v>39256</v>
      </c>
      <c r="E794" s="18">
        <v>39287</v>
      </c>
      <c r="F794" t="s">
        <v>5957</v>
      </c>
      <c r="G794" t="s">
        <v>5969</v>
      </c>
      <c r="H794" t="s">
        <v>675</v>
      </c>
      <c r="I794" t="s">
        <v>746</v>
      </c>
      <c r="J794" t="s">
        <v>782</v>
      </c>
      <c r="K794" t="s">
        <v>3515</v>
      </c>
      <c r="L794" t="s">
        <v>4342</v>
      </c>
      <c r="M794">
        <v>382859</v>
      </c>
      <c r="N794">
        <v>30300</v>
      </c>
      <c r="O794" s="59">
        <v>17735958</v>
      </c>
    </row>
    <row r="795" spans="1:15" x14ac:dyDescent="0.3">
      <c r="A795" t="s">
        <v>676</v>
      </c>
      <c r="B795">
        <v>142.59</v>
      </c>
      <c r="C795">
        <v>2</v>
      </c>
      <c r="D795" s="18">
        <v>39410</v>
      </c>
      <c r="E795" s="18">
        <v>39499</v>
      </c>
      <c r="F795" t="s">
        <v>5959</v>
      </c>
      <c r="G795" t="s">
        <v>5969</v>
      </c>
      <c r="H795" t="s">
        <v>675</v>
      </c>
      <c r="I795" t="s">
        <v>683</v>
      </c>
      <c r="J795" t="s">
        <v>735</v>
      </c>
      <c r="K795" t="s">
        <v>4341</v>
      </c>
      <c r="L795" t="s">
        <v>4340</v>
      </c>
      <c r="M795">
        <v>245708</v>
      </c>
      <c r="N795">
        <v>30300</v>
      </c>
      <c r="O795" s="59">
        <v>27608336</v>
      </c>
    </row>
    <row r="796" spans="1:15" x14ac:dyDescent="0.3">
      <c r="A796" t="s">
        <v>690</v>
      </c>
      <c r="B796">
        <v>92.9</v>
      </c>
      <c r="C796">
        <v>2</v>
      </c>
      <c r="D796" s="18">
        <v>39402</v>
      </c>
      <c r="E796" s="18">
        <v>39437</v>
      </c>
      <c r="F796" t="s">
        <v>5959</v>
      </c>
      <c r="G796" t="s">
        <v>5969</v>
      </c>
      <c r="H796" t="s">
        <v>681</v>
      </c>
      <c r="I796" t="s">
        <v>711</v>
      </c>
      <c r="J796" t="s">
        <v>712</v>
      </c>
      <c r="K796" t="s">
        <v>4339</v>
      </c>
      <c r="L796" t="s">
        <v>4338</v>
      </c>
      <c r="M796">
        <v>772260</v>
      </c>
      <c r="N796">
        <v>16000</v>
      </c>
      <c r="O796" s="59">
        <v>27546905</v>
      </c>
    </row>
    <row r="797" spans="1:15" x14ac:dyDescent="0.3">
      <c r="A797" t="s">
        <v>676</v>
      </c>
      <c r="B797">
        <v>117.86</v>
      </c>
      <c r="C797">
        <v>2</v>
      </c>
      <c r="D797" s="18">
        <v>39230</v>
      </c>
      <c r="E797" s="18">
        <v>39288</v>
      </c>
      <c r="F797" t="s">
        <v>5957</v>
      </c>
      <c r="G797" t="s">
        <v>5969</v>
      </c>
      <c r="H797" t="s">
        <v>675</v>
      </c>
      <c r="I797" t="s">
        <v>683</v>
      </c>
      <c r="J797" t="s">
        <v>684</v>
      </c>
      <c r="K797" t="s">
        <v>685</v>
      </c>
      <c r="L797" t="s">
        <v>4337</v>
      </c>
      <c r="M797">
        <v>997744</v>
      </c>
      <c r="N797">
        <v>30300</v>
      </c>
      <c r="O797" s="59">
        <v>26148352</v>
      </c>
    </row>
    <row r="798" spans="1:15" x14ac:dyDescent="0.3">
      <c r="A798" t="s">
        <v>690</v>
      </c>
      <c r="B798">
        <v>136.44</v>
      </c>
      <c r="C798">
        <v>2</v>
      </c>
      <c r="D798" s="18">
        <v>39159</v>
      </c>
      <c r="E798" s="18">
        <v>39164</v>
      </c>
      <c r="F798" t="s">
        <v>5960</v>
      </c>
      <c r="G798" t="s">
        <v>5969</v>
      </c>
      <c r="H798" t="s">
        <v>675</v>
      </c>
      <c r="I798" t="s">
        <v>722</v>
      </c>
      <c r="J798" t="s">
        <v>797</v>
      </c>
      <c r="K798" t="s">
        <v>1495</v>
      </c>
      <c r="L798" t="s">
        <v>4272</v>
      </c>
      <c r="M798">
        <v>106687</v>
      </c>
      <c r="N798">
        <v>30300</v>
      </c>
      <c r="O798" s="59">
        <v>25656797</v>
      </c>
    </row>
    <row r="799" spans="1:15" x14ac:dyDescent="0.3">
      <c r="A799" t="s">
        <v>690</v>
      </c>
      <c r="B799">
        <v>140.09</v>
      </c>
      <c r="C799">
        <v>2</v>
      </c>
      <c r="D799" s="18">
        <v>39285</v>
      </c>
      <c r="E799" s="18">
        <v>39286</v>
      </c>
      <c r="F799" t="s">
        <v>5958</v>
      </c>
      <c r="G799" t="s">
        <v>5969</v>
      </c>
      <c r="H799" t="s">
        <v>675</v>
      </c>
      <c r="I799" t="s">
        <v>722</v>
      </c>
      <c r="J799" t="s">
        <v>797</v>
      </c>
      <c r="K799" t="s">
        <v>1536</v>
      </c>
      <c r="L799" t="s">
        <v>4336</v>
      </c>
      <c r="M799">
        <v>2175039</v>
      </c>
      <c r="N799">
        <v>30300</v>
      </c>
      <c r="O799" s="59">
        <v>26617293</v>
      </c>
    </row>
    <row r="800" spans="1:15" x14ac:dyDescent="0.3">
      <c r="A800" t="s">
        <v>709</v>
      </c>
      <c r="B800">
        <v>150.68</v>
      </c>
      <c r="C800">
        <v>3</v>
      </c>
      <c r="D800" s="18">
        <v>39116</v>
      </c>
      <c r="E800" s="18">
        <v>39121</v>
      </c>
      <c r="F800" t="s">
        <v>5960</v>
      </c>
      <c r="G800" t="s">
        <v>5969</v>
      </c>
      <c r="H800" t="s">
        <v>675</v>
      </c>
      <c r="I800" t="s">
        <v>771</v>
      </c>
      <c r="J800" t="s">
        <v>772</v>
      </c>
      <c r="K800" t="s">
        <v>3024</v>
      </c>
      <c r="L800" t="s">
        <v>3023</v>
      </c>
      <c r="M800">
        <v>76918</v>
      </c>
      <c r="N800">
        <v>30300</v>
      </c>
      <c r="O800" s="59">
        <v>25350315</v>
      </c>
    </row>
    <row r="801" spans="1:15" x14ac:dyDescent="0.3">
      <c r="A801" t="s">
        <v>709</v>
      </c>
      <c r="B801">
        <v>180.57</v>
      </c>
      <c r="C801">
        <v>4</v>
      </c>
      <c r="D801" s="18">
        <v>39159</v>
      </c>
      <c r="E801" s="18">
        <v>39209</v>
      </c>
      <c r="F801" t="s">
        <v>5960</v>
      </c>
      <c r="G801" t="s">
        <v>5969</v>
      </c>
      <c r="H801" t="s">
        <v>675</v>
      </c>
      <c r="I801" t="s">
        <v>746</v>
      </c>
      <c r="J801" t="s">
        <v>747</v>
      </c>
      <c r="K801" t="s">
        <v>1191</v>
      </c>
      <c r="L801" t="s">
        <v>4153</v>
      </c>
      <c r="M801">
        <v>9017443</v>
      </c>
      <c r="N801">
        <v>30300</v>
      </c>
      <c r="O801" s="59">
        <v>17675640</v>
      </c>
    </row>
    <row r="802" spans="1:15" x14ac:dyDescent="0.3">
      <c r="A802" t="s">
        <v>709</v>
      </c>
      <c r="B802">
        <v>180.22</v>
      </c>
      <c r="C802">
        <v>2</v>
      </c>
      <c r="D802" s="18">
        <v>39431</v>
      </c>
      <c r="E802" s="18">
        <v>39465</v>
      </c>
      <c r="F802" t="s">
        <v>5959</v>
      </c>
      <c r="G802" t="s">
        <v>5969</v>
      </c>
      <c r="H802" t="s">
        <v>699</v>
      </c>
      <c r="I802" t="s">
        <v>771</v>
      </c>
      <c r="J802" t="s">
        <v>750</v>
      </c>
      <c r="K802" t="s">
        <v>3522</v>
      </c>
      <c r="L802" t="s">
        <v>3521</v>
      </c>
      <c r="M802">
        <v>72565</v>
      </c>
      <c r="N802">
        <v>70700</v>
      </c>
      <c r="O802" s="59">
        <v>27752174</v>
      </c>
    </row>
    <row r="803" spans="1:15" x14ac:dyDescent="0.3">
      <c r="A803" t="s">
        <v>676</v>
      </c>
      <c r="B803">
        <v>157.38</v>
      </c>
      <c r="C803">
        <v>2</v>
      </c>
      <c r="D803" s="18">
        <v>39324</v>
      </c>
      <c r="E803" s="18">
        <v>39405</v>
      </c>
      <c r="F803" t="s">
        <v>5958</v>
      </c>
      <c r="G803" t="s">
        <v>5968</v>
      </c>
      <c r="H803" t="s">
        <v>755</v>
      </c>
      <c r="I803" t="s">
        <v>678</v>
      </c>
      <c r="J803" t="s">
        <v>679</v>
      </c>
      <c r="K803" t="s">
        <v>882</v>
      </c>
      <c r="L803" t="s">
        <v>1432</v>
      </c>
      <c r="M803">
        <v>298149</v>
      </c>
      <c r="N803">
        <v>87000</v>
      </c>
      <c r="O803" s="59">
        <v>2329739</v>
      </c>
    </row>
    <row r="804" spans="1:15" x14ac:dyDescent="0.3">
      <c r="A804" t="s">
        <v>696</v>
      </c>
      <c r="B804">
        <v>125.23</v>
      </c>
      <c r="C804">
        <v>2</v>
      </c>
      <c r="D804" s="18">
        <v>39335</v>
      </c>
      <c r="E804" s="18">
        <v>39358</v>
      </c>
      <c r="F804" t="s">
        <v>5958</v>
      </c>
      <c r="G804" t="s">
        <v>5969</v>
      </c>
      <c r="H804" t="s">
        <v>681</v>
      </c>
      <c r="I804" t="s">
        <v>693</v>
      </c>
      <c r="J804" t="s">
        <v>694</v>
      </c>
      <c r="K804" t="s">
        <v>1657</v>
      </c>
      <c r="L804" t="s">
        <v>2967</v>
      </c>
      <c r="M804">
        <v>2108810</v>
      </c>
      <c r="N804">
        <v>16000</v>
      </c>
      <c r="O804" s="59">
        <v>27014236</v>
      </c>
    </row>
    <row r="805" spans="1:15" x14ac:dyDescent="0.3">
      <c r="A805" t="s">
        <v>676</v>
      </c>
      <c r="B805">
        <v>179.74</v>
      </c>
      <c r="C805">
        <v>4</v>
      </c>
      <c r="D805" s="18">
        <v>39125</v>
      </c>
      <c r="E805" s="18">
        <v>39211</v>
      </c>
      <c r="F805" t="s">
        <v>5960</v>
      </c>
      <c r="G805" t="s">
        <v>5969</v>
      </c>
      <c r="H805" t="s">
        <v>699</v>
      </c>
      <c r="I805" t="s">
        <v>683</v>
      </c>
      <c r="J805" t="s">
        <v>735</v>
      </c>
      <c r="K805" t="s">
        <v>1504</v>
      </c>
      <c r="L805" t="s">
        <v>1503</v>
      </c>
      <c r="M805">
        <v>2384192</v>
      </c>
      <c r="N805">
        <v>70700</v>
      </c>
      <c r="O805" s="59">
        <v>25396368</v>
      </c>
    </row>
    <row r="806" spans="1:15" x14ac:dyDescent="0.3">
      <c r="A806" t="s">
        <v>690</v>
      </c>
      <c r="B806">
        <v>183.6</v>
      </c>
      <c r="C806">
        <v>4</v>
      </c>
      <c r="D806" s="18">
        <v>39389</v>
      </c>
      <c r="E806" s="18">
        <v>39418</v>
      </c>
      <c r="F806" t="s">
        <v>5959</v>
      </c>
      <c r="G806" t="s">
        <v>5969</v>
      </c>
      <c r="H806" t="s">
        <v>699</v>
      </c>
      <c r="I806" t="s">
        <v>722</v>
      </c>
      <c r="J806" t="s">
        <v>723</v>
      </c>
      <c r="K806" t="s">
        <v>1795</v>
      </c>
      <c r="L806" t="s">
        <v>2808</v>
      </c>
      <c r="M806">
        <v>935441</v>
      </c>
      <c r="N806">
        <v>70700</v>
      </c>
      <c r="O806" s="59">
        <v>27425864</v>
      </c>
    </row>
    <row r="807" spans="1:15" x14ac:dyDescent="0.3">
      <c r="A807" t="s">
        <v>690</v>
      </c>
      <c r="B807">
        <v>98.41</v>
      </c>
      <c r="C807">
        <v>1</v>
      </c>
      <c r="D807" s="18">
        <v>39339</v>
      </c>
      <c r="E807" s="18">
        <v>39347</v>
      </c>
      <c r="F807" t="s">
        <v>5958</v>
      </c>
      <c r="G807" t="s">
        <v>5969</v>
      </c>
      <c r="H807" t="s">
        <v>681</v>
      </c>
      <c r="I807" t="s">
        <v>711</v>
      </c>
      <c r="J807" t="s">
        <v>712</v>
      </c>
      <c r="K807" t="s">
        <v>713</v>
      </c>
      <c r="L807" t="s">
        <v>1248</v>
      </c>
      <c r="M807">
        <v>2857805</v>
      </c>
      <c r="N807">
        <v>16000</v>
      </c>
      <c r="O807" s="59">
        <v>27052298</v>
      </c>
    </row>
    <row r="808" spans="1:15" x14ac:dyDescent="0.3">
      <c r="A808" t="s">
        <v>690</v>
      </c>
      <c r="B808">
        <v>100.7</v>
      </c>
      <c r="C808">
        <v>2</v>
      </c>
      <c r="D808" s="18">
        <v>39376</v>
      </c>
      <c r="E808" s="18">
        <v>39407</v>
      </c>
      <c r="F808" t="s">
        <v>5959</v>
      </c>
      <c r="G808" t="s">
        <v>5969</v>
      </c>
      <c r="H808" t="s">
        <v>681</v>
      </c>
      <c r="I808" t="s">
        <v>722</v>
      </c>
      <c r="J808" t="s">
        <v>797</v>
      </c>
      <c r="K808" t="s">
        <v>4335</v>
      </c>
      <c r="L808" t="s">
        <v>2591</v>
      </c>
      <c r="M808">
        <v>1896473</v>
      </c>
      <c r="N808">
        <v>16000</v>
      </c>
      <c r="O808" s="59">
        <v>27323309</v>
      </c>
    </row>
    <row r="809" spans="1:15" x14ac:dyDescent="0.3">
      <c r="A809" t="s">
        <v>709</v>
      </c>
      <c r="B809">
        <v>138.19</v>
      </c>
      <c r="C809">
        <v>2</v>
      </c>
      <c r="D809" s="18">
        <v>39363</v>
      </c>
      <c r="E809" s="18">
        <v>39405</v>
      </c>
      <c r="F809" t="s">
        <v>5959</v>
      </c>
      <c r="G809" t="s">
        <v>5968</v>
      </c>
      <c r="H809" t="s">
        <v>720</v>
      </c>
      <c r="I809" t="s">
        <v>726</v>
      </c>
      <c r="J809" t="s">
        <v>727</v>
      </c>
      <c r="K809" t="s">
        <v>2019</v>
      </c>
      <c r="L809" t="s">
        <v>4334</v>
      </c>
      <c r="M809">
        <v>969092</v>
      </c>
      <c r="N809">
        <v>90830</v>
      </c>
      <c r="O809" s="59">
        <v>27220616</v>
      </c>
    </row>
    <row r="810" spans="1:15" x14ac:dyDescent="0.3">
      <c r="A810" t="s">
        <v>690</v>
      </c>
      <c r="B810">
        <v>112.39</v>
      </c>
      <c r="C810">
        <v>1</v>
      </c>
      <c r="D810" s="18">
        <v>39355</v>
      </c>
      <c r="E810" s="18">
        <v>39355</v>
      </c>
      <c r="F810" t="s">
        <v>5958</v>
      </c>
      <c r="G810" t="s">
        <v>5969</v>
      </c>
      <c r="H810" t="s">
        <v>681</v>
      </c>
      <c r="I810" t="s">
        <v>722</v>
      </c>
      <c r="J810" t="s">
        <v>797</v>
      </c>
      <c r="K810" t="s">
        <v>957</v>
      </c>
      <c r="L810" t="s">
        <v>956</v>
      </c>
      <c r="M810">
        <v>104145</v>
      </c>
      <c r="N810">
        <v>16000</v>
      </c>
      <c r="O810" s="59">
        <v>27159277</v>
      </c>
    </row>
    <row r="811" spans="1:15" x14ac:dyDescent="0.3">
      <c r="A811" t="s">
        <v>690</v>
      </c>
      <c r="B811">
        <v>181.83</v>
      </c>
      <c r="C811">
        <v>4</v>
      </c>
      <c r="D811" s="18">
        <v>39433</v>
      </c>
      <c r="E811" s="18">
        <v>39439</v>
      </c>
      <c r="F811" t="s">
        <v>5959</v>
      </c>
      <c r="G811" t="s">
        <v>5969</v>
      </c>
      <c r="H811" t="s">
        <v>699</v>
      </c>
      <c r="I811" t="s">
        <v>711</v>
      </c>
      <c r="J811" t="s">
        <v>712</v>
      </c>
      <c r="K811" t="s">
        <v>935</v>
      </c>
      <c r="L811" t="s">
        <v>1362</v>
      </c>
      <c r="M811">
        <v>2885169</v>
      </c>
      <c r="N811">
        <v>70700</v>
      </c>
      <c r="O811" s="59">
        <v>27752774</v>
      </c>
    </row>
    <row r="812" spans="1:15" x14ac:dyDescent="0.3">
      <c r="A812" t="s">
        <v>696</v>
      </c>
      <c r="B812">
        <v>157.91999999999999</v>
      </c>
      <c r="C812">
        <v>3</v>
      </c>
      <c r="D812" s="18">
        <v>39376</v>
      </c>
      <c r="E812" s="18">
        <v>39387</v>
      </c>
      <c r="F812" t="s">
        <v>5959</v>
      </c>
      <c r="G812" t="s">
        <v>5969</v>
      </c>
      <c r="H812" t="s">
        <v>675</v>
      </c>
      <c r="I812" t="s">
        <v>693</v>
      </c>
      <c r="J812" t="s">
        <v>694</v>
      </c>
      <c r="K812" t="s">
        <v>733</v>
      </c>
      <c r="L812" t="s">
        <v>4333</v>
      </c>
      <c r="M812">
        <v>2898165</v>
      </c>
      <c r="N812">
        <v>30300</v>
      </c>
      <c r="O812" s="59">
        <v>27344141</v>
      </c>
    </row>
    <row r="813" spans="1:15" x14ac:dyDescent="0.3">
      <c r="A813" t="s">
        <v>696</v>
      </c>
      <c r="B813">
        <v>184.07</v>
      </c>
      <c r="C813">
        <v>4</v>
      </c>
      <c r="D813" s="18">
        <v>39138</v>
      </c>
      <c r="E813" s="18">
        <v>39159</v>
      </c>
      <c r="F813" t="s">
        <v>5960</v>
      </c>
      <c r="G813" t="s">
        <v>5969</v>
      </c>
      <c r="H813" t="s">
        <v>675</v>
      </c>
      <c r="I813" t="s">
        <v>946</v>
      </c>
      <c r="J813" t="s">
        <v>1124</v>
      </c>
      <c r="K813" t="s">
        <v>2359</v>
      </c>
      <c r="L813" t="s">
        <v>3030</v>
      </c>
      <c r="M813">
        <v>336344</v>
      </c>
      <c r="N813">
        <v>30300</v>
      </c>
      <c r="O813" s="59">
        <v>25472136</v>
      </c>
    </row>
    <row r="814" spans="1:15" x14ac:dyDescent="0.3">
      <c r="A814" t="s">
        <v>690</v>
      </c>
      <c r="B814">
        <v>121.13</v>
      </c>
      <c r="C814">
        <v>1</v>
      </c>
      <c r="D814" s="18">
        <v>39383</v>
      </c>
      <c r="E814" s="18">
        <v>39411</v>
      </c>
      <c r="F814" t="s">
        <v>5959</v>
      </c>
      <c r="G814" t="s">
        <v>5969</v>
      </c>
      <c r="H814" t="s">
        <v>675</v>
      </c>
      <c r="I814" t="s">
        <v>711</v>
      </c>
      <c r="J814" t="s">
        <v>712</v>
      </c>
      <c r="K814" t="s">
        <v>800</v>
      </c>
      <c r="L814" t="s">
        <v>799</v>
      </c>
      <c r="M814">
        <v>134834</v>
      </c>
      <c r="N814">
        <v>30300</v>
      </c>
      <c r="O814" s="59">
        <v>27381375</v>
      </c>
    </row>
    <row r="815" spans="1:15" x14ac:dyDescent="0.3">
      <c r="A815" t="s">
        <v>696</v>
      </c>
      <c r="B815">
        <v>122.87</v>
      </c>
      <c r="C815">
        <v>1</v>
      </c>
      <c r="D815" s="18">
        <v>39296</v>
      </c>
      <c r="E815" s="18">
        <v>39317</v>
      </c>
      <c r="F815" t="s">
        <v>5958</v>
      </c>
      <c r="G815" t="s">
        <v>5969</v>
      </c>
      <c r="H815" t="s">
        <v>681</v>
      </c>
      <c r="I815" t="s">
        <v>693</v>
      </c>
      <c r="J815" t="s">
        <v>694</v>
      </c>
      <c r="K815" t="s">
        <v>2880</v>
      </c>
      <c r="L815" t="s">
        <v>4332</v>
      </c>
      <c r="M815">
        <v>327909</v>
      </c>
      <c r="N815">
        <v>16000</v>
      </c>
      <c r="O815" s="59">
        <v>26690310</v>
      </c>
    </row>
    <row r="816" spans="1:15" x14ac:dyDescent="0.3">
      <c r="A816" t="s">
        <v>690</v>
      </c>
      <c r="B816">
        <v>111.12</v>
      </c>
      <c r="C816">
        <v>1</v>
      </c>
      <c r="D816" s="18">
        <v>39251</v>
      </c>
      <c r="E816" s="18">
        <v>39272</v>
      </c>
      <c r="F816" t="s">
        <v>5957</v>
      </c>
      <c r="G816" t="s">
        <v>5969</v>
      </c>
      <c r="H816" t="s">
        <v>681</v>
      </c>
      <c r="I816" t="s">
        <v>839</v>
      </c>
      <c r="J816" t="s">
        <v>840</v>
      </c>
      <c r="K816" t="s">
        <v>2280</v>
      </c>
      <c r="L816" t="s">
        <v>3059</v>
      </c>
      <c r="M816">
        <v>289673</v>
      </c>
      <c r="N816">
        <v>16000</v>
      </c>
      <c r="O816" s="59">
        <v>2202822</v>
      </c>
    </row>
    <row r="817" spans="1:15" x14ac:dyDescent="0.3">
      <c r="A817" t="s">
        <v>676</v>
      </c>
      <c r="B817">
        <v>109.53</v>
      </c>
      <c r="C817">
        <v>2</v>
      </c>
      <c r="D817" s="18">
        <v>39277</v>
      </c>
      <c r="E817" s="18">
        <v>39377</v>
      </c>
      <c r="F817" t="s">
        <v>5958</v>
      </c>
      <c r="G817" t="s">
        <v>5969</v>
      </c>
      <c r="H817" t="s">
        <v>675</v>
      </c>
      <c r="I817" t="s">
        <v>678</v>
      </c>
      <c r="J817" t="s">
        <v>679</v>
      </c>
      <c r="K817" t="s">
        <v>678</v>
      </c>
      <c r="L817" t="s">
        <v>860</v>
      </c>
      <c r="M817">
        <v>2484277</v>
      </c>
      <c r="N817">
        <v>30300</v>
      </c>
      <c r="O817" s="59">
        <v>2242830</v>
      </c>
    </row>
    <row r="818" spans="1:15" x14ac:dyDescent="0.3">
      <c r="A818" t="s">
        <v>690</v>
      </c>
      <c r="B818">
        <v>98.91</v>
      </c>
      <c r="C818">
        <v>1</v>
      </c>
      <c r="D818" s="18">
        <v>39425</v>
      </c>
      <c r="E818" s="18">
        <v>39454</v>
      </c>
      <c r="F818" t="s">
        <v>5959</v>
      </c>
      <c r="G818" t="s">
        <v>5969</v>
      </c>
      <c r="H818" t="s">
        <v>681</v>
      </c>
      <c r="I818" t="s">
        <v>711</v>
      </c>
      <c r="J818" t="s">
        <v>712</v>
      </c>
      <c r="K818" t="s">
        <v>2158</v>
      </c>
      <c r="L818" t="s">
        <v>4331</v>
      </c>
      <c r="M818">
        <v>157086</v>
      </c>
      <c r="N818">
        <v>16000</v>
      </c>
      <c r="O818" s="59">
        <v>27709307</v>
      </c>
    </row>
    <row r="819" spans="1:15" x14ac:dyDescent="0.3">
      <c r="A819" t="s">
        <v>690</v>
      </c>
      <c r="B819">
        <v>98.41</v>
      </c>
      <c r="C819">
        <v>1</v>
      </c>
      <c r="D819" s="18">
        <v>39255</v>
      </c>
      <c r="E819" s="18">
        <v>39268</v>
      </c>
      <c r="F819" t="s">
        <v>5957</v>
      </c>
      <c r="G819" t="s">
        <v>5969</v>
      </c>
      <c r="H819" t="s">
        <v>681</v>
      </c>
      <c r="I819" t="s">
        <v>711</v>
      </c>
      <c r="J819" t="s">
        <v>712</v>
      </c>
      <c r="K819" t="s">
        <v>1509</v>
      </c>
      <c r="L819" t="s">
        <v>4330</v>
      </c>
      <c r="M819">
        <v>770882</v>
      </c>
      <c r="N819">
        <v>16000</v>
      </c>
      <c r="O819" s="59">
        <v>26403811</v>
      </c>
    </row>
    <row r="820" spans="1:15" x14ac:dyDescent="0.3">
      <c r="A820" t="s">
        <v>676</v>
      </c>
      <c r="B820">
        <v>119.38</v>
      </c>
      <c r="C820">
        <v>1</v>
      </c>
      <c r="D820" s="18">
        <v>39215</v>
      </c>
      <c r="E820" s="18">
        <v>39260</v>
      </c>
      <c r="F820" t="s">
        <v>5957</v>
      </c>
      <c r="G820" t="s">
        <v>5969</v>
      </c>
      <c r="H820" t="s">
        <v>681</v>
      </c>
      <c r="I820" t="s">
        <v>672</v>
      </c>
      <c r="J820" t="s">
        <v>673</v>
      </c>
      <c r="K820" t="s">
        <v>674</v>
      </c>
      <c r="L820" t="s">
        <v>4329</v>
      </c>
      <c r="M820">
        <v>2200087</v>
      </c>
      <c r="N820">
        <v>16000</v>
      </c>
      <c r="O820" s="59">
        <v>26092860</v>
      </c>
    </row>
    <row r="821" spans="1:15" x14ac:dyDescent="0.3">
      <c r="A821" t="s">
        <v>690</v>
      </c>
      <c r="B821">
        <v>127.17</v>
      </c>
      <c r="C821">
        <v>2</v>
      </c>
      <c r="D821" s="18">
        <v>39214</v>
      </c>
      <c r="E821" s="18">
        <v>39237</v>
      </c>
      <c r="F821" t="s">
        <v>5957</v>
      </c>
      <c r="G821" t="s">
        <v>5969</v>
      </c>
      <c r="H821" t="s">
        <v>675</v>
      </c>
      <c r="I821" t="s">
        <v>687</v>
      </c>
      <c r="J821" t="s">
        <v>688</v>
      </c>
      <c r="K821" t="s">
        <v>962</v>
      </c>
      <c r="L821" t="s">
        <v>4328</v>
      </c>
      <c r="M821">
        <v>2732534</v>
      </c>
      <c r="N821">
        <v>30300</v>
      </c>
      <c r="O821" s="59">
        <v>26091931</v>
      </c>
    </row>
    <row r="822" spans="1:15" x14ac:dyDescent="0.3">
      <c r="A822" t="s">
        <v>690</v>
      </c>
      <c r="B822">
        <v>104.82</v>
      </c>
      <c r="C822">
        <v>2</v>
      </c>
      <c r="D822" s="18">
        <v>39363</v>
      </c>
      <c r="E822" s="18">
        <v>39397</v>
      </c>
      <c r="F822" t="s">
        <v>5959</v>
      </c>
      <c r="G822" t="s">
        <v>5969</v>
      </c>
      <c r="H822" t="s">
        <v>681</v>
      </c>
      <c r="I822" t="s">
        <v>687</v>
      </c>
      <c r="J822" t="s">
        <v>688</v>
      </c>
      <c r="K822" t="s">
        <v>2768</v>
      </c>
      <c r="L822" t="s">
        <v>700</v>
      </c>
      <c r="M822">
        <v>1861486</v>
      </c>
      <c r="N822">
        <v>16000</v>
      </c>
      <c r="O822" s="59">
        <v>27226378</v>
      </c>
    </row>
    <row r="823" spans="1:15" x14ac:dyDescent="0.3">
      <c r="A823" t="s">
        <v>709</v>
      </c>
      <c r="B823">
        <v>122.73</v>
      </c>
      <c r="C823">
        <v>2</v>
      </c>
      <c r="D823" s="18">
        <v>39201</v>
      </c>
      <c r="E823" s="18">
        <v>39239</v>
      </c>
      <c r="F823" t="s">
        <v>5957</v>
      </c>
      <c r="G823" t="s">
        <v>5969</v>
      </c>
      <c r="H823" t="s">
        <v>681</v>
      </c>
      <c r="I823" t="s">
        <v>726</v>
      </c>
      <c r="J823" t="s">
        <v>750</v>
      </c>
      <c r="K823" t="s">
        <v>4128</v>
      </c>
      <c r="L823" t="s">
        <v>4127</v>
      </c>
      <c r="M823">
        <v>2406430</v>
      </c>
      <c r="N823">
        <v>16000</v>
      </c>
      <c r="O823" s="59">
        <v>25968886</v>
      </c>
    </row>
    <row r="824" spans="1:15" x14ac:dyDescent="0.3">
      <c r="A824" t="s">
        <v>709</v>
      </c>
      <c r="B824">
        <v>145.01</v>
      </c>
      <c r="C824">
        <v>2</v>
      </c>
      <c r="D824" s="18">
        <v>39187</v>
      </c>
      <c r="E824" s="18">
        <v>39225</v>
      </c>
      <c r="F824" t="s">
        <v>5957</v>
      </c>
      <c r="G824" t="s">
        <v>5969</v>
      </c>
      <c r="H824" t="s">
        <v>675</v>
      </c>
      <c r="I824" t="s">
        <v>706</v>
      </c>
      <c r="J824" t="s">
        <v>707</v>
      </c>
      <c r="K824" t="s">
        <v>2866</v>
      </c>
      <c r="L824" t="s">
        <v>4327</v>
      </c>
      <c r="M824">
        <v>1955121</v>
      </c>
      <c r="N824">
        <v>30300</v>
      </c>
      <c r="O824" s="59">
        <v>25872420</v>
      </c>
    </row>
    <row r="825" spans="1:15" x14ac:dyDescent="0.3">
      <c r="A825" t="s">
        <v>696</v>
      </c>
      <c r="B825">
        <v>168.82</v>
      </c>
      <c r="C825">
        <v>2</v>
      </c>
      <c r="D825" s="18">
        <v>39095</v>
      </c>
      <c r="E825" s="18">
        <v>39098</v>
      </c>
      <c r="F825" t="s">
        <v>5960</v>
      </c>
      <c r="G825" t="s">
        <v>5968</v>
      </c>
      <c r="H825" t="s">
        <v>720</v>
      </c>
      <c r="I825" t="s">
        <v>693</v>
      </c>
      <c r="J825" t="s">
        <v>694</v>
      </c>
      <c r="K825" t="s">
        <v>1855</v>
      </c>
      <c r="L825" t="s">
        <v>4326</v>
      </c>
      <c r="M825">
        <v>352688</v>
      </c>
      <c r="N825">
        <v>90830</v>
      </c>
      <c r="O825" s="59">
        <v>25225314</v>
      </c>
    </row>
    <row r="826" spans="1:15" x14ac:dyDescent="0.3">
      <c r="A826" t="s">
        <v>696</v>
      </c>
      <c r="B826">
        <v>185.27</v>
      </c>
      <c r="C826">
        <v>3</v>
      </c>
      <c r="D826" s="18">
        <v>39172</v>
      </c>
      <c r="E826" s="18">
        <v>39194</v>
      </c>
      <c r="F826" t="s">
        <v>5960</v>
      </c>
      <c r="G826" t="s">
        <v>5969</v>
      </c>
      <c r="H826" t="s">
        <v>699</v>
      </c>
      <c r="I826" t="s">
        <v>693</v>
      </c>
      <c r="J826" t="s">
        <v>694</v>
      </c>
      <c r="K826" t="s">
        <v>953</v>
      </c>
      <c r="L826" t="s">
        <v>2174</v>
      </c>
      <c r="M826">
        <v>960960</v>
      </c>
      <c r="N826">
        <v>70700</v>
      </c>
      <c r="O826" s="59">
        <v>25753943</v>
      </c>
    </row>
    <row r="827" spans="1:15" x14ac:dyDescent="0.3">
      <c r="A827" t="s">
        <v>690</v>
      </c>
      <c r="B827">
        <v>136.44</v>
      </c>
      <c r="C827">
        <v>2</v>
      </c>
      <c r="D827" s="18">
        <v>39180</v>
      </c>
      <c r="E827" s="18">
        <v>39215</v>
      </c>
      <c r="F827" t="s">
        <v>5957</v>
      </c>
      <c r="G827" t="s">
        <v>5969</v>
      </c>
      <c r="H827" t="s">
        <v>675</v>
      </c>
      <c r="I827" t="s">
        <v>722</v>
      </c>
      <c r="J827" t="s">
        <v>797</v>
      </c>
      <c r="K827" t="s">
        <v>4325</v>
      </c>
      <c r="L827" t="s">
        <v>3038</v>
      </c>
      <c r="M827">
        <v>2815594</v>
      </c>
      <c r="N827">
        <v>30300</v>
      </c>
      <c r="O827" s="59">
        <v>25813872</v>
      </c>
    </row>
    <row r="828" spans="1:15" x14ac:dyDescent="0.3">
      <c r="A828" t="s">
        <v>690</v>
      </c>
      <c r="B828">
        <v>111.33</v>
      </c>
      <c r="C828">
        <v>1</v>
      </c>
      <c r="D828" s="18">
        <v>39304</v>
      </c>
      <c r="E828" s="18">
        <v>39340</v>
      </c>
      <c r="F828" t="s">
        <v>5958</v>
      </c>
      <c r="G828" t="s">
        <v>5969</v>
      </c>
      <c r="H828" t="s">
        <v>681</v>
      </c>
      <c r="I828" t="s">
        <v>687</v>
      </c>
      <c r="J828" t="s">
        <v>688</v>
      </c>
      <c r="K828" t="s">
        <v>1212</v>
      </c>
      <c r="L828" t="s">
        <v>2563</v>
      </c>
      <c r="M828">
        <v>1948783</v>
      </c>
      <c r="N828">
        <v>16000</v>
      </c>
      <c r="O828" s="59">
        <v>26791165</v>
      </c>
    </row>
    <row r="829" spans="1:15" x14ac:dyDescent="0.3">
      <c r="A829" t="s">
        <v>696</v>
      </c>
      <c r="B829">
        <v>182.38</v>
      </c>
      <c r="C829">
        <v>3</v>
      </c>
      <c r="D829" s="18">
        <v>39263</v>
      </c>
      <c r="E829" s="18">
        <v>39277</v>
      </c>
      <c r="F829" t="s">
        <v>5957</v>
      </c>
      <c r="G829" t="s">
        <v>5969</v>
      </c>
      <c r="H829" t="s">
        <v>699</v>
      </c>
      <c r="I829" t="s">
        <v>693</v>
      </c>
      <c r="J829" t="s">
        <v>694</v>
      </c>
      <c r="K829" t="s">
        <v>744</v>
      </c>
      <c r="L829" t="s">
        <v>743</v>
      </c>
      <c r="M829">
        <v>961817</v>
      </c>
      <c r="N829">
        <v>70700</v>
      </c>
      <c r="O829" s="59">
        <v>26447700</v>
      </c>
    </row>
    <row r="830" spans="1:15" x14ac:dyDescent="0.3">
      <c r="A830" t="s">
        <v>690</v>
      </c>
      <c r="B830">
        <v>121.13</v>
      </c>
      <c r="C830">
        <v>1</v>
      </c>
      <c r="D830" s="18">
        <v>39118</v>
      </c>
      <c r="E830" s="18">
        <v>39149</v>
      </c>
      <c r="F830" t="s">
        <v>5960</v>
      </c>
      <c r="G830" t="s">
        <v>5969</v>
      </c>
      <c r="H830" t="s">
        <v>675</v>
      </c>
      <c r="I830" t="s">
        <v>711</v>
      </c>
      <c r="J830" t="s">
        <v>712</v>
      </c>
      <c r="K830" t="s">
        <v>1032</v>
      </c>
      <c r="L830" t="s">
        <v>2786</v>
      </c>
      <c r="M830">
        <v>136297</v>
      </c>
      <c r="N830">
        <v>30300</v>
      </c>
      <c r="O830" s="59">
        <v>25355036</v>
      </c>
    </row>
    <row r="831" spans="1:15" x14ac:dyDescent="0.3">
      <c r="A831" t="s">
        <v>676</v>
      </c>
      <c r="B831">
        <v>124.29</v>
      </c>
      <c r="C831">
        <v>2</v>
      </c>
      <c r="D831" s="18">
        <v>39222</v>
      </c>
      <c r="E831" s="18">
        <v>39239</v>
      </c>
      <c r="F831" t="s">
        <v>5957</v>
      </c>
      <c r="G831" t="s">
        <v>5969</v>
      </c>
      <c r="H831" t="s">
        <v>681</v>
      </c>
      <c r="I831" t="s">
        <v>678</v>
      </c>
      <c r="J831" t="s">
        <v>753</v>
      </c>
      <c r="K831" t="s">
        <v>4324</v>
      </c>
      <c r="L831" t="s">
        <v>4323</v>
      </c>
      <c r="M831">
        <v>1742087</v>
      </c>
      <c r="N831">
        <v>16000</v>
      </c>
      <c r="O831" s="59">
        <v>26143624</v>
      </c>
    </row>
    <row r="832" spans="1:15" x14ac:dyDescent="0.3">
      <c r="A832" t="s">
        <v>690</v>
      </c>
      <c r="B832">
        <v>121.13</v>
      </c>
      <c r="C832">
        <v>1</v>
      </c>
      <c r="D832" s="18">
        <v>39408</v>
      </c>
      <c r="E832" s="18">
        <v>39417</v>
      </c>
      <c r="F832" t="s">
        <v>5959</v>
      </c>
      <c r="G832" t="s">
        <v>5969</v>
      </c>
      <c r="H832" t="s">
        <v>675</v>
      </c>
      <c r="I832" t="s">
        <v>711</v>
      </c>
      <c r="J832" t="s">
        <v>712</v>
      </c>
      <c r="K832" t="s">
        <v>935</v>
      </c>
      <c r="L832" t="s">
        <v>1362</v>
      </c>
      <c r="M832">
        <v>1933708</v>
      </c>
      <c r="N832">
        <v>30300</v>
      </c>
      <c r="O832" s="59">
        <v>27600267</v>
      </c>
    </row>
    <row r="833" spans="1:15" x14ac:dyDescent="0.3">
      <c r="A833" t="s">
        <v>696</v>
      </c>
      <c r="B833">
        <v>174.63</v>
      </c>
      <c r="C833">
        <v>3</v>
      </c>
      <c r="D833" s="18">
        <v>39331</v>
      </c>
      <c r="E833" s="18">
        <v>39351</v>
      </c>
      <c r="F833" t="s">
        <v>5958</v>
      </c>
      <c r="G833" t="s">
        <v>5968</v>
      </c>
      <c r="H833" t="s">
        <v>720</v>
      </c>
      <c r="I833" t="s">
        <v>693</v>
      </c>
      <c r="J833" t="s">
        <v>694</v>
      </c>
      <c r="K833" t="s">
        <v>1456</v>
      </c>
      <c r="L833" t="s">
        <v>2985</v>
      </c>
      <c r="M833">
        <v>370911</v>
      </c>
      <c r="N833">
        <v>90830</v>
      </c>
      <c r="O833" s="59">
        <v>26962651</v>
      </c>
    </row>
    <row r="834" spans="1:15" x14ac:dyDescent="0.3">
      <c r="A834" t="s">
        <v>690</v>
      </c>
      <c r="B834">
        <v>122.89</v>
      </c>
      <c r="C834">
        <v>2</v>
      </c>
      <c r="D834" s="18">
        <v>39334</v>
      </c>
      <c r="E834" s="18">
        <v>39351</v>
      </c>
      <c r="F834" t="s">
        <v>5958</v>
      </c>
      <c r="G834" t="s">
        <v>5969</v>
      </c>
      <c r="H834" t="s">
        <v>675</v>
      </c>
      <c r="I834" t="s">
        <v>711</v>
      </c>
      <c r="J834" t="s">
        <v>712</v>
      </c>
      <c r="K834" t="s">
        <v>1342</v>
      </c>
      <c r="L834" t="s">
        <v>2468</v>
      </c>
      <c r="M834">
        <v>158216</v>
      </c>
      <c r="N834">
        <v>30300</v>
      </c>
      <c r="O834" s="59">
        <v>26999578</v>
      </c>
    </row>
    <row r="835" spans="1:15" x14ac:dyDescent="0.3">
      <c r="A835" t="s">
        <v>676</v>
      </c>
      <c r="B835">
        <v>125.07</v>
      </c>
      <c r="C835">
        <v>1</v>
      </c>
      <c r="D835" s="18">
        <v>39213</v>
      </c>
      <c r="E835" s="18">
        <v>39285</v>
      </c>
      <c r="F835" t="s">
        <v>5957</v>
      </c>
      <c r="G835" t="s">
        <v>5969</v>
      </c>
      <c r="H835" t="s">
        <v>675</v>
      </c>
      <c r="I835" t="s">
        <v>683</v>
      </c>
      <c r="J835" t="s">
        <v>730</v>
      </c>
      <c r="K835" t="s">
        <v>1740</v>
      </c>
      <c r="L835" t="s">
        <v>4322</v>
      </c>
      <c r="M835">
        <v>1743712</v>
      </c>
      <c r="N835">
        <v>30300</v>
      </c>
      <c r="O835" s="59">
        <v>26088648</v>
      </c>
    </row>
    <row r="836" spans="1:15" x14ac:dyDescent="0.3">
      <c r="A836" t="s">
        <v>709</v>
      </c>
      <c r="B836">
        <v>180.57</v>
      </c>
      <c r="C836">
        <v>4</v>
      </c>
      <c r="D836" s="18">
        <v>39139</v>
      </c>
      <c r="E836" s="18">
        <v>39148</v>
      </c>
      <c r="F836" t="s">
        <v>5960</v>
      </c>
      <c r="G836" t="s">
        <v>5969</v>
      </c>
      <c r="H836" t="s">
        <v>675</v>
      </c>
      <c r="I836" t="s">
        <v>746</v>
      </c>
      <c r="J836" t="s">
        <v>747</v>
      </c>
      <c r="K836" t="s">
        <v>1528</v>
      </c>
      <c r="L836" t="s">
        <v>1527</v>
      </c>
      <c r="M836">
        <v>2478179</v>
      </c>
      <c r="N836">
        <v>30300</v>
      </c>
      <c r="O836" s="59">
        <v>17663595</v>
      </c>
    </row>
    <row r="837" spans="1:15" x14ac:dyDescent="0.3">
      <c r="A837" t="s">
        <v>690</v>
      </c>
      <c r="B837">
        <v>111.33</v>
      </c>
      <c r="C837">
        <v>1</v>
      </c>
      <c r="D837" s="18">
        <v>39293</v>
      </c>
      <c r="E837" s="18">
        <v>39296</v>
      </c>
      <c r="F837" t="s">
        <v>5958</v>
      </c>
      <c r="G837" t="s">
        <v>5969</v>
      </c>
      <c r="H837" t="s">
        <v>681</v>
      </c>
      <c r="I837" t="s">
        <v>687</v>
      </c>
      <c r="J837" t="s">
        <v>888</v>
      </c>
      <c r="K837" t="s">
        <v>2100</v>
      </c>
      <c r="L837" t="s">
        <v>4321</v>
      </c>
      <c r="M837">
        <v>260170</v>
      </c>
      <c r="N837">
        <v>16000</v>
      </c>
      <c r="O837" s="59">
        <v>26736810</v>
      </c>
    </row>
    <row r="838" spans="1:15" x14ac:dyDescent="0.3">
      <c r="A838" t="s">
        <v>696</v>
      </c>
      <c r="B838">
        <v>139.68</v>
      </c>
      <c r="C838">
        <v>2</v>
      </c>
      <c r="D838" s="18">
        <v>39307</v>
      </c>
      <c r="E838" s="18">
        <v>39330</v>
      </c>
      <c r="F838" t="s">
        <v>5958</v>
      </c>
      <c r="G838" t="s">
        <v>5968</v>
      </c>
      <c r="H838" t="s">
        <v>720</v>
      </c>
      <c r="I838" t="s">
        <v>693</v>
      </c>
      <c r="J838" t="s">
        <v>694</v>
      </c>
      <c r="K838" t="s">
        <v>698</v>
      </c>
      <c r="L838" t="s">
        <v>697</v>
      </c>
      <c r="M838">
        <v>369153</v>
      </c>
      <c r="N838">
        <v>90830</v>
      </c>
      <c r="O838" s="59">
        <v>26800355</v>
      </c>
    </row>
    <row r="839" spans="1:15" x14ac:dyDescent="0.3">
      <c r="A839" t="s">
        <v>696</v>
      </c>
      <c r="B839">
        <v>139.68</v>
      </c>
      <c r="C839">
        <v>2</v>
      </c>
      <c r="D839" s="18">
        <v>39321</v>
      </c>
      <c r="E839" s="18">
        <v>39326</v>
      </c>
      <c r="F839" t="s">
        <v>5958</v>
      </c>
      <c r="G839" t="s">
        <v>5968</v>
      </c>
      <c r="H839" t="s">
        <v>720</v>
      </c>
      <c r="I839" t="s">
        <v>693</v>
      </c>
      <c r="J839" t="s">
        <v>694</v>
      </c>
      <c r="K839" t="s">
        <v>698</v>
      </c>
      <c r="L839" t="s">
        <v>697</v>
      </c>
      <c r="M839">
        <v>367865</v>
      </c>
      <c r="N839">
        <v>90830</v>
      </c>
      <c r="O839" s="59">
        <v>26907608</v>
      </c>
    </row>
    <row r="840" spans="1:15" x14ac:dyDescent="0.3">
      <c r="A840" t="s">
        <v>676</v>
      </c>
      <c r="B840">
        <v>179.74</v>
      </c>
      <c r="C840">
        <v>4</v>
      </c>
      <c r="D840" s="18">
        <v>39418</v>
      </c>
      <c r="E840" s="18">
        <v>39488</v>
      </c>
      <c r="F840" t="s">
        <v>5959</v>
      </c>
      <c r="G840" t="s">
        <v>5969</v>
      </c>
      <c r="H840" t="s">
        <v>699</v>
      </c>
      <c r="I840" t="s">
        <v>683</v>
      </c>
      <c r="J840" t="s">
        <v>735</v>
      </c>
      <c r="K840" t="s">
        <v>1504</v>
      </c>
      <c r="L840" t="s">
        <v>1503</v>
      </c>
      <c r="M840">
        <v>2384192</v>
      </c>
      <c r="N840">
        <v>70700</v>
      </c>
      <c r="O840" s="59">
        <v>27645075</v>
      </c>
    </row>
    <row r="841" spans="1:15" x14ac:dyDescent="0.3">
      <c r="A841" t="s">
        <v>676</v>
      </c>
      <c r="B841">
        <v>186.44</v>
      </c>
      <c r="C841">
        <v>2</v>
      </c>
      <c r="D841" s="18">
        <v>39112</v>
      </c>
      <c r="E841" s="18">
        <v>39147</v>
      </c>
      <c r="F841" t="s">
        <v>5960</v>
      </c>
      <c r="G841" t="s">
        <v>5969</v>
      </c>
      <c r="H841" t="s">
        <v>699</v>
      </c>
      <c r="I841" t="s">
        <v>672</v>
      </c>
      <c r="J841" t="s">
        <v>673</v>
      </c>
      <c r="K841" t="s">
        <v>2769</v>
      </c>
      <c r="L841" t="s">
        <v>4320</v>
      </c>
      <c r="M841">
        <v>961282</v>
      </c>
      <c r="N841">
        <v>70700</v>
      </c>
      <c r="O841" s="59">
        <v>25296046</v>
      </c>
    </row>
    <row r="842" spans="1:15" x14ac:dyDescent="0.3">
      <c r="A842" t="s">
        <v>690</v>
      </c>
      <c r="B842">
        <v>123.68</v>
      </c>
      <c r="C842">
        <v>3</v>
      </c>
      <c r="D842" s="18">
        <v>39158</v>
      </c>
      <c r="E842" s="18">
        <v>39173</v>
      </c>
      <c r="F842" t="s">
        <v>5960</v>
      </c>
      <c r="G842" t="s">
        <v>5969</v>
      </c>
      <c r="H842" t="s">
        <v>675</v>
      </c>
      <c r="I842" t="s">
        <v>711</v>
      </c>
      <c r="J842" t="s">
        <v>712</v>
      </c>
      <c r="K842" t="s">
        <v>3293</v>
      </c>
      <c r="L842" t="s">
        <v>2763</v>
      </c>
      <c r="M842">
        <v>150151</v>
      </c>
      <c r="N842">
        <v>30300</v>
      </c>
      <c r="O842" s="59">
        <v>25660407</v>
      </c>
    </row>
    <row r="843" spans="1:15" x14ac:dyDescent="0.3">
      <c r="A843" t="s">
        <v>709</v>
      </c>
      <c r="B843">
        <v>134.54</v>
      </c>
      <c r="C843">
        <v>2</v>
      </c>
      <c r="D843" s="18">
        <v>39353</v>
      </c>
      <c r="E843" s="18">
        <v>39386</v>
      </c>
      <c r="F843" t="s">
        <v>5958</v>
      </c>
      <c r="G843" t="s">
        <v>5968</v>
      </c>
      <c r="H843" t="s">
        <v>755</v>
      </c>
      <c r="I843" t="s">
        <v>706</v>
      </c>
      <c r="J843" t="s">
        <v>762</v>
      </c>
      <c r="K843" t="s">
        <v>1050</v>
      </c>
      <c r="L843" t="s">
        <v>1049</v>
      </c>
      <c r="M843">
        <v>2805391</v>
      </c>
      <c r="N843">
        <v>87000</v>
      </c>
      <c r="O843" s="59">
        <v>27152004</v>
      </c>
    </row>
    <row r="844" spans="1:15" x14ac:dyDescent="0.3">
      <c r="A844" t="s">
        <v>696</v>
      </c>
      <c r="B844">
        <v>181.28</v>
      </c>
      <c r="C844">
        <v>3</v>
      </c>
      <c r="D844" s="18">
        <v>39307</v>
      </c>
      <c r="E844" s="18">
        <v>39312</v>
      </c>
      <c r="F844" t="s">
        <v>5958</v>
      </c>
      <c r="G844" t="s">
        <v>5969</v>
      </c>
      <c r="H844" t="s">
        <v>699</v>
      </c>
      <c r="I844" t="s">
        <v>693</v>
      </c>
      <c r="J844" t="s">
        <v>694</v>
      </c>
      <c r="K844" t="s">
        <v>733</v>
      </c>
      <c r="L844" t="s">
        <v>3574</v>
      </c>
      <c r="M844">
        <v>2499678</v>
      </c>
      <c r="N844">
        <v>70700</v>
      </c>
      <c r="O844" s="59">
        <v>26773869</v>
      </c>
    </row>
    <row r="845" spans="1:15" x14ac:dyDescent="0.3">
      <c r="A845" t="s">
        <v>696</v>
      </c>
      <c r="B845">
        <v>125.23</v>
      </c>
      <c r="C845">
        <v>2</v>
      </c>
      <c r="D845" s="18">
        <v>39264</v>
      </c>
      <c r="E845" s="18">
        <v>39278</v>
      </c>
      <c r="F845" t="s">
        <v>5958</v>
      </c>
      <c r="G845" t="s">
        <v>5969</v>
      </c>
      <c r="H845" t="s">
        <v>681</v>
      </c>
      <c r="I845" t="s">
        <v>693</v>
      </c>
      <c r="J845" t="s">
        <v>694</v>
      </c>
      <c r="K845" t="s">
        <v>3044</v>
      </c>
      <c r="L845" t="s">
        <v>4319</v>
      </c>
      <c r="M845">
        <v>345500</v>
      </c>
      <c r="N845">
        <v>16000</v>
      </c>
      <c r="O845" s="59">
        <v>26420048</v>
      </c>
    </row>
    <row r="846" spans="1:15" x14ac:dyDescent="0.3">
      <c r="A846" t="s">
        <v>709</v>
      </c>
      <c r="B846">
        <v>135.12</v>
      </c>
      <c r="C846">
        <v>2</v>
      </c>
      <c r="D846" s="18">
        <v>39307</v>
      </c>
      <c r="E846" s="18">
        <v>39319</v>
      </c>
      <c r="F846" t="s">
        <v>5958</v>
      </c>
      <c r="G846" t="s">
        <v>5969</v>
      </c>
      <c r="H846" t="s">
        <v>681</v>
      </c>
      <c r="I846" t="s">
        <v>746</v>
      </c>
      <c r="J846" t="s">
        <v>782</v>
      </c>
      <c r="K846" t="s">
        <v>2344</v>
      </c>
      <c r="L846" t="s">
        <v>4318</v>
      </c>
      <c r="M846">
        <v>382249</v>
      </c>
      <c r="N846">
        <v>16000</v>
      </c>
      <c r="O846" s="59">
        <v>17759841</v>
      </c>
    </row>
    <row r="847" spans="1:15" x14ac:dyDescent="0.3">
      <c r="A847" t="s">
        <v>676</v>
      </c>
      <c r="B847">
        <v>94.03</v>
      </c>
      <c r="C847">
        <v>1</v>
      </c>
      <c r="D847" s="18">
        <v>39257</v>
      </c>
      <c r="E847" s="18">
        <v>39303</v>
      </c>
      <c r="F847" t="s">
        <v>5957</v>
      </c>
      <c r="G847" t="s">
        <v>5969</v>
      </c>
      <c r="H847" t="s">
        <v>681</v>
      </c>
      <c r="I847" t="s">
        <v>683</v>
      </c>
      <c r="J847" t="s">
        <v>684</v>
      </c>
      <c r="K847" t="s">
        <v>4317</v>
      </c>
      <c r="L847" t="s">
        <v>4316</v>
      </c>
      <c r="M847">
        <v>2864424</v>
      </c>
      <c r="N847">
        <v>16000</v>
      </c>
      <c r="O847" s="59">
        <v>26469234</v>
      </c>
    </row>
    <row r="848" spans="1:15" x14ac:dyDescent="0.3">
      <c r="A848" t="s">
        <v>696</v>
      </c>
      <c r="B848">
        <v>129.38</v>
      </c>
      <c r="C848">
        <v>2</v>
      </c>
      <c r="D848" s="18">
        <v>39290</v>
      </c>
      <c r="E848" s="18">
        <v>39303</v>
      </c>
      <c r="F848" t="s">
        <v>5958</v>
      </c>
      <c r="G848" t="s">
        <v>5969</v>
      </c>
      <c r="H848" t="s">
        <v>681</v>
      </c>
      <c r="I848" t="s">
        <v>765</v>
      </c>
      <c r="J848" t="s">
        <v>950</v>
      </c>
      <c r="K848" t="s">
        <v>1616</v>
      </c>
      <c r="L848" t="s">
        <v>4315</v>
      </c>
      <c r="M848">
        <v>2745511</v>
      </c>
      <c r="N848">
        <v>16000</v>
      </c>
      <c r="O848" s="59">
        <v>26689282</v>
      </c>
    </row>
    <row r="849" spans="1:15" x14ac:dyDescent="0.3">
      <c r="A849" t="s">
        <v>690</v>
      </c>
      <c r="B849">
        <v>100.7</v>
      </c>
      <c r="C849">
        <v>2</v>
      </c>
      <c r="D849" s="18">
        <v>39403</v>
      </c>
      <c r="E849" s="18">
        <v>39434</v>
      </c>
      <c r="F849" t="s">
        <v>5959</v>
      </c>
      <c r="G849" t="s">
        <v>5969</v>
      </c>
      <c r="H849" t="s">
        <v>681</v>
      </c>
      <c r="I849" t="s">
        <v>722</v>
      </c>
      <c r="J849" t="s">
        <v>797</v>
      </c>
      <c r="K849" t="s">
        <v>2995</v>
      </c>
      <c r="L849" t="s">
        <v>1873</v>
      </c>
      <c r="M849">
        <v>2916438</v>
      </c>
      <c r="N849">
        <v>16000</v>
      </c>
      <c r="O849" s="59">
        <v>27543776</v>
      </c>
    </row>
    <row r="850" spans="1:15" x14ac:dyDescent="0.3">
      <c r="A850" t="s">
        <v>690</v>
      </c>
      <c r="B850">
        <v>107.91</v>
      </c>
      <c r="C850">
        <v>2</v>
      </c>
      <c r="D850" s="18">
        <v>39096</v>
      </c>
      <c r="E850" s="18">
        <v>39135</v>
      </c>
      <c r="F850" t="s">
        <v>5960</v>
      </c>
      <c r="G850" t="s">
        <v>5969</v>
      </c>
      <c r="H850" t="s">
        <v>681</v>
      </c>
      <c r="I850" t="s">
        <v>722</v>
      </c>
      <c r="J850" t="s">
        <v>723</v>
      </c>
      <c r="K850" t="s">
        <v>1360</v>
      </c>
      <c r="L850" t="s">
        <v>2834</v>
      </c>
      <c r="M850">
        <v>2742070</v>
      </c>
      <c r="N850">
        <v>16000</v>
      </c>
      <c r="O850" s="59">
        <v>25210333</v>
      </c>
    </row>
    <row r="851" spans="1:15" x14ac:dyDescent="0.3">
      <c r="A851" t="s">
        <v>709</v>
      </c>
      <c r="B851">
        <v>107.97</v>
      </c>
      <c r="C851">
        <v>1</v>
      </c>
      <c r="D851" s="18">
        <v>39368</v>
      </c>
      <c r="E851" s="18">
        <v>39411</v>
      </c>
      <c r="F851" t="s">
        <v>5959</v>
      </c>
      <c r="G851" t="s">
        <v>5969</v>
      </c>
      <c r="H851" t="s">
        <v>681</v>
      </c>
      <c r="I851" t="s">
        <v>706</v>
      </c>
      <c r="J851" t="s">
        <v>707</v>
      </c>
      <c r="K851" t="s">
        <v>2461</v>
      </c>
      <c r="L851" t="s">
        <v>2460</v>
      </c>
      <c r="M851">
        <v>870527</v>
      </c>
      <c r="N851">
        <v>16000</v>
      </c>
      <c r="O851" s="59">
        <v>27274660</v>
      </c>
    </row>
    <row r="852" spans="1:15" x14ac:dyDescent="0.3">
      <c r="A852" t="s">
        <v>676</v>
      </c>
      <c r="B852">
        <v>166.65</v>
      </c>
      <c r="C852">
        <v>2</v>
      </c>
      <c r="D852" s="18">
        <v>39377</v>
      </c>
      <c r="E852" s="18">
        <v>39424</v>
      </c>
      <c r="F852" t="s">
        <v>5959</v>
      </c>
      <c r="G852" t="s">
        <v>5969</v>
      </c>
      <c r="H852" t="s">
        <v>699</v>
      </c>
      <c r="I852" t="s">
        <v>678</v>
      </c>
      <c r="J852" t="s">
        <v>679</v>
      </c>
      <c r="K852" t="s">
        <v>882</v>
      </c>
      <c r="L852" t="s">
        <v>4314</v>
      </c>
      <c r="M852">
        <v>956418</v>
      </c>
      <c r="N852">
        <v>70700</v>
      </c>
      <c r="O852" s="59">
        <v>27316545</v>
      </c>
    </row>
    <row r="853" spans="1:15" x14ac:dyDescent="0.3">
      <c r="A853" t="s">
        <v>690</v>
      </c>
      <c r="B853">
        <v>127.17</v>
      </c>
      <c r="C853">
        <v>2</v>
      </c>
      <c r="D853" s="18">
        <v>39184</v>
      </c>
      <c r="E853" s="18">
        <v>39209</v>
      </c>
      <c r="F853" t="s">
        <v>5957</v>
      </c>
      <c r="G853" t="s">
        <v>5969</v>
      </c>
      <c r="H853" t="s">
        <v>675</v>
      </c>
      <c r="I853" t="s">
        <v>687</v>
      </c>
      <c r="J853" t="s">
        <v>688</v>
      </c>
      <c r="K853" t="s">
        <v>4313</v>
      </c>
      <c r="L853" t="s">
        <v>4312</v>
      </c>
      <c r="M853">
        <v>9195389</v>
      </c>
      <c r="N853">
        <v>30300</v>
      </c>
      <c r="O853" s="59">
        <v>25826609</v>
      </c>
    </row>
    <row r="854" spans="1:15" x14ac:dyDescent="0.3">
      <c r="A854" t="s">
        <v>709</v>
      </c>
      <c r="B854">
        <v>163.51</v>
      </c>
      <c r="C854">
        <v>2</v>
      </c>
      <c r="D854" s="18">
        <v>39258</v>
      </c>
      <c r="E854" s="18">
        <v>39272</v>
      </c>
      <c r="F854" t="s">
        <v>5957</v>
      </c>
      <c r="G854" t="s">
        <v>5969</v>
      </c>
      <c r="H854" t="s">
        <v>675</v>
      </c>
      <c r="I854" t="s">
        <v>746</v>
      </c>
      <c r="J854" t="s">
        <v>747</v>
      </c>
      <c r="K854" t="s">
        <v>4238</v>
      </c>
      <c r="L854" t="s">
        <v>3553</v>
      </c>
      <c r="M854">
        <v>2853255</v>
      </c>
      <c r="N854">
        <v>30300</v>
      </c>
      <c r="O854" s="59">
        <v>17739885</v>
      </c>
    </row>
    <row r="855" spans="1:15" x14ac:dyDescent="0.3">
      <c r="A855" t="s">
        <v>709</v>
      </c>
      <c r="B855">
        <v>97.73</v>
      </c>
      <c r="C855">
        <v>2</v>
      </c>
      <c r="D855" s="18">
        <v>39410</v>
      </c>
      <c r="E855" s="18">
        <v>39412</v>
      </c>
      <c r="F855" t="s">
        <v>5959</v>
      </c>
      <c r="G855" t="s">
        <v>5968</v>
      </c>
      <c r="H855" t="s">
        <v>720</v>
      </c>
      <c r="I855" t="s">
        <v>706</v>
      </c>
      <c r="J855" t="s">
        <v>707</v>
      </c>
      <c r="K855" t="s">
        <v>2066</v>
      </c>
      <c r="L855" t="s">
        <v>1049</v>
      </c>
      <c r="M855">
        <v>2529516</v>
      </c>
      <c r="N855">
        <v>90830</v>
      </c>
      <c r="O855" s="59">
        <v>27603569</v>
      </c>
    </row>
    <row r="856" spans="1:15" x14ac:dyDescent="0.3">
      <c r="A856" t="s">
        <v>696</v>
      </c>
      <c r="B856">
        <v>125.7</v>
      </c>
      <c r="C856">
        <v>1</v>
      </c>
      <c r="D856" s="18">
        <v>39166</v>
      </c>
      <c r="E856" s="18">
        <v>39182</v>
      </c>
      <c r="F856" t="s">
        <v>5960</v>
      </c>
      <c r="G856" t="s">
        <v>5969</v>
      </c>
      <c r="H856" t="s">
        <v>681</v>
      </c>
      <c r="I856" t="s">
        <v>693</v>
      </c>
      <c r="J856" t="s">
        <v>694</v>
      </c>
      <c r="K856" t="s">
        <v>3940</v>
      </c>
      <c r="L856" t="s">
        <v>842</v>
      </c>
      <c r="M856">
        <v>359251</v>
      </c>
      <c r="N856">
        <v>16000</v>
      </c>
      <c r="O856" s="59">
        <v>25780762</v>
      </c>
    </row>
    <row r="857" spans="1:15" x14ac:dyDescent="0.3">
      <c r="A857" t="s">
        <v>709</v>
      </c>
      <c r="B857">
        <v>107.97</v>
      </c>
      <c r="C857">
        <v>1</v>
      </c>
      <c r="D857" s="18">
        <v>39243</v>
      </c>
      <c r="E857" s="18">
        <v>39265</v>
      </c>
      <c r="F857" t="s">
        <v>5957</v>
      </c>
      <c r="G857" t="s">
        <v>5969</v>
      </c>
      <c r="H857" t="s">
        <v>681</v>
      </c>
      <c r="I857" t="s">
        <v>706</v>
      </c>
      <c r="J857" t="s">
        <v>707</v>
      </c>
      <c r="K857" t="s">
        <v>1112</v>
      </c>
      <c r="L857" t="s">
        <v>1111</v>
      </c>
      <c r="M857">
        <v>2705578</v>
      </c>
      <c r="N857">
        <v>16000</v>
      </c>
      <c r="O857" s="59">
        <v>26300774</v>
      </c>
    </row>
    <row r="858" spans="1:15" x14ac:dyDescent="0.3">
      <c r="A858" t="s">
        <v>690</v>
      </c>
      <c r="B858">
        <v>184.08</v>
      </c>
      <c r="C858">
        <v>4</v>
      </c>
      <c r="D858" s="18">
        <v>39396</v>
      </c>
      <c r="E858" s="18">
        <v>39405</v>
      </c>
      <c r="F858" t="s">
        <v>5959</v>
      </c>
      <c r="G858" t="s">
        <v>5968</v>
      </c>
      <c r="H858" t="s">
        <v>755</v>
      </c>
      <c r="I858" t="s">
        <v>687</v>
      </c>
      <c r="J858" t="s">
        <v>688</v>
      </c>
      <c r="K858" t="s">
        <v>1993</v>
      </c>
      <c r="L858" t="s">
        <v>702</v>
      </c>
      <c r="M858">
        <v>267254</v>
      </c>
      <c r="N858">
        <v>87000</v>
      </c>
      <c r="O858" s="59">
        <v>27481863</v>
      </c>
    </row>
    <row r="859" spans="1:15" x14ac:dyDescent="0.3">
      <c r="A859" t="s">
        <v>696</v>
      </c>
      <c r="B859">
        <v>179.99</v>
      </c>
      <c r="C859">
        <v>2</v>
      </c>
      <c r="D859" s="18">
        <v>39415</v>
      </c>
      <c r="E859" s="18">
        <v>39436</v>
      </c>
      <c r="F859" t="s">
        <v>5959</v>
      </c>
      <c r="G859" t="s">
        <v>5969</v>
      </c>
      <c r="H859" t="s">
        <v>675</v>
      </c>
      <c r="I859" t="s">
        <v>693</v>
      </c>
      <c r="J859" t="s">
        <v>694</v>
      </c>
      <c r="K859" t="s">
        <v>2013</v>
      </c>
      <c r="L859" t="s">
        <v>1880</v>
      </c>
      <c r="M859">
        <v>1841879</v>
      </c>
      <c r="N859">
        <v>30300</v>
      </c>
      <c r="O859" s="59">
        <v>27784969</v>
      </c>
    </row>
    <row r="860" spans="1:15" x14ac:dyDescent="0.3">
      <c r="A860" t="s">
        <v>696</v>
      </c>
      <c r="B860">
        <v>175</v>
      </c>
      <c r="C860">
        <v>3</v>
      </c>
      <c r="D860" s="18">
        <v>39423</v>
      </c>
      <c r="E860" s="18">
        <v>39437</v>
      </c>
      <c r="F860" t="s">
        <v>5959</v>
      </c>
      <c r="G860" t="s">
        <v>5968</v>
      </c>
      <c r="H860" t="s">
        <v>720</v>
      </c>
      <c r="I860" t="s">
        <v>693</v>
      </c>
      <c r="J860" t="s">
        <v>694</v>
      </c>
      <c r="K860" t="s">
        <v>1345</v>
      </c>
      <c r="L860" t="s">
        <v>1344</v>
      </c>
      <c r="M860">
        <v>2287688</v>
      </c>
      <c r="N860">
        <v>90830</v>
      </c>
      <c r="O860" s="59">
        <v>27891919</v>
      </c>
    </row>
    <row r="861" spans="1:15" x14ac:dyDescent="0.3">
      <c r="A861" t="s">
        <v>690</v>
      </c>
      <c r="B861">
        <v>184.28</v>
      </c>
      <c r="C861">
        <v>3</v>
      </c>
      <c r="D861" s="18">
        <v>39314</v>
      </c>
      <c r="E861" s="18">
        <v>39338</v>
      </c>
      <c r="F861" t="s">
        <v>5958</v>
      </c>
      <c r="G861" t="s">
        <v>5968</v>
      </c>
      <c r="H861" t="s">
        <v>755</v>
      </c>
      <c r="I861" t="s">
        <v>722</v>
      </c>
      <c r="J861" t="s">
        <v>843</v>
      </c>
      <c r="K861" t="s">
        <v>2475</v>
      </c>
      <c r="L861" t="s">
        <v>2474</v>
      </c>
      <c r="M861">
        <v>1815938</v>
      </c>
      <c r="N861">
        <v>87000</v>
      </c>
      <c r="O861" s="59">
        <v>26825439</v>
      </c>
    </row>
    <row r="862" spans="1:15" x14ac:dyDescent="0.3">
      <c r="A862" t="s">
        <v>690</v>
      </c>
      <c r="B862">
        <v>165.45</v>
      </c>
      <c r="C862">
        <v>2</v>
      </c>
      <c r="D862" s="18">
        <v>39300</v>
      </c>
      <c r="E862" s="18">
        <v>39336</v>
      </c>
      <c r="F862" t="s">
        <v>5958</v>
      </c>
      <c r="G862" t="s">
        <v>5968</v>
      </c>
      <c r="H862" t="s">
        <v>755</v>
      </c>
      <c r="I862" t="s">
        <v>687</v>
      </c>
      <c r="J862" t="s">
        <v>679</v>
      </c>
      <c r="K862" t="s">
        <v>4029</v>
      </c>
      <c r="L862" t="s">
        <v>4028</v>
      </c>
      <c r="M862">
        <v>269975</v>
      </c>
      <c r="N862">
        <v>87000</v>
      </c>
      <c r="O862" s="59">
        <v>26718294</v>
      </c>
    </row>
    <row r="863" spans="1:15" x14ac:dyDescent="0.3">
      <c r="A863" t="s">
        <v>709</v>
      </c>
      <c r="B863">
        <v>135.12</v>
      </c>
      <c r="C863">
        <v>2</v>
      </c>
      <c r="D863" s="18">
        <v>39180</v>
      </c>
      <c r="E863" s="18">
        <v>39182</v>
      </c>
      <c r="F863" t="s">
        <v>5957</v>
      </c>
      <c r="G863" t="s">
        <v>5969</v>
      </c>
      <c r="H863" t="s">
        <v>681</v>
      </c>
      <c r="I863" t="s">
        <v>746</v>
      </c>
      <c r="J863" t="s">
        <v>782</v>
      </c>
      <c r="K863" t="s">
        <v>4311</v>
      </c>
      <c r="L863" t="s">
        <v>4310</v>
      </c>
      <c r="M863">
        <v>2386767</v>
      </c>
      <c r="N863">
        <v>16000</v>
      </c>
      <c r="O863" s="59">
        <v>17687806</v>
      </c>
    </row>
    <row r="864" spans="1:15" x14ac:dyDescent="0.3">
      <c r="A864" t="s">
        <v>696</v>
      </c>
      <c r="B864">
        <v>139.68</v>
      </c>
      <c r="C864">
        <v>2</v>
      </c>
      <c r="D864" s="18">
        <v>39341</v>
      </c>
      <c r="E864" s="18">
        <v>39359</v>
      </c>
      <c r="F864" t="s">
        <v>5958</v>
      </c>
      <c r="G864" t="s">
        <v>5968</v>
      </c>
      <c r="H864" t="s">
        <v>720</v>
      </c>
      <c r="I864" t="s">
        <v>693</v>
      </c>
      <c r="J864" t="s">
        <v>694</v>
      </c>
      <c r="K864" t="s">
        <v>1133</v>
      </c>
      <c r="L864" t="s">
        <v>1096</v>
      </c>
      <c r="M864">
        <v>367780</v>
      </c>
      <c r="N864">
        <v>90830</v>
      </c>
      <c r="O864" s="59">
        <v>27070710</v>
      </c>
    </row>
    <row r="865" spans="1:15" x14ac:dyDescent="0.3">
      <c r="A865" t="s">
        <v>690</v>
      </c>
      <c r="B865">
        <v>135.35</v>
      </c>
      <c r="C865">
        <v>2</v>
      </c>
      <c r="D865" s="18">
        <v>39216</v>
      </c>
      <c r="E865" s="18">
        <v>39242</v>
      </c>
      <c r="F865" t="s">
        <v>5957</v>
      </c>
      <c r="G865" t="s">
        <v>5968</v>
      </c>
      <c r="H865" t="s">
        <v>720</v>
      </c>
      <c r="I865" t="s">
        <v>711</v>
      </c>
      <c r="J865" t="s">
        <v>712</v>
      </c>
      <c r="K865" t="s">
        <v>1702</v>
      </c>
      <c r="L865" t="s">
        <v>2559</v>
      </c>
      <c r="M865">
        <v>2645784</v>
      </c>
      <c r="N865">
        <v>90830</v>
      </c>
      <c r="O865" s="59">
        <v>26081802</v>
      </c>
    </row>
    <row r="866" spans="1:15" x14ac:dyDescent="0.3">
      <c r="A866" t="s">
        <v>690</v>
      </c>
      <c r="B866">
        <v>173</v>
      </c>
      <c r="C866">
        <v>2</v>
      </c>
      <c r="D866" s="18">
        <v>39286</v>
      </c>
      <c r="E866" s="18">
        <v>39315</v>
      </c>
      <c r="F866" t="s">
        <v>5958</v>
      </c>
      <c r="G866" t="s">
        <v>5969</v>
      </c>
      <c r="H866" t="s">
        <v>699</v>
      </c>
      <c r="I866" t="s">
        <v>687</v>
      </c>
      <c r="J866" t="s">
        <v>688</v>
      </c>
      <c r="K866" t="s">
        <v>1662</v>
      </c>
      <c r="L866" t="s">
        <v>3958</v>
      </c>
      <c r="M866">
        <v>952989</v>
      </c>
      <c r="N866">
        <v>70700</v>
      </c>
      <c r="O866" s="59">
        <v>26556637</v>
      </c>
    </row>
    <row r="867" spans="1:15" x14ac:dyDescent="0.3">
      <c r="A867" t="s">
        <v>709</v>
      </c>
      <c r="B867">
        <v>130.55000000000001</v>
      </c>
      <c r="C867">
        <v>2</v>
      </c>
      <c r="D867" s="18">
        <v>39325</v>
      </c>
      <c r="E867" s="18">
        <v>39355</v>
      </c>
      <c r="F867" t="s">
        <v>5958</v>
      </c>
      <c r="G867" t="s">
        <v>5969</v>
      </c>
      <c r="H867" t="s">
        <v>675</v>
      </c>
      <c r="I867" t="s">
        <v>726</v>
      </c>
      <c r="J867" t="s">
        <v>727</v>
      </c>
      <c r="K867" t="s">
        <v>4309</v>
      </c>
      <c r="L867" t="s">
        <v>4308</v>
      </c>
      <c r="M867">
        <v>748132</v>
      </c>
      <c r="N867">
        <v>30300</v>
      </c>
      <c r="O867" s="59">
        <v>2308550</v>
      </c>
    </row>
    <row r="868" spans="1:15" x14ac:dyDescent="0.3">
      <c r="A868" t="s">
        <v>696</v>
      </c>
      <c r="B868">
        <v>145.02000000000001</v>
      </c>
      <c r="C868">
        <v>3</v>
      </c>
      <c r="D868" s="18">
        <v>39237</v>
      </c>
      <c r="E868" s="18">
        <v>39238</v>
      </c>
      <c r="F868" t="s">
        <v>5957</v>
      </c>
      <c r="G868" t="s">
        <v>5969</v>
      </c>
      <c r="H868" t="s">
        <v>675</v>
      </c>
      <c r="I868" t="s">
        <v>765</v>
      </c>
      <c r="J868" t="s">
        <v>766</v>
      </c>
      <c r="K868" t="s">
        <v>765</v>
      </c>
      <c r="L868" t="s">
        <v>4307</v>
      </c>
      <c r="M868">
        <v>2433332</v>
      </c>
      <c r="N868">
        <v>30300</v>
      </c>
      <c r="O868" s="59">
        <v>26258463</v>
      </c>
    </row>
    <row r="869" spans="1:15" x14ac:dyDescent="0.3">
      <c r="A869" t="s">
        <v>676</v>
      </c>
      <c r="B869">
        <v>119.38</v>
      </c>
      <c r="C869">
        <v>1</v>
      </c>
      <c r="D869" s="18">
        <v>39119</v>
      </c>
      <c r="E869" s="18">
        <v>39154</v>
      </c>
      <c r="F869" t="s">
        <v>5960</v>
      </c>
      <c r="G869" t="s">
        <v>5969</v>
      </c>
      <c r="H869" t="s">
        <v>681</v>
      </c>
      <c r="I869" t="s">
        <v>672</v>
      </c>
      <c r="J869" t="s">
        <v>673</v>
      </c>
      <c r="K869" t="s">
        <v>3275</v>
      </c>
      <c r="L869" t="s">
        <v>3274</v>
      </c>
      <c r="M869">
        <v>277839</v>
      </c>
      <c r="N869">
        <v>16000</v>
      </c>
      <c r="O869" s="59">
        <v>25366522</v>
      </c>
    </row>
    <row r="870" spans="1:15" x14ac:dyDescent="0.3">
      <c r="A870" t="s">
        <v>690</v>
      </c>
      <c r="B870">
        <v>123.68</v>
      </c>
      <c r="C870">
        <v>3</v>
      </c>
      <c r="D870" s="18">
        <v>39216</v>
      </c>
      <c r="E870" s="18">
        <v>39226</v>
      </c>
      <c r="F870" t="s">
        <v>5957</v>
      </c>
      <c r="G870" t="s">
        <v>5969</v>
      </c>
      <c r="H870" t="s">
        <v>675</v>
      </c>
      <c r="I870" t="s">
        <v>711</v>
      </c>
      <c r="J870" t="s">
        <v>712</v>
      </c>
      <c r="K870" t="s">
        <v>1093</v>
      </c>
      <c r="L870" t="s">
        <v>1555</v>
      </c>
      <c r="M870">
        <v>771935</v>
      </c>
      <c r="N870">
        <v>30300</v>
      </c>
      <c r="O870" s="59">
        <v>26082662</v>
      </c>
    </row>
    <row r="871" spans="1:15" x14ac:dyDescent="0.3">
      <c r="A871" t="s">
        <v>709</v>
      </c>
      <c r="B871">
        <v>155.46</v>
      </c>
      <c r="C871">
        <v>2</v>
      </c>
      <c r="D871" s="18">
        <v>39320</v>
      </c>
      <c r="E871" s="18">
        <v>39325</v>
      </c>
      <c r="F871" t="s">
        <v>5958</v>
      </c>
      <c r="G871" t="s">
        <v>5969</v>
      </c>
      <c r="H871" t="s">
        <v>699</v>
      </c>
      <c r="I871" t="s">
        <v>746</v>
      </c>
      <c r="J871" t="s">
        <v>782</v>
      </c>
      <c r="K871" t="s">
        <v>3112</v>
      </c>
      <c r="L871" t="s">
        <v>3111</v>
      </c>
      <c r="M871">
        <v>964629</v>
      </c>
      <c r="N871">
        <v>70700</v>
      </c>
      <c r="O871" s="59">
        <v>17766385</v>
      </c>
    </row>
    <row r="872" spans="1:15" x14ac:dyDescent="0.3">
      <c r="A872" t="s">
        <v>676</v>
      </c>
      <c r="B872">
        <v>112.01</v>
      </c>
      <c r="C872">
        <v>2</v>
      </c>
      <c r="D872" s="18">
        <v>39140</v>
      </c>
      <c r="E872" s="18">
        <v>39200</v>
      </c>
      <c r="F872" t="s">
        <v>5960</v>
      </c>
      <c r="G872" t="s">
        <v>5969</v>
      </c>
      <c r="H872" t="s">
        <v>681</v>
      </c>
      <c r="I872" t="s">
        <v>672</v>
      </c>
      <c r="J872" t="s">
        <v>779</v>
      </c>
      <c r="K872" t="s">
        <v>3763</v>
      </c>
      <c r="L872" t="s">
        <v>4306</v>
      </c>
      <c r="M872">
        <v>2722856</v>
      </c>
      <c r="N872">
        <v>16000</v>
      </c>
      <c r="O872" s="59">
        <v>2000948</v>
      </c>
    </row>
    <row r="873" spans="1:15" x14ac:dyDescent="0.3">
      <c r="A873" t="s">
        <v>696</v>
      </c>
      <c r="B873">
        <v>192.93</v>
      </c>
      <c r="C873">
        <v>4</v>
      </c>
      <c r="D873" s="18">
        <v>39318</v>
      </c>
      <c r="E873" s="18">
        <v>39339</v>
      </c>
      <c r="F873" t="s">
        <v>5958</v>
      </c>
      <c r="G873" t="s">
        <v>5968</v>
      </c>
      <c r="H873" t="s">
        <v>755</v>
      </c>
      <c r="I873" t="s">
        <v>946</v>
      </c>
      <c r="J873" t="s">
        <v>1124</v>
      </c>
      <c r="K873" t="s">
        <v>946</v>
      </c>
      <c r="L873" t="s">
        <v>3051</v>
      </c>
      <c r="M873">
        <v>2209101</v>
      </c>
      <c r="N873">
        <v>87000</v>
      </c>
      <c r="O873" s="59">
        <v>26881461</v>
      </c>
    </row>
    <row r="874" spans="1:15" x14ac:dyDescent="0.3">
      <c r="A874" t="s">
        <v>709</v>
      </c>
      <c r="B874">
        <v>111.79</v>
      </c>
      <c r="C874">
        <v>2</v>
      </c>
      <c r="D874" s="18">
        <v>39143</v>
      </c>
      <c r="E874" s="18">
        <v>39162</v>
      </c>
      <c r="F874" t="s">
        <v>5960</v>
      </c>
      <c r="G874" t="s">
        <v>5969</v>
      </c>
      <c r="H874" t="s">
        <v>681</v>
      </c>
      <c r="I874" t="s">
        <v>746</v>
      </c>
      <c r="J874" t="s">
        <v>833</v>
      </c>
      <c r="K874" t="s">
        <v>1899</v>
      </c>
      <c r="L874" t="s">
        <v>2763</v>
      </c>
      <c r="M874">
        <v>371997</v>
      </c>
      <c r="N874">
        <v>16000</v>
      </c>
      <c r="O874" s="59">
        <v>17666512</v>
      </c>
    </row>
    <row r="875" spans="1:15" x14ac:dyDescent="0.3">
      <c r="A875" t="s">
        <v>676</v>
      </c>
      <c r="B875">
        <v>86.7</v>
      </c>
      <c r="C875">
        <v>1</v>
      </c>
      <c r="D875" s="18">
        <v>39268</v>
      </c>
      <c r="E875" s="18">
        <v>39276</v>
      </c>
      <c r="F875" t="s">
        <v>5958</v>
      </c>
      <c r="G875" t="s">
        <v>5968</v>
      </c>
      <c r="H875" t="s">
        <v>720</v>
      </c>
      <c r="I875" t="s">
        <v>678</v>
      </c>
      <c r="J875" t="s">
        <v>679</v>
      </c>
      <c r="K875" t="s">
        <v>882</v>
      </c>
      <c r="L875" t="s">
        <v>1432</v>
      </c>
      <c r="M875">
        <v>298149</v>
      </c>
      <c r="N875">
        <v>90830</v>
      </c>
      <c r="O875" s="59">
        <v>26645051</v>
      </c>
    </row>
    <row r="876" spans="1:15" x14ac:dyDescent="0.3">
      <c r="A876" t="s">
        <v>696</v>
      </c>
      <c r="B876">
        <v>168.82</v>
      </c>
      <c r="C876">
        <v>2</v>
      </c>
      <c r="D876" s="18">
        <v>39346</v>
      </c>
      <c r="E876" s="18">
        <v>39349</v>
      </c>
      <c r="F876" t="s">
        <v>5958</v>
      </c>
      <c r="G876" t="s">
        <v>5968</v>
      </c>
      <c r="H876" t="s">
        <v>720</v>
      </c>
      <c r="I876" t="s">
        <v>693</v>
      </c>
      <c r="J876" t="s">
        <v>694</v>
      </c>
      <c r="K876" t="s">
        <v>1695</v>
      </c>
      <c r="L876" t="s">
        <v>4305</v>
      </c>
      <c r="M876">
        <v>1996490</v>
      </c>
      <c r="N876">
        <v>90830</v>
      </c>
      <c r="O876" s="59">
        <v>2368393</v>
      </c>
    </row>
    <row r="877" spans="1:15" x14ac:dyDescent="0.3">
      <c r="A877" t="s">
        <v>676</v>
      </c>
      <c r="B877">
        <v>117.61</v>
      </c>
      <c r="C877">
        <v>1</v>
      </c>
      <c r="D877" s="18">
        <v>39223</v>
      </c>
      <c r="E877" s="18">
        <v>39317</v>
      </c>
      <c r="F877" t="s">
        <v>5957</v>
      </c>
      <c r="G877" t="s">
        <v>5969</v>
      </c>
      <c r="H877" t="s">
        <v>681</v>
      </c>
      <c r="I877" t="s">
        <v>683</v>
      </c>
      <c r="J877" t="s">
        <v>703</v>
      </c>
      <c r="K877" t="s">
        <v>1021</v>
      </c>
      <c r="L877" t="s">
        <v>3254</v>
      </c>
      <c r="M877">
        <v>2555337</v>
      </c>
      <c r="N877">
        <v>16000</v>
      </c>
      <c r="O877" s="59">
        <v>26180672</v>
      </c>
    </row>
    <row r="878" spans="1:15" x14ac:dyDescent="0.3">
      <c r="A878" t="s">
        <v>690</v>
      </c>
      <c r="B878">
        <v>124.33</v>
      </c>
      <c r="C878">
        <v>1</v>
      </c>
      <c r="D878" s="18">
        <v>39402</v>
      </c>
      <c r="E878" s="18">
        <v>39405</v>
      </c>
      <c r="F878" t="s">
        <v>5959</v>
      </c>
      <c r="G878" t="s">
        <v>5969</v>
      </c>
      <c r="H878" t="s">
        <v>681</v>
      </c>
      <c r="I878" t="s">
        <v>722</v>
      </c>
      <c r="J878" t="s">
        <v>723</v>
      </c>
      <c r="K878" t="s">
        <v>1294</v>
      </c>
      <c r="L878" t="s">
        <v>1850</v>
      </c>
      <c r="M878">
        <v>128355</v>
      </c>
      <c r="N878">
        <v>16000</v>
      </c>
      <c r="O878" s="59">
        <v>27599366</v>
      </c>
    </row>
    <row r="879" spans="1:15" x14ac:dyDescent="0.3">
      <c r="A879" t="s">
        <v>696</v>
      </c>
      <c r="B879">
        <v>176.16</v>
      </c>
      <c r="C879">
        <v>2</v>
      </c>
      <c r="D879" s="18">
        <v>39206</v>
      </c>
      <c r="E879" s="18">
        <v>39213</v>
      </c>
      <c r="F879" t="s">
        <v>5957</v>
      </c>
      <c r="G879" t="s">
        <v>5969</v>
      </c>
      <c r="H879" t="s">
        <v>699</v>
      </c>
      <c r="I879" t="s">
        <v>946</v>
      </c>
      <c r="J879" t="s">
        <v>2875</v>
      </c>
      <c r="K879" t="s">
        <v>4304</v>
      </c>
      <c r="L879" t="s">
        <v>4303</v>
      </c>
      <c r="M879">
        <v>958874</v>
      </c>
      <c r="N879">
        <v>70700</v>
      </c>
      <c r="O879" s="59">
        <v>26019282</v>
      </c>
    </row>
    <row r="880" spans="1:15" x14ac:dyDescent="0.3">
      <c r="A880" t="s">
        <v>690</v>
      </c>
      <c r="B880">
        <v>126.38</v>
      </c>
      <c r="C880">
        <v>2</v>
      </c>
      <c r="D880" s="18">
        <v>39341</v>
      </c>
      <c r="E880" s="18">
        <v>39377</v>
      </c>
      <c r="F880" t="s">
        <v>5958</v>
      </c>
      <c r="G880" t="s">
        <v>5969</v>
      </c>
      <c r="H880" t="s">
        <v>675</v>
      </c>
      <c r="I880" t="s">
        <v>711</v>
      </c>
      <c r="J880" t="s">
        <v>712</v>
      </c>
      <c r="K880" t="s">
        <v>1277</v>
      </c>
      <c r="L880" t="s">
        <v>4302</v>
      </c>
      <c r="M880">
        <v>9010140</v>
      </c>
      <c r="N880">
        <v>30300</v>
      </c>
      <c r="O880" s="59">
        <v>26998464</v>
      </c>
    </row>
    <row r="881" spans="1:15" x14ac:dyDescent="0.3">
      <c r="A881" t="s">
        <v>709</v>
      </c>
      <c r="B881">
        <v>180.22</v>
      </c>
      <c r="C881">
        <v>2</v>
      </c>
      <c r="D881" s="18">
        <v>39233</v>
      </c>
      <c r="E881" s="18">
        <v>39273</v>
      </c>
      <c r="F881" t="s">
        <v>5957</v>
      </c>
      <c r="G881" t="s">
        <v>5969</v>
      </c>
      <c r="H881" t="s">
        <v>699</v>
      </c>
      <c r="I881" t="s">
        <v>771</v>
      </c>
      <c r="J881" t="s">
        <v>750</v>
      </c>
      <c r="K881" t="s">
        <v>817</v>
      </c>
      <c r="L881" t="s">
        <v>1295</v>
      </c>
      <c r="M881">
        <v>930661</v>
      </c>
      <c r="N881">
        <v>70700</v>
      </c>
      <c r="O881" s="59">
        <v>26177122</v>
      </c>
    </row>
    <row r="882" spans="1:15" x14ac:dyDescent="0.3">
      <c r="A882" t="s">
        <v>676</v>
      </c>
      <c r="B882">
        <v>110.79</v>
      </c>
      <c r="C882">
        <v>1</v>
      </c>
      <c r="D882" s="18">
        <v>39362</v>
      </c>
      <c r="E882" s="18">
        <v>39378</v>
      </c>
      <c r="F882" t="s">
        <v>5959</v>
      </c>
      <c r="G882" t="s">
        <v>5969</v>
      </c>
      <c r="H882" t="s">
        <v>675</v>
      </c>
      <c r="I882" t="s">
        <v>678</v>
      </c>
      <c r="J882" t="s">
        <v>679</v>
      </c>
      <c r="K882" t="s">
        <v>2122</v>
      </c>
      <c r="L882" t="s">
        <v>4133</v>
      </c>
      <c r="M882">
        <v>297946</v>
      </c>
      <c r="N882">
        <v>30300</v>
      </c>
      <c r="O882" s="59">
        <v>27228668</v>
      </c>
    </row>
    <row r="883" spans="1:15" x14ac:dyDescent="0.3">
      <c r="A883" t="s">
        <v>690</v>
      </c>
      <c r="B883">
        <v>89.04</v>
      </c>
      <c r="C883">
        <v>1</v>
      </c>
      <c r="D883" s="18">
        <v>39124</v>
      </c>
      <c r="E883" s="18">
        <v>39150</v>
      </c>
      <c r="F883" t="s">
        <v>5960</v>
      </c>
      <c r="G883" t="s">
        <v>5969</v>
      </c>
      <c r="H883" t="s">
        <v>681</v>
      </c>
      <c r="I883" t="s">
        <v>687</v>
      </c>
      <c r="J883" t="s">
        <v>688</v>
      </c>
      <c r="K883" t="s">
        <v>1038</v>
      </c>
      <c r="L883" t="s">
        <v>729</v>
      </c>
      <c r="M883">
        <v>2462269</v>
      </c>
      <c r="N883">
        <v>16000</v>
      </c>
      <c r="O883" s="59">
        <v>25416367</v>
      </c>
    </row>
    <row r="884" spans="1:15" x14ac:dyDescent="0.3">
      <c r="A884" t="s">
        <v>676</v>
      </c>
      <c r="B884">
        <v>110.79</v>
      </c>
      <c r="C884">
        <v>1</v>
      </c>
      <c r="D884" s="18">
        <v>39133</v>
      </c>
      <c r="E884" s="18">
        <v>39134</v>
      </c>
      <c r="F884" t="s">
        <v>5960</v>
      </c>
      <c r="G884" t="s">
        <v>5969</v>
      </c>
      <c r="H884" t="s">
        <v>675</v>
      </c>
      <c r="I884" t="s">
        <v>678</v>
      </c>
      <c r="J884" t="s">
        <v>679</v>
      </c>
      <c r="K884" t="s">
        <v>882</v>
      </c>
      <c r="L884" t="s">
        <v>881</v>
      </c>
      <c r="M884">
        <v>2015222</v>
      </c>
      <c r="N884">
        <v>30300</v>
      </c>
      <c r="O884" s="59">
        <v>25469111</v>
      </c>
    </row>
    <row r="885" spans="1:15" x14ac:dyDescent="0.3">
      <c r="A885" t="s">
        <v>696</v>
      </c>
      <c r="B885">
        <v>112.13</v>
      </c>
      <c r="C885">
        <v>2</v>
      </c>
      <c r="D885" s="18">
        <v>39299</v>
      </c>
      <c r="E885" s="18">
        <v>39312</v>
      </c>
      <c r="F885" t="s">
        <v>5958</v>
      </c>
      <c r="G885" t="s">
        <v>5969</v>
      </c>
      <c r="H885" t="s">
        <v>681</v>
      </c>
      <c r="I885" t="s">
        <v>765</v>
      </c>
      <c r="J885" t="s">
        <v>766</v>
      </c>
      <c r="K885" t="s">
        <v>765</v>
      </c>
      <c r="L885" t="s">
        <v>2944</v>
      </c>
      <c r="M885">
        <v>2115536</v>
      </c>
      <c r="N885">
        <v>16000</v>
      </c>
      <c r="O885" s="59">
        <v>26743365</v>
      </c>
    </row>
    <row r="886" spans="1:15" x14ac:dyDescent="0.3">
      <c r="A886" t="s">
        <v>709</v>
      </c>
      <c r="B886">
        <v>180.57</v>
      </c>
      <c r="C886">
        <v>4</v>
      </c>
      <c r="D886" s="18">
        <v>39149</v>
      </c>
      <c r="E886" s="18">
        <v>39165</v>
      </c>
      <c r="F886" t="s">
        <v>5960</v>
      </c>
      <c r="G886" t="s">
        <v>5969</v>
      </c>
      <c r="H886" t="s">
        <v>675</v>
      </c>
      <c r="I886" t="s">
        <v>746</v>
      </c>
      <c r="J886" t="s">
        <v>747</v>
      </c>
      <c r="K886" t="s">
        <v>1528</v>
      </c>
      <c r="L886" t="s">
        <v>1527</v>
      </c>
      <c r="M886">
        <v>9004800</v>
      </c>
      <c r="N886">
        <v>30300</v>
      </c>
      <c r="O886" s="59">
        <v>17667558</v>
      </c>
    </row>
    <row r="887" spans="1:15" x14ac:dyDescent="0.3">
      <c r="A887" t="s">
        <v>676</v>
      </c>
      <c r="B887">
        <v>119.87</v>
      </c>
      <c r="C887">
        <v>2</v>
      </c>
      <c r="D887" s="18">
        <v>39124</v>
      </c>
      <c r="E887" s="18">
        <v>39168</v>
      </c>
      <c r="F887" t="s">
        <v>5960</v>
      </c>
      <c r="G887" t="s">
        <v>5969</v>
      </c>
      <c r="H887" t="s">
        <v>681</v>
      </c>
      <c r="I887" t="s">
        <v>672</v>
      </c>
      <c r="J887" t="s">
        <v>851</v>
      </c>
      <c r="K887" t="s">
        <v>1041</v>
      </c>
      <c r="L887" t="s">
        <v>1040</v>
      </c>
      <c r="M887">
        <v>272454</v>
      </c>
      <c r="N887">
        <v>16000</v>
      </c>
      <c r="O887" s="59">
        <v>25416711</v>
      </c>
    </row>
    <row r="888" spans="1:15" x14ac:dyDescent="0.3">
      <c r="A888" t="s">
        <v>690</v>
      </c>
      <c r="B888">
        <v>98.41</v>
      </c>
      <c r="C888">
        <v>1</v>
      </c>
      <c r="D888" s="18">
        <v>39391</v>
      </c>
      <c r="E888" s="18">
        <v>39399</v>
      </c>
      <c r="F888" t="s">
        <v>5959</v>
      </c>
      <c r="G888" t="s">
        <v>5969</v>
      </c>
      <c r="H888" t="s">
        <v>681</v>
      </c>
      <c r="I888" t="s">
        <v>711</v>
      </c>
      <c r="J888" t="s">
        <v>712</v>
      </c>
      <c r="K888" t="s">
        <v>3896</v>
      </c>
      <c r="L888" t="s">
        <v>1537</v>
      </c>
      <c r="M888">
        <v>137672</v>
      </c>
      <c r="N888">
        <v>16000</v>
      </c>
      <c r="O888" s="59">
        <v>27436579</v>
      </c>
    </row>
    <row r="889" spans="1:15" x14ac:dyDescent="0.3">
      <c r="A889" t="s">
        <v>690</v>
      </c>
      <c r="B889">
        <v>96.59</v>
      </c>
      <c r="C889">
        <v>2</v>
      </c>
      <c r="D889" s="18">
        <v>39426</v>
      </c>
      <c r="E889" s="18">
        <v>39460</v>
      </c>
      <c r="F889" t="s">
        <v>5959</v>
      </c>
      <c r="G889" t="s">
        <v>5969</v>
      </c>
      <c r="H889" t="s">
        <v>681</v>
      </c>
      <c r="I889" t="s">
        <v>711</v>
      </c>
      <c r="J889" t="s">
        <v>712</v>
      </c>
      <c r="K889" t="s">
        <v>2025</v>
      </c>
      <c r="L889" t="s">
        <v>4301</v>
      </c>
      <c r="M889">
        <v>2220312</v>
      </c>
      <c r="N889">
        <v>16000</v>
      </c>
      <c r="O889" s="59">
        <v>27708109</v>
      </c>
    </row>
    <row r="890" spans="1:15" x14ac:dyDescent="0.3">
      <c r="A890" t="s">
        <v>690</v>
      </c>
      <c r="B890">
        <v>135.16999999999999</v>
      </c>
      <c r="C890">
        <v>3</v>
      </c>
      <c r="D890" s="18">
        <v>39367</v>
      </c>
      <c r="E890" s="18">
        <v>39376</v>
      </c>
      <c r="F890" t="s">
        <v>5959</v>
      </c>
      <c r="G890" t="s">
        <v>5968</v>
      </c>
      <c r="H890" t="s">
        <v>720</v>
      </c>
      <c r="I890" t="s">
        <v>711</v>
      </c>
      <c r="J890" t="s">
        <v>712</v>
      </c>
      <c r="K890" t="s">
        <v>3895</v>
      </c>
      <c r="L890" t="s">
        <v>786</v>
      </c>
      <c r="M890">
        <v>772269</v>
      </c>
      <c r="N890">
        <v>90830</v>
      </c>
      <c r="O890" s="59">
        <v>27271931</v>
      </c>
    </row>
    <row r="891" spans="1:15" x14ac:dyDescent="0.3">
      <c r="A891" t="s">
        <v>690</v>
      </c>
      <c r="B891">
        <v>98.91</v>
      </c>
      <c r="C891">
        <v>1</v>
      </c>
      <c r="D891" s="18">
        <v>39388</v>
      </c>
      <c r="E891" s="18">
        <v>39407</v>
      </c>
      <c r="F891" t="s">
        <v>5959</v>
      </c>
      <c r="G891" t="s">
        <v>5969</v>
      </c>
      <c r="H891" t="s">
        <v>681</v>
      </c>
      <c r="I891" t="s">
        <v>711</v>
      </c>
      <c r="J891" t="s">
        <v>712</v>
      </c>
      <c r="K891" t="s">
        <v>854</v>
      </c>
      <c r="L891" t="s">
        <v>1974</v>
      </c>
      <c r="M891">
        <v>1873656</v>
      </c>
      <c r="N891">
        <v>16000</v>
      </c>
      <c r="O891" s="59">
        <v>27438301</v>
      </c>
    </row>
    <row r="892" spans="1:15" x14ac:dyDescent="0.3">
      <c r="A892" t="s">
        <v>690</v>
      </c>
      <c r="B892">
        <v>124.3</v>
      </c>
      <c r="C892">
        <v>2</v>
      </c>
      <c r="D892" s="18">
        <v>39429</v>
      </c>
      <c r="E892" s="18">
        <v>39430</v>
      </c>
      <c r="F892" t="s">
        <v>5959</v>
      </c>
      <c r="G892" t="s">
        <v>5968</v>
      </c>
      <c r="H892" t="s">
        <v>720</v>
      </c>
      <c r="I892" t="s">
        <v>711</v>
      </c>
      <c r="J892" t="s">
        <v>712</v>
      </c>
      <c r="K892" t="s">
        <v>1277</v>
      </c>
      <c r="L892" t="s">
        <v>1944</v>
      </c>
      <c r="M892">
        <v>2905186</v>
      </c>
      <c r="N892">
        <v>90830</v>
      </c>
      <c r="O892" s="59">
        <v>27764293</v>
      </c>
    </row>
    <row r="893" spans="1:15" x14ac:dyDescent="0.3">
      <c r="A893" t="s">
        <v>709</v>
      </c>
      <c r="B893">
        <v>177.5</v>
      </c>
      <c r="C893">
        <v>4</v>
      </c>
      <c r="D893" s="18">
        <v>39276</v>
      </c>
      <c r="E893" s="18">
        <v>39323</v>
      </c>
      <c r="F893" t="s">
        <v>5958</v>
      </c>
      <c r="G893" t="s">
        <v>5968</v>
      </c>
      <c r="H893" t="s">
        <v>720</v>
      </c>
      <c r="I893" t="s">
        <v>746</v>
      </c>
      <c r="J893" t="s">
        <v>747</v>
      </c>
      <c r="K893" t="s">
        <v>4300</v>
      </c>
      <c r="L893" t="s">
        <v>4299</v>
      </c>
      <c r="M893">
        <v>1985590</v>
      </c>
      <c r="N893">
        <v>90830</v>
      </c>
      <c r="O893" s="59">
        <v>17743867</v>
      </c>
    </row>
    <row r="894" spans="1:15" x14ac:dyDescent="0.3">
      <c r="A894" t="s">
        <v>696</v>
      </c>
      <c r="B894">
        <v>168.82</v>
      </c>
      <c r="C894">
        <v>2</v>
      </c>
      <c r="D894" s="18">
        <v>39300</v>
      </c>
      <c r="E894" s="18">
        <v>39302</v>
      </c>
      <c r="F894" t="s">
        <v>5958</v>
      </c>
      <c r="G894" t="s">
        <v>5968</v>
      </c>
      <c r="H894" t="s">
        <v>720</v>
      </c>
      <c r="I894" t="s">
        <v>693</v>
      </c>
      <c r="J894" t="s">
        <v>694</v>
      </c>
      <c r="K894" t="s">
        <v>2691</v>
      </c>
      <c r="L894" t="s">
        <v>4298</v>
      </c>
      <c r="M894">
        <v>1853661</v>
      </c>
      <c r="N894">
        <v>90830</v>
      </c>
      <c r="O894" s="59">
        <v>26910964</v>
      </c>
    </row>
    <row r="895" spans="1:15" x14ac:dyDescent="0.3">
      <c r="A895" t="s">
        <v>676</v>
      </c>
      <c r="B895">
        <v>117.86</v>
      </c>
      <c r="C895">
        <v>2</v>
      </c>
      <c r="D895" s="18">
        <v>39292</v>
      </c>
      <c r="E895" s="18">
        <v>39332</v>
      </c>
      <c r="F895" t="s">
        <v>5958</v>
      </c>
      <c r="G895" t="s">
        <v>5969</v>
      </c>
      <c r="H895" t="s">
        <v>675</v>
      </c>
      <c r="I895" t="s">
        <v>683</v>
      </c>
      <c r="J895" t="s">
        <v>684</v>
      </c>
      <c r="K895" t="s">
        <v>2248</v>
      </c>
      <c r="L895" t="s">
        <v>2247</v>
      </c>
      <c r="M895">
        <v>2868779</v>
      </c>
      <c r="N895">
        <v>30300</v>
      </c>
      <c r="O895" s="59">
        <v>26688572</v>
      </c>
    </row>
    <row r="896" spans="1:15" x14ac:dyDescent="0.3">
      <c r="A896" t="s">
        <v>676</v>
      </c>
      <c r="B896">
        <v>132.32</v>
      </c>
      <c r="C896">
        <v>2</v>
      </c>
      <c r="D896" s="18">
        <v>39188</v>
      </c>
      <c r="E896" s="18">
        <v>39188</v>
      </c>
      <c r="F896" t="s">
        <v>5957</v>
      </c>
      <c r="G896" t="s">
        <v>5968</v>
      </c>
      <c r="H896" t="s">
        <v>720</v>
      </c>
      <c r="I896" t="s">
        <v>672</v>
      </c>
      <c r="J896" t="s">
        <v>851</v>
      </c>
      <c r="K896" t="s">
        <v>1104</v>
      </c>
      <c r="L896" t="s">
        <v>4242</v>
      </c>
      <c r="M896">
        <v>2668844</v>
      </c>
      <c r="N896">
        <v>90830</v>
      </c>
      <c r="O896" s="59">
        <v>25879934</v>
      </c>
    </row>
    <row r="897" spans="1:15" x14ac:dyDescent="0.3">
      <c r="A897" t="s">
        <v>709</v>
      </c>
      <c r="B897">
        <v>139.11000000000001</v>
      </c>
      <c r="C897">
        <v>2</v>
      </c>
      <c r="D897" s="18">
        <v>39149</v>
      </c>
      <c r="E897" s="18">
        <v>39167</v>
      </c>
      <c r="F897" t="s">
        <v>5960</v>
      </c>
      <c r="G897" t="s">
        <v>5969</v>
      </c>
      <c r="H897" t="s">
        <v>675</v>
      </c>
      <c r="I897" t="s">
        <v>771</v>
      </c>
      <c r="J897" t="s">
        <v>750</v>
      </c>
      <c r="K897" t="s">
        <v>912</v>
      </c>
      <c r="L897" t="s">
        <v>4297</v>
      </c>
      <c r="M897">
        <v>2134636</v>
      </c>
      <c r="N897">
        <v>30300</v>
      </c>
      <c r="O897" s="59">
        <v>25501493</v>
      </c>
    </row>
    <row r="898" spans="1:15" x14ac:dyDescent="0.3">
      <c r="A898" t="s">
        <v>690</v>
      </c>
      <c r="B898">
        <v>121.13</v>
      </c>
      <c r="C898">
        <v>1</v>
      </c>
      <c r="D898" s="18">
        <v>39292</v>
      </c>
      <c r="E898" s="18">
        <v>39320</v>
      </c>
      <c r="F898" t="s">
        <v>5958</v>
      </c>
      <c r="G898" t="s">
        <v>5969</v>
      </c>
      <c r="H898" t="s">
        <v>675</v>
      </c>
      <c r="I898" t="s">
        <v>711</v>
      </c>
      <c r="J898" t="s">
        <v>712</v>
      </c>
      <c r="K898" t="s">
        <v>3896</v>
      </c>
      <c r="L898" t="s">
        <v>1291</v>
      </c>
      <c r="M898">
        <v>135116</v>
      </c>
      <c r="N898">
        <v>30300</v>
      </c>
      <c r="O898" s="59">
        <v>26674746</v>
      </c>
    </row>
    <row r="899" spans="1:15" x14ac:dyDescent="0.3">
      <c r="A899" t="s">
        <v>676</v>
      </c>
      <c r="B899">
        <v>108.51</v>
      </c>
      <c r="C899">
        <v>1</v>
      </c>
      <c r="D899" s="18">
        <v>39305</v>
      </c>
      <c r="E899" s="18">
        <v>39336</v>
      </c>
      <c r="F899" t="s">
        <v>5958</v>
      </c>
      <c r="G899" t="s">
        <v>5969</v>
      </c>
      <c r="H899" t="s">
        <v>681</v>
      </c>
      <c r="I899" t="s">
        <v>672</v>
      </c>
      <c r="J899" t="s">
        <v>851</v>
      </c>
      <c r="K899" t="s">
        <v>2740</v>
      </c>
      <c r="L899" t="s">
        <v>818</v>
      </c>
      <c r="M899">
        <v>1985730</v>
      </c>
      <c r="N899">
        <v>16000</v>
      </c>
      <c r="O899" s="59">
        <v>26964404</v>
      </c>
    </row>
    <row r="900" spans="1:15" x14ac:dyDescent="0.3">
      <c r="A900" t="s">
        <v>690</v>
      </c>
      <c r="B900">
        <v>165.45</v>
      </c>
      <c r="C900">
        <v>2</v>
      </c>
      <c r="D900" s="18">
        <v>39388</v>
      </c>
      <c r="E900" s="18">
        <v>39389</v>
      </c>
      <c r="F900" t="s">
        <v>5959</v>
      </c>
      <c r="G900" t="s">
        <v>5968</v>
      </c>
      <c r="H900" t="s">
        <v>755</v>
      </c>
      <c r="I900" t="s">
        <v>687</v>
      </c>
      <c r="J900" t="s">
        <v>688</v>
      </c>
      <c r="K900" t="s">
        <v>2768</v>
      </c>
      <c r="L900" t="s">
        <v>4296</v>
      </c>
      <c r="M900">
        <v>953502</v>
      </c>
      <c r="N900">
        <v>87000</v>
      </c>
      <c r="O900" s="59">
        <v>27427186</v>
      </c>
    </row>
    <row r="901" spans="1:15" x14ac:dyDescent="0.3">
      <c r="A901" t="s">
        <v>676</v>
      </c>
      <c r="B901">
        <v>86.31</v>
      </c>
      <c r="C901">
        <v>2</v>
      </c>
      <c r="D901" s="18">
        <v>39250</v>
      </c>
      <c r="E901" s="18">
        <v>39330</v>
      </c>
      <c r="F901" t="s">
        <v>5957</v>
      </c>
      <c r="G901" t="s">
        <v>5969</v>
      </c>
      <c r="H901" t="s">
        <v>681</v>
      </c>
      <c r="I901" t="s">
        <v>678</v>
      </c>
      <c r="J901" t="s">
        <v>679</v>
      </c>
      <c r="K901" t="s">
        <v>1906</v>
      </c>
      <c r="L901" t="s">
        <v>4295</v>
      </c>
      <c r="M901">
        <v>2324493</v>
      </c>
      <c r="N901">
        <v>16000</v>
      </c>
      <c r="O901" s="59">
        <v>26363065</v>
      </c>
    </row>
    <row r="902" spans="1:15" x14ac:dyDescent="0.3">
      <c r="A902" t="s">
        <v>676</v>
      </c>
      <c r="B902">
        <v>109.53</v>
      </c>
      <c r="C902">
        <v>2</v>
      </c>
      <c r="D902" s="18">
        <v>39339</v>
      </c>
      <c r="E902" s="18">
        <v>39403</v>
      </c>
      <c r="F902" t="s">
        <v>5958</v>
      </c>
      <c r="G902" t="s">
        <v>5969</v>
      </c>
      <c r="H902" t="s">
        <v>675</v>
      </c>
      <c r="I902" t="s">
        <v>678</v>
      </c>
      <c r="J902" t="s">
        <v>679</v>
      </c>
      <c r="K902" t="s">
        <v>678</v>
      </c>
      <c r="L902" t="s">
        <v>3136</v>
      </c>
      <c r="M902">
        <v>9094881</v>
      </c>
      <c r="N902">
        <v>30300</v>
      </c>
      <c r="O902" s="59">
        <v>27065445</v>
      </c>
    </row>
    <row r="903" spans="1:15" x14ac:dyDescent="0.3">
      <c r="A903" t="s">
        <v>690</v>
      </c>
      <c r="B903">
        <v>158.6</v>
      </c>
      <c r="C903">
        <v>2</v>
      </c>
      <c r="D903" s="18">
        <v>39209</v>
      </c>
      <c r="E903" s="18">
        <v>39209</v>
      </c>
      <c r="F903" t="s">
        <v>5957</v>
      </c>
      <c r="G903" t="s">
        <v>5969</v>
      </c>
      <c r="H903" t="s">
        <v>675</v>
      </c>
      <c r="I903" t="s">
        <v>687</v>
      </c>
      <c r="J903" t="s">
        <v>679</v>
      </c>
      <c r="K903" t="s">
        <v>964</v>
      </c>
      <c r="L903" t="s">
        <v>4294</v>
      </c>
      <c r="M903">
        <v>270016</v>
      </c>
      <c r="N903">
        <v>30300</v>
      </c>
      <c r="O903" s="59">
        <v>26038388</v>
      </c>
    </row>
    <row r="904" spans="1:15" x14ac:dyDescent="0.3">
      <c r="A904" t="s">
        <v>709</v>
      </c>
      <c r="B904">
        <v>191.87</v>
      </c>
      <c r="C904">
        <v>2</v>
      </c>
      <c r="D904" s="18">
        <v>39356</v>
      </c>
      <c r="E904" s="18">
        <v>39406</v>
      </c>
      <c r="F904" t="s">
        <v>5959</v>
      </c>
      <c r="G904" t="s">
        <v>5969</v>
      </c>
      <c r="H904" t="s">
        <v>699</v>
      </c>
      <c r="I904" t="s">
        <v>726</v>
      </c>
      <c r="J904" t="s">
        <v>4292</v>
      </c>
      <c r="K904" t="s">
        <v>4293</v>
      </c>
      <c r="L904" t="s">
        <v>4291</v>
      </c>
      <c r="M904">
        <v>942851</v>
      </c>
      <c r="N904">
        <v>70700</v>
      </c>
      <c r="O904" s="59">
        <v>1173959</v>
      </c>
    </row>
    <row r="905" spans="1:15" x14ac:dyDescent="0.3">
      <c r="A905" t="s">
        <v>690</v>
      </c>
      <c r="B905">
        <v>126.38</v>
      </c>
      <c r="C905">
        <v>2</v>
      </c>
      <c r="D905" s="18">
        <v>39391</v>
      </c>
      <c r="E905" s="18">
        <v>39418</v>
      </c>
      <c r="F905" t="s">
        <v>5959</v>
      </c>
      <c r="G905" t="s">
        <v>5969</v>
      </c>
      <c r="H905" t="s">
        <v>675</v>
      </c>
      <c r="I905" t="s">
        <v>711</v>
      </c>
      <c r="J905" t="s">
        <v>712</v>
      </c>
      <c r="K905" t="s">
        <v>1264</v>
      </c>
      <c r="L905" t="s">
        <v>1374</v>
      </c>
      <c r="M905">
        <v>1727087</v>
      </c>
      <c r="N905">
        <v>30300</v>
      </c>
      <c r="O905" s="59">
        <v>27436854</v>
      </c>
    </row>
    <row r="906" spans="1:15" x14ac:dyDescent="0.3">
      <c r="A906" t="s">
        <v>696</v>
      </c>
      <c r="B906">
        <v>149.38999999999999</v>
      </c>
      <c r="C906">
        <v>2</v>
      </c>
      <c r="D906" s="18">
        <v>39439</v>
      </c>
      <c r="E906" s="18">
        <v>39452</v>
      </c>
      <c r="F906" t="s">
        <v>5959</v>
      </c>
      <c r="G906" t="s">
        <v>5969</v>
      </c>
      <c r="H906" t="s">
        <v>675</v>
      </c>
      <c r="I906" t="s">
        <v>693</v>
      </c>
      <c r="J906" t="s">
        <v>694</v>
      </c>
      <c r="K906" t="s">
        <v>1642</v>
      </c>
      <c r="L906" t="s">
        <v>1786</v>
      </c>
      <c r="M906">
        <v>735844</v>
      </c>
      <c r="N906">
        <v>30300</v>
      </c>
      <c r="O906" s="59">
        <v>27833801</v>
      </c>
    </row>
    <row r="907" spans="1:15" x14ac:dyDescent="0.3">
      <c r="A907" t="s">
        <v>676</v>
      </c>
      <c r="B907">
        <v>108.51</v>
      </c>
      <c r="C907">
        <v>1</v>
      </c>
      <c r="D907" s="18">
        <v>39133</v>
      </c>
      <c r="E907" s="18">
        <v>39150</v>
      </c>
      <c r="F907" t="s">
        <v>5960</v>
      </c>
      <c r="G907" t="s">
        <v>5969</v>
      </c>
      <c r="H907" t="s">
        <v>681</v>
      </c>
      <c r="I907" t="s">
        <v>672</v>
      </c>
      <c r="J907" t="s">
        <v>673</v>
      </c>
      <c r="K907" t="s">
        <v>2942</v>
      </c>
      <c r="L907" t="s">
        <v>3233</v>
      </c>
      <c r="M907">
        <v>276794</v>
      </c>
      <c r="N907">
        <v>16000</v>
      </c>
      <c r="O907" s="59">
        <v>25467404</v>
      </c>
    </row>
    <row r="908" spans="1:15" x14ac:dyDescent="0.3">
      <c r="A908" t="s">
        <v>709</v>
      </c>
      <c r="B908">
        <v>146.21</v>
      </c>
      <c r="C908">
        <v>2</v>
      </c>
      <c r="D908" s="18">
        <v>39397</v>
      </c>
      <c r="E908" s="18">
        <v>39430</v>
      </c>
      <c r="F908" t="s">
        <v>5959</v>
      </c>
      <c r="G908" t="s">
        <v>5968</v>
      </c>
      <c r="H908" t="s">
        <v>720</v>
      </c>
      <c r="I908" t="s">
        <v>771</v>
      </c>
      <c r="J908" t="s">
        <v>772</v>
      </c>
      <c r="K908" t="s">
        <v>4290</v>
      </c>
      <c r="L908" t="s">
        <v>4289</v>
      </c>
      <c r="M908">
        <v>74745</v>
      </c>
      <c r="N908">
        <v>90830</v>
      </c>
      <c r="O908" s="59">
        <v>27486600</v>
      </c>
    </row>
    <row r="909" spans="1:15" x14ac:dyDescent="0.3">
      <c r="A909" t="s">
        <v>676</v>
      </c>
      <c r="B909">
        <v>112.01</v>
      </c>
      <c r="C909">
        <v>2</v>
      </c>
      <c r="D909" s="18">
        <v>39119</v>
      </c>
      <c r="E909" s="18">
        <v>39135</v>
      </c>
      <c r="F909" t="s">
        <v>5960</v>
      </c>
      <c r="G909" t="s">
        <v>5969</v>
      </c>
      <c r="H909" t="s">
        <v>681</v>
      </c>
      <c r="I909" t="s">
        <v>672</v>
      </c>
      <c r="J909" t="s">
        <v>779</v>
      </c>
      <c r="K909" t="s">
        <v>780</v>
      </c>
      <c r="L909" t="s">
        <v>2222</v>
      </c>
      <c r="M909">
        <v>795106</v>
      </c>
      <c r="N909">
        <v>16000</v>
      </c>
      <c r="O909" s="59">
        <v>25372851</v>
      </c>
    </row>
    <row r="910" spans="1:15" x14ac:dyDescent="0.3">
      <c r="A910" t="s">
        <v>676</v>
      </c>
      <c r="B910">
        <v>183.54</v>
      </c>
      <c r="C910">
        <v>4</v>
      </c>
      <c r="D910" s="18">
        <v>39279</v>
      </c>
      <c r="E910" s="18">
        <v>39377</v>
      </c>
      <c r="F910" t="s">
        <v>5958</v>
      </c>
      <c r="G910" t="s">
        <v>5969</v>
      </c>
      <c r="H910" t="s">
        <v>699</v>
      </c>
      <c r="I910" t="s">
        <v>678</v>
      </c>
      <c r="J910" t="s">
        <v>684</v>
      </c>
      <c r="K910" t="s">
        <v>3866</v>
      </c>
      <c r="L910" t="s">
        <v>4224</v>
      </c>
      <c r="M910">
        <v>1892110</v>
      </c>
      <c r="N910">
        <v>70700</v>
      </c>
      <c r="O910" s="59">
        <v>2252037</v>
      </c>
    </row>
    <row r="911" spans="1:15" x14ac:dyDescent="0.3">
      <c r="A911" t="s">
        <v>690</v>
      </c>
      <c r="B911">
        <v>92.9</v>
      </c>
      <c r="C911">
        <v>2</v>
      </c>
      <c r="D911" s="18">
        <v>39220</v>
      </c>
      <c r="E911" s="18">
        <v>39254</v>
      </c>
      <c r="F911" t="s">
        <v>5957</v>
      </c>
      <c r="G911" t="s">
        <v>5969</v>
      </c>
      <c r="H911" t="s">
        <v>681</v>
      </c>
      <c r="I911" t="s">
        <v>711</v>
      </c>
      <c r="J911" t="s">
        <v>712</v>
      </c>
      <c r="K911" t="s">
        <v>1650</v>
      </c>
      <c r="L911" t="s">
        <v>3207</v>
      </c>
      <c r="M911">
        <v>150782</v>
      </c>
      <c r="N911">
        <v>16000</v>
      </c>
      <c r="O911" s="59">
        <v>26136152</v>
      </c>
    </row>
    <row r="912" spans="1:15" x14ac:dyDescent="0.3">
      <c r="A912" t="s">
        <v>696</v>
      </c>
      <c r="B912">
        <v>181.28</v>
      </c>
      <c r="C912">
        <v>3</v>
      </c>
      <c r="D912" s="18">
        <v>39346</v>
      </c>
      <c r="E912" s="18">
        <v>39350</v>
      </c>
      <c r="F912" t="s">
        <v>5958</v>
      </c>
      <c r="G912" t="s">
        <v>5969</v>
      </c>
      <c r="H912" t="s">
        <v>699</v>
      </c>
      <c r="I912" t="s">
        <v>693</v>
      </c>
      <c r="J912" t="s">
        <v>694</v>
      </c>
      <c r="K912" t="s">
        <v>1219</v>
      </c>
      <c r="L912" t="s">
        <v>3032</v>
      </c>
      <c r="M912">
        <v>1757534</v>
      </c>
      <c r="N912">
        <v>70700</v>
      </c>
      <c r="O912" s="59">
        <v>27098640</v>
      </c>
    </row>
    <row r="913" spans="1:15" x14ac:dyDescent="0.3">
      <c r="A913" t="s">
        <v>690</v>
      </c>
      <c r="B913">
        <v>104.82</v>
      </c>
      <c r="C913">
        <v>2</v>
      </c>
      <c r="D913" s="18">
        <v>39362</v>
      </c>
      <c r="E913" s="18">
        <v>39376</v>
      </c>
      <c r="F913" t="s">
        <v>5959</v>
      </c>
      <c r="G913" t="s">
        <v>5969</v>
      </c>
      <c r="H913" t="s">
        <v>681</v>
      </c>
      <c r="I913" t="s">
        <v>687</v>
      </c>
      <c r="J913" t="s">
        <v>688</v>
      </c>
      <c r="K913" t="s">
        <v>2584</v>
      </c>
      <c r="L913" t="s">
        <v>814</v>
      </c>
      <c r="M913">
        <v>9195909</v>
      </c>
      <c r="N913">
        <v>16000</v>
      </c>
      <c r="O913" s="59">
        <v>27226431</v>
      </c>
    </row>
    <row r="914" spans="1:15" x14ac:dyDescent="0.3">
      <c r="A914" t="s">
        <v>676</v>
      </c>
      <c r="B914">
        <v>94.03</v>
      </c>
      <c r="C914">
        <v>1</v>
      </c>
      <c r="D914" s="18">
        <v>39416</v>
      </c>
      <c r="E914" s="18">
        <v>39494</v>
      </c>
      <c r="F914" t="s">
        <v>5959</v>
      </c>
      <c r="G914" t="s">
        <v>5969</v>
      </c>
      <c r="H914" t="s">
        <v>681</v>
      </c>
      <c r="I914" t="s">
        <v>683</v>
      </c>
      <c r="J914" t="s">
        <v>684</v>
      </c>
      <c r="K914" t="s">
        <v>3060</v>
      </c>
      <c r="L914" t="s">
        <v>3416</v>
      </c>
      <c r="M914">
        <v>308354</v>
      </c>
      <c r="N914">
        <v>16000</v>
      </c>
      <c r="O914" s="59">
        <v>27666558</v>
      </c>
    </row>
    <row r="915" spans="1:15" x14ac:dyDescent="0.3">
      <c r="A915" t="s">
        <v>690</v>
      </c>
      <c r="B915">
        <v>92.9</v>
      </c>
      <c r="C915">
        <v>2</v>
      </c>
      <c r="D915" s="18">
        <v>39136</v>
      </c>
      <c r="E915" s="18">
        <v>39162</v>
      </c>
      <c r="F915" t="s">
        <v>5960</v>
      </c>
      <c r="G915" t="s">
        <v>5969</v>
      </c>
      <c r="H915" t="s">
        <v>681</v>
      </c>
      <c r="I915" t="s">
        <v>711</v>
      </c>
      <c r="J915" t="s">
        <v>712</v>
      </c>
      <c r="K915" t="s">
        <v>923</v>
      </c>
      <c r="L915" t="s">
        <v>3429</v>
      </c>
      <c r="M915">
        <v>148897</v>
      </c>
      <c r="N915">
        <v>16000</v>
      </c>
      <c r="O915" s="59">
        <v>25457104</v>
      </c>
    </row>
    <row r="916" spans="1:15" x14ac:dyDescent="0.3">
      <c r="A916" t="s">
        <v>709</v>
      </c>
      <c r="B916">
        <v>113.6</v>
      </c>
      <c r="C916">
        <v>2</v>
      </c>
      <c r="D916" s="18">
        <v>39181</v>
      </c>
      <c r="E916" s="18">
        <v>39193</v>
      </c>
      <c r="F916" t="s">
        <v>5957</v>
      </c>
      <c r="G916" t="s">
        <v>5969</v>
      </c>
      <c r="H916" t="s">
        <v>681</v>
      </c>
      <c r="I916" t="s">
        <v>706</v>
      </c>
      <c r="J916" t="s">
        <v>707</v>
      </c>
      <c r="K916" t="s">
        <v>1862</v>
      </c>
      <c r="L916" t="s">
        <v>1861</v>
      </c>
      <c r="M916">
        <v>178230</v>
      </c>
      <c r="N916">
        <v>16000</v>
      </c>
      <c r="O916" s="59">
        <v>2076850</v>
      </c>
    </row>
    <row r="917" spans="1:15" x14ac:dyDescent="0.3">
      <c r="A917" t="s">
        <v>690</v>
      </c>
      <c r="B917">
        <v>122.89</v>
      </c>
      <c r="C917">
        <v>2</v>
      </c>
      <c r="D917" s="18">
        <v>39432</v>
      </c>
      <c r="E917" s="18">
        <v>39438</v>
      </c>
      <c r="F917" t="s">
        <v>5959</v>
      </c>
      <c r="G917" t="s">
        <v>5969</v>
      </c>
      <c r="H917" t="s">
        <v>675</v>
      </c>
      <c r="I917" t="s">
        <v>711</v>
      </c>
      <c r="J917" t="s">
        <v>712</v>
      </c>
      <c r="K917" t="s">
        <v>1747</v>
      </c>
      <c r="L917" t="s">
        <v>3016</v>
      </c>
      <c r="M917">
        <v>9001100</v>
      </c>
      <c r="N917">
        <v>30300</v>
      </c>
      <c r="O917" s="59">
        <v>27765929</v>
      </c>
    </row>
    <row r="918" spans="1:15" x14ac:dyDescent="0.3">
      <c r="A918" t="s">
        <v>690</v>
      </c>
      <c r="B918">
        <v>158.6</v>
      </c>
      <c r="C918">
        <v>2</v>
      </c>
      <c r="D918" s="18">
        <v>39292</v>
      </c>
      <c r="E918" s="18">
        <v>39305</v>
      </c>
      <c r="F918" t="s">
        <v>5958</v>
      </c>
      <c r="G918" t="s">
        <v>5969</v>
      </c>
      <c r="H918" t="s">
        <v>675</v>
      </c>
      <c r="I918" t="s">
        <v>687</v>
      </c>
      <c r="J918" t="s">
        <v>679</v>
      </c>
      <c r="K918" t="s">
        <v>4288</v>
      </c>
      <c r="L918" t="s">
        <v>4287</v>
      </c>
      <c r="M918">
        <v>776793</v>
      </c>
      <c r="N918">
        <v>30300</v>
      </c>
      <c r="O918" s="59">
        <v>26685265</v>
      </c>
    </row>
    <row r="919" spans="1:15" x14ac:dyDescent="0.3">
      <c r="A919" t="s">
        <v>690</v>
      </c>
      <c r="B919">
        <v>123.68</v>
      </c>
      <c r="C919">
        <v>3</v>
      </c>
      <c r="D919" s="18">
        <v>39090</v>
      </c>
      <c r="E919" s="18">
        <v>39092</v>
      </c>
      <c r="F919" t="s">
        <v>5960</v>
      </c>
      <c r="G919" t="s">
        <v>5969</v>
      </c>
      <c r="H919" t="s">
        <v>675</v>
      </c>
      <c r="I919" t="s">
        <v>711</v>
      </c>
      <c r="J919" t="s">
        <v>712</v>
      </c>
      <c r="K919" t="s">
        <v>3155</v>
      </c>
      <c r="L919" t="s">
        <v>1229</v>
      </c>
      <c r="M919">
        <v>2199685</v>
      </c>
      <c r="N919">
        <v>30300</v>
      </c>
      <c r="O919" s="59">
        <v>24960906</v>
      </c>
    </row>
    <row r="920" spans="1:15" x14ac:dyDescent="0.3">
      <c r="A920" t="s">
        <v>676</v>
      </c>
      <c r="B920">
        <v>117.61</v>
      </c>
      <c r="C920">
        <v>1</v>
      </c>
      <c r="D920" s="18">
        <v>39140</v>
      </c>
      <c r="E920" s="18">
        <v>39225</v>
      </c>
      <c r="F920" t="s">
        <v>5960</v>
      </c>
      <c r="G920" t="s">
        <v>5969</v>
      </c>
      <c r="H920" t="s">
        <v>681</v>
      </c>
      <c r="I920" t="s">
        <v>683</v>
      </c>
      <c r="J920" t="s">
        <v>703</v>
      </c>
      <c r="K920" t="s">
        <v>1021</v>
      </c>
      <c r="L920" t="s">
        <v>4262</v>
      </c>
      <c r="M920">
        <v>17530</v>
      </c>
      <c r="N920">
        <v>16000</v>
      </c>
      <c r="O920" s="59">
        <v>25498875</v>
      </c>
    </row>
    <row r="921" spans="1:15" x14ac:dyDescent="0.3">
      <c r="A921" t="s">
        <v>676</v>
      </c>
      <c r="B921">
        <v>155.97999999999999</v>
      </c>
      <c r="C921">
        <v>2</v>
      </c>
      <c r="D921" s="18">
        <v>39201</v>
      </c>
      <c r="E921" s="18">
        <v>39288</v>
      </c>
      <c r="F921" t="s">
        <v>5957</v>
      </c>
      <c r="G921" t="s">
        <v>5969</v>
      </c>
      <c r="H921" t="s">
        <v>675</v>
      </c>
      <c r="I921" t="s">
        <v>683</v>
      </c>
      <c r="J921" t="s">
        <v>1519</v>
      </c>
      <c r="K921" t="s">
        <v>4286</v>
      </c>
      <c r="L921" t="s">
        <v>4285</v>
      </c>
      <c r="M921">
        <v>2021602</v>
      </c>
      <c r="N921">
        <v>30300</v>
      </c>
      <c r="O921" s="59">
        <v>25967167</v>
      </c>
    </row>
    <row r="922" spans="1:15" x14ac:dyDescent="0.3">
      <c r="A922" t="s">
        <v>690</v>
      </c>
      <c r="B922">
        <v>92.9</v>
      </c>
      <c r="C922">
        <v>2</v>
      </c>
      <c r="D922" s="18">
        <v>39090</v>
      </c>
      <c r="E922" s="18">
        <v>39093</v>
      </c>
      <c r="F922" t="s">
        <v>5960</v>
      </c>
      <c r="G922" t="s">
        <v>5969</v>
      </c>
      <c r="H922" t="s">
        <v>681</v>
      </c>
      <c r="I922" t="s">
        <v>711</v>
      </c>
      <c r="J922" t="s">
        <v>712</v>
      </c>
      <c r="K922" t="s">
        <v>801</v>
      </c>
      <c r="L922" t="s">
        <v>4284</v>
      </c>
      <c r="M922">
        <v>983824</v>
      </c>
      <c r="N922">
        <v>16000</v>
      </c>
      <c r="O922" s="59">
        <v>25060569</v>
      </c>
    </row>
    <row r="923" spans="1:15" x14ac:dyDescent="0.3">
      <c r="A923" t="s">
        <v>696</v>
      </c>
      <c r="B923">
        <v>190.23</v>
      </c>
      <c r="C923">
        <v>3</v>
      </c>
      <c r="D923" s="18">
        <v>39432</v>
      </c>
      <c r="E923" s="18">
        <v>39434</v>
      </c>
      <c r="F923" t="s">
        <v>5959</v>
      </c>
      <c r="G923" t="s">
        <v>5969</v>
      </c>
      <c r="H923" t="s">
        <v>699</v>
      </c>
      <c r="I923" t="s">
        <v>946</v>
      </c>
      <c r="J923" t="s">
        <v>947</v>
      </c>
      <c r="K923" t="s">
        <v>4234</v>
      </c>
      <c r="L923" t="s">
        <v>1737</v>
      </c>
      <c r="M923">
        <v>1879546</v>
      </c>
      <c r="N923">
        <v>70700</v>
      </c>
      <c r="O923" s="59">
        <v>27803736</v>
      </c>
    </row>
    <row r="924" spans="1:15" x14ac:dyDescent="0.3">
      <c r="A924" t="s">
        <v>690</v>
      </c>
      <c r="B924">
        <v>96.59</v>
      </c>
      <c r="C924">
        <v>2</v>
      </c>
      <c r="D924" s="18">
        <v>39305</v>
      </c>
      <c r="E924" s="18">
        <v>39314</v>
      </c>
      <c r="F924" t="s">
        <v>5958</v>
      </c>
      <c r="G924" t="s">
        <v>5969</v>
      </c>
      <c r="H924" t="s">
        <v>681</v>
      </c>
      <c r="I924" t="s">
        <v>711</v>
      </c>
      <c r="J924" t="s">
        <v>712</v>
      </c>
      <c r="K924" t="s">
        <v>1746</v>
      </c>
      <c r="L924" t="s">
        <v>1012</v>
      </c>
      <c r="M924">
        <v>2817321</v>
      </c>
      <c r="N924">
        <v>16000</v>
      </c>
      <c r="O924" s="59">
        <v>26782544</v>
      </c>
    </row>
    <row r="925" spans="1:15" x14ac:dyDescent="0.3">
      <c r="A925" t="s">
        <v>709</v>
      </c>
      <c r="B925">
        <v>191.87</v>
      </c>
      <c r="C925">
        <v>2</v>
      </c>
      <c r="D925" s="18">
        <v>39437</v>
      </c>
      <c r="E925" s="18">
        <v>39467</v>
      </c>
      <c r="F925" t="s">
        <v>5959</v>
      </c>
      <c r="G925" t="s">
        <v>5969</v>
      </c>
      <c r="H925" t="s">
        <v>699</v>
      </c>
      <c r="I925" t="s">
        <v>726</v>
      </c>
      <c r="J925" t="s">
        <v>727</v>
      </c>
      <c r="K925" t="s">
        <v>3442</v>
      </c>
      <c r="L925" t="s">
        <v>1035</v>
      </c>
      <c r="M925">
        <v>942470</v>
      </c>
      <c r="N925">
        <v>70700</v>
      </c>
      <c r="O925" s="59">
        <v>27805054</v>
      </c>
    </row>
    <row r="926" spans="1:15" x14ac:dyDescent="0.3">
      <c r="A926" t="s">
        <v>690</v>
      </c>
      <c r="B926">
        <v>123.68</v>
      </c>
      <c r="C926">
        <v>3</v>
      </c>
      <c r="D926" s="18">
        <v>39172</v>
      </c>
      <c r="E926" s="18">
        <v>39188</v>
      </c>
      <c r="F926" t="s">
        <v>5960</v>
      </c>
      <c r="G926" t="s">
        <v>5969</v>
      </c>
      <c r="H926" t="s">
        <v>675</v>
      </c>
      <c r="I926" t="s">
        <v>711</v>
      </c>
      <c r="J926" t="s">
        <v>712</v>
      </c>
      <c r="K926" t="s">
        <v>4283</v>
      </c>
      <c r="L926" t="s">
        <v>4282</v>
      </c>
      <c r="M926">
        <v>772298</v>
      </c>
      <c r="N926">
        <v>30300</v>
      </c>
      <c r="O926" s="59">
        <v>2051562</v>
      </c>
    </row>
    <row r="927" spans="1:15" x14ac:dyDescent="0.3">
      <c r="A927" t="s">
        <v>676</v>
      </c>
      <c r="B927">
        <v>125.07</v>
      </c>
      <c r="C927">
        <v>1</v>
      </c>
      <c r="D927" s="18">
        <v>39370</v>
      </c>
      <c r="E927" s="18">
        <v>39371</v>
      </c>
      <c r="F927" t="s">
        <v>5959</v>
      </c>
      <c r="G927" t="s">
        <v>5969</v>
      </c>
      <c r="H927" t="s">
        <v>675</v>
      </c>
      <c r="I927" t="s">
        <v>683</v>
      </c>
      <c r="J927" t="s">
        <v>730</v>
      </c>
      <c r="K927" t="s">
        <v>1592</v>
      </c>
      <c r="L927" t="s">
        <v>4281</v>
      </c>
      <c r="M927">
        <v>2449793</v>
      </c>
      <c r="N927">
        <v>30300</v>
      </c>
      <c r="O927" s="59">
        <v>27277866</v>
      </c>
    </row>
    <row r="928" spans="1:15" x14ac:dyDescent="0.3">
      <c r="A928" t="s">
        <v>676</v>
      </c>
      <c r="B928">
        <v>157.38</v>
      </c>
      <c r="C928">
        <v>2</v>
      </c>
      <c r="D928" s="18">
        <v>39112</v>
      </c>
      <c r="E928" s="18">
        <v>39154</v>
      </c>
      <c r="F928" t="s">
        <v>5960</v>
      </c>
      <c r="G928" t="s">
        <v>5968</v>
      </c>
      <c r="H928" t="s">
        <v>755</v>
      </c>
      <c r="I928" t="s">
        <v>678</v>
      </c>
      <c r="J928" t="s">
        <v>679</v>
      </c>
      <c r="K928" t="s">
        <v>882</v>
      </c>
      <c r="L928" t="s">
        <v>1432</v>
      </c>
      <c r="M928">
        <v>298149</v>
      </c>
      <c r="N928">
        <v>87000</v>
      </c>
      <c r="O928" s="59">
        <v>25295616</v>
      </c>
    </row>
    <row r="929" spans="1:15" x14ac:dyDescent="0.3">
      <c r="A929" t="s">
        <v>690</v>
      </c>
      <c r="B929">
        <v>123.68</v>
      </c>
      <c r="C929">
        <v>3</v>
      </c>
      <c r="D929" s="18">
        <v>39105</v>
      </c>
      <c r="E929" s="18">
        <v>39135</v>
      </c>
      <c r="F929" t="s">
        <v>5960</v>
      </c>
      <c r="G929" t="s">
        <v>5969</v>
      </c>
      <c r="H929" t="s">
        <v>675</v>
      </c>
      <c r="I929" t="s">
        <v>711</v>
      </c>
      <c r="J929" t="s">
        <v>712</v>
      </c>
      <c r="K929" t="s">
        <v>1314</v>
      </c>
      <c r="L929" t="s">
        <v>4280</v>
      </c>
      <c r="M929">
        <v>1826263</v>
      </c>
      <c r="N929">
        <v>30300</v>
      </c>
      <c r="O929" s="59">
        <v>25255856</v>
      </c>
    </row>
    <row r="930" spans="1:15" x14ac:dyDescent="0.3">
      <c r="A930" t="s">
        <v>690</v>
      </c>
      <c r="B930">
        <v>183.6</v>
      </c>
      <c r="C930">
        <v>4</v>
      </c>
      <c r="D930" s="18">
        <v>39129</v>
      </c>
      <c r="E930" s="18">
        <v>39165</v>
      </c>
      <c r="F930" t="s">
        <v>5960</v>
      </c>
      <c r="G930" t="s">
        <v>5969</v>
      </c>
      <c r="H930" t="s">
        <v>699</v>
      </c>
      <c r="I930" t="s">
        <v>722</v>
      </c>
      <c r="J930" t="s">
        <v>723</v>
      </c>
      <c r="K930" t="s">
        <v>4279</v>
      </c>
      <c r="L930" t="s">
        <v>4278</v>
      </c>
      <c r="M930">
        <v>935414</v>
      </c>
      <c r="N930">
        <v>70700</v>
      </c>
      <c r="O930" s="59">
        <v>25395099</v>
      </c>
    </row>
    <row r="931" spans="1:15" x14ac:dyDescent="0.3">
      <c r="A931" t="s">
        <v>690</v>
      </c>
      <c r="B931">
        <v>172.13</v>
      </c>
      <c r="C931">
        <v>2</v>
      </c>
      <c r="D931" s="18">
        <v>39111</v>
      </c>
      <c r="E931" s="18">
        <v>39143</v>
      </c>
      <c r="F931" t="s">
        <v>5960</v>
      </c>
      <c r="G931" t="s">
        <v>5969</v>
      </c>
      <c r="H931" t="s">
        <v>699</v>
      </c>
      <c r="I931" t="s">
        <v>839</v>
      </c>
      <c r="J931" t="s">
        <v>1103</v>
      </c>
      <c r="K931" t="s">
        <v>897</v>
      </c>
      <c r="L931" t="s">
        <v>3671</v>
      </c>
      <c r="M931">
        <v>936844</v>
      </c>
      <c r="N931">
        <v>70700</v>
      </c>
      <c r="O931" s="59">
        <v>25294199</v>
      </c>
    </row>
    <row r="932" spans="1:15" x14ac:dyDescent="0.3">
      <c r="A932" t="s">
        <v>690</v>
      </c>
      <c r="B932">
        <v>126.38</v>
      </c>
      <c r="C932">
        <v>2</v>
      </c>
      <c r="D932" s="18">
        <v>39349</v>
      </c>
      <c r="E932" s="18">
        <v>39367</v>
      </c>
      <c r="F932" t="s">
        <v>5958</v>
      </c>
      <c r="G932" t="s">
        <v>5969</v>
      </c>
      <c r="H932" t="s">
        <v>675</v>
      </c>
      <c r="I932" t="s">
        <v>711</v>
      </c>
      <c r="J932" t="s">
        <v>712</v>
      </c>
      <c r="K932" t="s">
        <v>4277</v>
      </c>
      <c r="L932" t="s">
        <v>4276</v>
      </c>
      <c r="M932">
        <v>139570</v>
      </c>
      <c r="N932">
        <v>30300</v>
      </c>
      <c r="O932" s="59">
        <v>26943897</v>
      </c>
    </row>
    <row r="933" spans="1:15" x14ac:dyDescent="0.3">
      <c r="A933" t="s">
        <v>690</v>
      </c>
      <c r="B933">
        <v>118.3</v>
      </c>
      <c r="C933">
        <v>1</v>
      </c>
      <c r="D933" s="18">
        <v>39319</v>
      </c>
      <c r="E933" s="18">
        <v>39348</v>
      </c>
      <c r="F933" t="s">
        <v>5958</v>
      </c>
      <c r="G933" t="s">
        <v>5968</v>
      </c>
      <c r="H933" t="s">
        <v>720</v>
      </c>
      <c r="I933" t="s">
        <v>711</v>
      </c>
      <c r="J933" t="s">
        <v>712</v>
      </c>
      <c r="K933" t="s">
        <v>2457</v>
      </c>
      <c r="L933" t="s">
        <v>786</v>
      </c>
      <c r="M933">
        <v>9006140</v>
      </c>
      <c r="N933">
        <v>90830</v>
      </c>
      <c r="O933" s="59">
        <v>26784059</v>
      </c>
    </row>
    <row r="934" spans="1:15" x14ac:dyDescent="0.3">
      <c r="A934" t="s">
        <v>690</v>
      </c>
      <c r="B934">
        <v>118.3</v>
      </c>
      <c r="C934">
        <v>1</v>
      </c>
      <c r="D934" s="18">
        <v>39219</v>
      </c>
      <c r="E934" s="18">
        <v>39239</v>
      </c>
      <c r="F934" t="s">
        <v>5957</v>
      </c>
      <c r="G934" t="s">
        <v>5968</v>
      </c>
      <c r="H934" t="s">
        <v>720</v>
      </c>
      <c r="I934" t="s">
        <v>711</v>
      </c>
      <c r="J934" t="s">
        <v>712</v>
      </c>
      <c r="K934" t="s">
        <v>4275</v>
      </c>
      <c r="L934" t="s">
        <v>786</v>
      </c>
      <c r="M934">
        <v>2877641</v>
      </c>
      <c r="N934">
        <v>90830</v>
      </c>
      <c r="O934" s="59">
        <v>26083587</v>
      </c>
    </row>
    <row r="935" spans="1:15" x14ac:dyDescent="0.3">
      <c r="A935" t="s">
        <v>696</v>
      </c>
      <c r="B935">
        <v>157.91999999999999</v>
      </c>
      <c r="C935">
        <v>3</v>
      </c>
      <c r="D935" s="18">
        <v>39340</v>
      </c>
      <c r="E935" s="18">
        <v>39351</v>
      </c>
      <c r="F935" t="s">
        <v>5958</v>
      </c>
      <c r="G935" t="s">
        <v>5969</v>
      </c>
      <c r="H935" t="s">
        <v>675</v>
      </c>
      <c r="I935" t="s">
        <v>693</v>
      </c>
      <c r="J935" t="s">
        <v>694</v>
      </c>
      <c r="K935" t="s">
        <v>1026</v>
      </c>
      <c r="L935" t="s">
        <v>1025</v>
      </c>
      <c r="M935">
        <v>2873173</v>
      </c>
      <c r="N935">
        <v>30300</v>
      </c>
      <c r="O935" s="59">
        <v>27069872</v>
      </c>
    </row>
    <row r="936" spans="1:15" x14ac:dyDescent="0.3">
      <c r="A936" t="s">
        <v>690</v>
      </c>
      <c r="B936">
        <v>100.7</v>
      </c>
      <c r="C936">
        <v>2</v>
      </c>
      <c r="D936" s="18">
        <v>39118</v>
      </c>
      <c r="E936" s="18">
        <v>39153</v>
      </c>
      <c r="F936" t="s">
        <v>5960</v>
      </c>
      <c r="G936" t="s">
        <v>5969</v>
      </c>
      <c r="H936" t="s">
        <v>681</v>
      </c>
      <c r="I936" t="s">
        <v>722</v>
      </c>
      <c r="J936" t="s">
        <v>797</v>
      </c>
      <c r="K936" t="s">
        <v>2672</v>
      </c>
      <c r="L936" t="s">
        <v>1758</v>
      </c>
      <c r="M936">
        <v>107625</v>
      </c>
      <c r="N936">
        <v>16000</v>
      </c>
      <c r="O936" s="59">
        <v>25352490</v>
      </c>
    </row>
    <row r="937" spans="1:15" x14ac:dyDescent="0.3">
      <c r="A937" t="s">
        <v>690</v>
      </c>
      <c r="B937">
        <v>89.04</v>
      </c>
      <c r="C937">
        <v>1</v>
      </c>
      <c r="D937" s="18">
        <v>39212</v>
      </c>
      <c r="E937" s="18">
        <v>39244</v>
      </c>
      <c r="F937" t="s">
        <v>5957</v>
      </c>
      <c r="G937" t="s">
        <v>5969</v>
      </c>
      <c r="H937" t="s">
        <v>681</v>
      </c>
      <c r="I937" t="s">
        <v>687</v>
      </c>
      <c r="J937" t="s">
        <v>688</v>
      </c>
      <c r="K937" t="s">
        <v>1038</v>
      </c>
      <c r="L937" t="s">
        <v>4274</v>
      </c>
      <c r="M937">
        <v>2070808</v>
      </c>
      <c r="N937">
        <v>16000</v>
      </c>
      <c r="O937" s="59">
        <v>26038161</v>
      </c>
    </row>
    <row r="938" spans="1:15" x14ac:dyDescent="0.3">
      <c r="A938" t="s">
        <v>690</v>
      </c>
      <c r="B938">
        <v>92.9</v>
      </c>
      <c r="C938">
        <v>2</v>
      </c>
      <c r="D938" s="18">
        <v>39283</v>
      </c>
      <c r="E938" s="18">
        <v>39286</v>
      </c>
      <c r="F938" t="s">
        <v>5958</v>
      </c>
      <c r="G938" t="s">
        <v>5969</v>
      </c>
      <c r="H938" t="s">
        <v>681</v>
      </c>
      <c r="I938" t="s">
        <v>711</v>
      </c>
      <c r="J938" t="s">
        <v>712</v>
      </c>
      <c r="K938" t="s">
        <v>801</v>
      </c>
      <c r="L938" t="s">
        <v>908</v>
      </c>
      <c r="M938">
        <v>2165865</v>
      </c>
      <c r="N938">
        <v>16000</v>
      </c>
      <c r="O938" s="59">
        <v>26620991</v>
      </c>
    </row>
    <row r="939" spans="1:15" x14ac:dyDescent="0.3">
      <c r="A939" t="s">
        <v>690</v>
      </c>
      <c r="B939">
        <v>121.13</v>
      </c>
      <c r="C939">
        <v>1</v>
      </c>
      <c r="D939" s="18">
        <v>39242</v>
      </c>
      <c r="E939" s="18">
        <v>39280</v>
      </c>
      <c r="F939" t="s">
        <v>5957</v>
      </c>
      <c r="G939" t="s">
        <v>5969</v>
      </c>
      <c r="H939" t="s">
        <v>675</v>
      </c>
      <c r="I939" t="s">
        <v>711</v>
      </c>
      <c r="J939" t="s">
        <v>712</v>
      </c>
      <c r="K939" t="s">
        <v>916</v>
      </c>
      <c r="L939" t="s">
        <v>4045</v>
      </c>
      <c r="M939">
        <v>703771</v>
      </c>
      <c r="N939">
        <v>30300</v>
      </c>
      <c r="O939" s="59">
        <v>26296726</v>
      </c>
    </row>
    <row r="940" spans="1:15" x14ac:dyDescent="0.3">
      <c r="A940" t="s">
        <v>676</v>
      </c>
      <c r="B940">
        <v>117.86</v>
      </c>
      <c r="C940">
        <v>2</v>
      </c>
      <c r="D940" s="18">
        <v>39387</v>
      </c>
      <c r="E940" s="18">
        <v>39388</v>
      </c>
      <c r="F940" t="s">
        <v>5959</v>
      </c>
      <c r="G940" t="s">
        <v>5969</v>
      </c>
      <c r="H940" t="s">
        <v>675</v>
      </c>
      <c r="I940" t="s">
        <v>683</v>
      </c>
      <c r="J940" t="s">
        <v>684</v>
      </c>
      <c r="K940" t="s">
        <v>685</v>
      </c>
      <c r="L940" t="s">
        <v>4273</v>
      </c>
      <c r="M940">
        <v>9117490</v>
      </c>
      <c r="N940">
        <v>30300</v>
      </c>
      <c r="O940" s="59">
        <v>27504774</v>
      </c>
    </row>
    <row r="941" spans="1:15" x14ac:dyDescent="0.3">
      <c r="A941" t="s">
        <v>676</v>
      </c>
      <c r="B941">
        <v>166.65</v>
      </c>
      <c r="C941">
        <v>2</v>
      </c>
      <c r="D941" s="18">
        <v>39264</v>
      </c>
      <c r="E941" s="18">
        <v>39292</v>
      </c>
      <c r="F941" t="s">
        <v>5958</v>
      </c>
      <c r="G941" t="s">
        <v>5969</v>
      </c>
      <c r="H941" t="s">
        <v>699</v>
      </c>
      <c r="I941" t="s">
        <v>678</v>
      </c>
      <c r="J941" t="s">
        <v>679</v>
      </c>
      <c r="K941" t="s">
        <v>3346</v>
      </c>
      <c r="L941" t="s">
        <v>3345</v>
      </c>
      <c r="M941">
        <v>956540</v>
      </c>
      <c r="N941">
        <v>70700</v>
      </c>
      <c r="O941" s="59">
        <v>26447136</v>
      </c>
    </row>
    <row r="942" spans="1:15" x14ac:dyDescent="0.3">
      <c r="A942" t="s">
        <v>690</v>
      </c>
      <c r="B942">
        <v>92.9</v>
      </c>
      <c r="C942">
        <v>2</v>
      </c>
      <c r="D942" s="18">
        <v>39396</v>
      </c>
      <c r="E942" s="18">
        <v>39427</v>
      </c>
      <c r="F942" t="s">
        <v>5959</v>
      </c>
      <c r="G942" t="s">
        <v>5969</v>
      </c>
      <c r="H942" t="s">
        <v>681</v>
      </c>
      <c r="I942" t="s">
        <v>711</v>
      </c>
      <c r="J942" t="s">
        <v>712</v>
      </c>
      <c r="K942" t="s">
        <v>1844</v>
      </c>
      <c r="L942" t="s">
        <v>2305</v>
      </c>
      <c r="M942">
        <v>2689975</v>
      </c>
      <c r="N942">
        <v>16000</v>
      </c>
      <c r="O942" s="59">
        <v>27492221</v>
      </c>
    </row>
    <row r="943" spans="1:15" x14ac:dyDescent="0.3">
      <c r="A943" t="s">
        <v>690</v>
      </c>
      <c r="B943">
        <v>98.41</v>
      </c>
      <c r="C943">
        <v>1</v>
      </c>
      <c r="D943" s="18">
        <v>39340</v>
      </c>
      <c r="E943" s="18">
        <v>39363</v>
      </c>
      <c r="F943" t="s">
        <v>5958</v>
      </c>
      <c r="G943" t="s">
        <v>5969</v>
      </c>
      <c r="H943" t="s">
        <v>681</v>
      </c>
      <c r="I943" t="s">
        <v>711</v>
      </c>
      <c r="J943" t="s">
        <v>712</v>
      </c>
      <c r="K943" t="s">
        <v>1509</v>
      </c>
      <c r="L943" t="s">
        <v>1508</v>
      </c>
      <c r="M943">
        <v>137185</v>
      </c>
      <c r="N943">
        <v>16000</v>
      </c>
      <c r="O943" s="59">
        <v>27052059</v>
      </c>
    </row>
    <row r="944" spans="1:15" x14ac:dyDescent="0.3">
      <c r="A944" t="s">
        <v>690</v>
      </c>
      <c r="B944">
        <v>136.44</v>
      </c>
      <c r="C944">
        <v>2</v>
      </c>
      <c r="D944" s="18">
        <v>39409</v>
      </c>
      <c r="E944" s="18">
        <v>39446</v>
      </c>
      <c r="F944" t="s">
        <v>5959</v>
      </c>
      <c r="G944" t="s">
        <v>5969</v>
      </c>
      <c r="H944" t="s">
        <v>675</v>
      </c>
      <c r="I944" t="s">
        <v>722</v>
      </c>
      <c r="J944" t="s">
        <v>797</v>
      </c>
      <c r="K944" t="s">
        <v>1495</v>
      </c>
      <c r="L944" t="s">
        <v>4272</v>
      </c>
      <c r="M944">
        <v>106687</v>
      </c>
      <c r="N944">
        <v>30300</v>
      </c>
      <c r="O944" s="59">
        <v>27597745</v>
      </c>
    </row>
    <row r="945" spans="1:15" x14ac:dyDescent="0.3">
      <c r="A945" t="s">
        <v>690</v>
      </c>
      <c r="B945">
        <v>89.04</v>
      </c>
      <c r="C945">
        <v>1</v>
      </c>
      <c r="D945" s="18">
        <v>39131</v>
      </c>
      <c r="E945" s="18">
        <v>39154</v>
      </c>
      <c r="F945" t="s">
        <v>5960</v>
      </c>
      <c r="G945" t="s">
        <v>5969</v>
      </c>
      <c r="H945" t="s">
        <v>681</v>
      </c>
      <c r="I945" t="s">
        <v>687</v>
      </c>
      <c r="J945" t="s">
        <v>688</v>
      </c>
      <c r="K945" t="s">
        <v>1038</v>
      </c>
      <c r="L945" t="s">
        <v>4271</v>
      </c>
      <c r="M945">
        <v>2742662</v>
      </c>
      <c r="N945">
        <v>16000</v>
      </c>
      <c r="O945" s="59">
        <v>25466626</v>
      </c>
    </row>
    <row r="946" spans="1:15" x14ac:dyDescent="0.3">
      <c r="A946" t="s">
        <v>709</v>
      </c>
      <c r="B946">
        <v>115.68</v>
      </c>
      <c r="C946">
        <v>2</v>
      </c>
      <c r="D946" s="18">
        <v>39349</v>
      </c>
      <c r="E946" s="18">
        <v>39367</v>
      </c>
      <c r="F946" t="s">
        <v>5958</v>
      </c>
      <c r="G946" t="s">
        <v>5969</v>
      </c>
      <c r="H946" t="s">
        <v>681</v>
      </c>
      <c r="I946" t="s">
        <v>771</v>
      </c>
      <c r="J946" t="s">
        <v>772</v>
      </c>
      <c r="K946" t="s">
        <v>2132</v>
      </c>
      <c r="L946" t="s">
        <v>2131</v>
      </c>
      <c r="M946">
        <v>2691711</v>
      </c>
      <c r="N946">
        <v>16000</v>
      </c>
      <c r="O946" s="59">
        <v>27102321</v>
      </c>
    </row>
    <row r="947" spans="1:15" x14ac:dyDescent="0.3">
      <c r="A947" t="s">
        <v>676</v>
      </c>
      <c r="B947">
        <v>89.26</v>
      </c>
      <c r="C947">
        <v>2</v>
      </c>
      <c r="D947" s="18">
        <v>39216</v>
      </c>
      <c r="E947" s="18">
        <v>39255</v>
      </c>
      <c r="F947" t="s">
        <v>5957</v>
      </c>
      <c r="G947" t="s">
        <v>5969</v>
      </c>
      <c r="H947" t="s">
        <v>681</v>
      </c>
      <c r="I947" t="s">
        <v>683</v>
      </c>
      <c r="J947" t="s">
        <v>730</v>
      </c>
      <c r="K947" t="s">
        <v>1921</v>
      </c>
      <c r="L947" t="s">
        <v>4270</v>
      </c>
      <c r="M947">
        <v>226523</v>
      </c>
      <c r="N947">
        <v>16000</v>
      </c>
      <c r="O947" s="59">
        <v>26088625</v>
      </c>
    </row>
    <row r="948" spans="1:15" x14ac:dyDescent="0.3">
      <c r="A948" t="s">
        <v>676</v>
      </c>
      <c r="B948">
        <v>182.75</v>
      </c>
      <c r="C948">
        <v>3</v>
      </c>
      <c r="D948" s="18">
        <v>39303</v>
      </c>
      <c r="E948" s="18">
        <v>39402</v>
      </c>
      <c r="F948" t="s">
        <v>5958</v>
      </c>
      <c r="G948" t="s">
        <v>5969</v>
      </c>
      <c r="H948" t="s">
        <v>699</v>
      </c>
      <c r="I948" t="s">
        <v>683</v>
      </c>
      <c r="J948" t="s">
        <v>684</v>
      </c>
      <c r="K948" t="s">
        <v>685</v>
      </c>
      <c r="L948" t="s">
        <v>4269</v>
      </c>
      <c r="M948">
        <v>2506892</v>
      </c>
      <c r="N948">
        <v>70700</v>
      </c>
      <c r="O948" s="59">
        <v>26718669</v>
      </c>
    </row>
    <row r="949" spans="1:15" x14ac:dyDescent="0.3">
      <c r="A949" t="s">
        <v>696</v>
      </c>
      <c r="B949">
        <v>181.28</v>
      </c>
      <c r="C949">
        <v>3</v>
      </c>
      <c r="D949" s="18">
        <v>39257</v>
      </c>
      <c r="E949" s="18">
        <v>39266</v>
      </c>
      <c r="F949" t="s">
        <v>5957</v>
      </c>
      <c r="G949" t="s">
        <v>5969</v>
      </c>
      <c r="H949" t="s">
        <v>699</v>
      </c>
      <c r="I949" t="s">
        <v>693</v>
      </c>
      <c r="J949" t="s">
        <v>694</v>
      </c>
      <c r="K949" t="s">
        <v>733</v>
      </c>
      <c r="L949" t="s">
        <v>1713</v>
      </c>
      <c r="M949">
        <v>961650</v>
      </c>
      <c r="N949">
        <v>70700</v>
      </c>
      <c r="O949" s="59">
        <v>26588688</v>
      </c>
    </row>
    <row r="950" spans="1:15" x14ac:dyDescent="0.3">
      <c r="A950" t="s">
        <v>696</v>
      </c>
      <c r="B950">
        <v>157.91999999999999</v>
      </c>
      <c r="C950">
        <v>3</v>
      </c>
      <c r="D950" s="18">
        <v>39125</v>
      </c>
      <c r="E950" s="18">
        <v>39139</v>
      </c>
      <c r="F950" t="s">
        <v>5960</v>
      </c>
      <c r="G950" t="s">
        <v>5969</v>
      </c>
      <c r="H950" t="s">
        <v>675</v>
      </c>
      <c r="I950" t="s">
        <v>693</v>
      </c>
      <c r="J950" t="s">
        <v>694</v>
      </c>
      <c r="K950" t="s">
        <v>3110</v>
      </c>
      <c r="L950" t="s">
        <v>4268</v>
      </c>
      <c r="M950">
        <v>355072</v>
      </c>
      <c r="N950">
        <v>30300</v>
      </c>
      <c r="O950" s="59">
        <v>25423882</v>
      </c>
    </row>
    <row r="951" spans="1:15" x14ac:dyDescent="0.3">
      <c r="A951" t="s">
        <v>696</v>
      </c>
      <c r="B951">
        <v>179.99</v>
      </c>
      <c r="C951">
        <v>2</v>
      </c>
      <c r="D951" s="18">
        <v>39228</v>
      </c>
      <c r="E951" s="18">
        <v>39247</v>
      </c>
      <c r="F951" t="s">
        <v>5957</v>
      </c>
      <c r="G951" t="s">
        <v>5969</v>
      </c>
      <c r="H951" t="s">
        <v>675</v>
      </c>
      <c r="I951" t="s">
        <v>693</v>
      </c>
      <c r="J951" t="s">
        <v>694</v>
      </c>
      <c r="K951" t="s">
        <v>2013</v>
      </c>
      <c r="L951" t="s">
        <v>1880</v>
      </c>
      <c r="M951">
        <v>1841879</v>
      </c>
      <c r="N951">
        <v>30300</v>
      </c>
      <c r="O951" s="59">
        <v>26205902</v>
      </c>
    </row>
    <row r="952" spans="1:15" x14ac:dyDescent="0.3">
      <c r="A952" t="s">
        <v>696</v>
      </c>
      <c r="B952">
        <v>145.02000000000001</v>
      </c>
      <c r="C952">
        <v>3</v>
      </c>
      <c r="D952" s="18">
        <v>39390</v>
      </c>
      <c r="E952" s="18">
        <v>39395</v>
      </c>
      <c r="F952" t="s">
        <v>5959</v>
      </c>
      <c r="G952" t="s">
        <v>5969</v>
      </c>
      <c r="H952" t="s">
        <v>675</v>
      </c>
      <c r="I952" t="s">
        <v>765</v>
      </c>
      <c r="J952" t="s">
        <v>766</v>
      </c>
      <c r="K952" t="s">
        <v>4267</v>
      </c>
      <c r="L952" t="s">
        <v>4266</v>
      </c>
      <c r="M952">
        <v>2465813</v>
      </c>
      <c r="N952">
        <v>30300</v>
      </c>
      <c r="O952" s="59">
        <v>27452645</v>
      </c>
    </row>
    <row r="953" spans="1:15" x14ac:dyDescent="0.3">
      <c r="A953" t="s">
        <v>709</v>
      </c>
      <c r="B953">
        <v>115.68</v>
      </c>
      <c r="C953">
        <v>2</v>
      </c>
      <c r="D953" s="18">
        <v>39298</v>
      </c>
      <c r="E953" s="18">
        <v>39311</v>
      </c>
      <c r="F953" t="s">
        <v>5958</v>
      </c>
      <c r="G953" t="s">
        <v>5969</v>
      </c>
      <c r="H953" t="s">
        <v>681</v>
      </c>
      <c r="I953" t="s">
        <v>771</v>
      </c>
      <c r="J953" t="s">
        <v>772</v>
      </c>
      <c r="K953" t="s">
        <v>4265</v>
      </c>
      <c r="L953" t="s">
        <v>4264</v>
      </c>
      <c r="M953">
        <v>2569123</v>
      </c>
      <c r="N953">
        <v>16000</v>
      </c>
      <c r="O953" s="59">
        <v>26858815</v>
      </c>
    </row>
    <row r="954" spans="1:15" x14ac:dyDescent="0.3">
      <c r="A954" t="s">
        <v>690</v>
      </c>
      <c r="B954">
        <v>183.6</v>
      </c>
      <c r="C954">
        <v>4</v>
      </c>
      <c r="D954" s="18">
        <v>39195</v>
      </c>
      <c r="E954" s="18">
        <v>39227</v>
      </c>
      <c r="F954" t="s">
        <v>5957</v>
      </c>
      <c r="G954" t="s">
        <v>5969</v>
      </c>
      <c r="H954" t="s">
        <v>699</v>
      </c>
      <c r="I954" t="s">
        <v>722</v>
      </c>
      <c r="J954" t="s">
        <v>723</v>
      </c>
      <c r="K954" t="s">
        <v>3872</v>
      </c>
      <c r="L954" t="s">
        <v>3871</v>
      </c>
      <c r="M954">
        <v>935650</v>
      </c>
      <c r="N954">
        <v>70700</v>
      </c>
      <c r="O954" s="59">
        <v>25964186</v>
      </c>
    </row>
    <row r="955" spans="1:15" x14ac:dyDescent="0.3">
      <c r="A955" t="s">
        <v>690</v>
      </c>
      <c r="B955">
        <v>121.13</v>
      </c>
      <c r="C955">
        <v>1</v>
      </c>
      <c r="D955" s="18">
        <v>39237</v>
      </c>
      <c r="E955" s="18">
        <v>39263</v>
      </c>
      <c r="F955" t="s">
        <v>5957</v>
      </c>
      <c r="G955" t="s">
        <v>5969</v>
      </c>
      <c r="H955" t="s">
        <v>675</v>
      </c>
      <c r="I955" t="s">
        <v>711</v>
      </c>
      <c r="J955" t="s">
        <v>712</v>
      </c>
      <c r="K955" t="s">
        <v>997</v>
      </c>
      <c r="L955" t="s">
        <v>4217</v>
      </c>
      <c r="M955">
        <v>2028525</v>
      </c>
      <c r="N955">
        <v>30300</v>
      </c>
      <c r="O955" s="59">
        <v>26242656</v>
      </c>
    </row>
    <row r="956" spans="1:15" x14ac:dyDescent="0.3">
      <c r="A956" t="s">
        <v>709</v>
      </c>
      <c r="B956">
        <v>114.36</v>
      </c>
      <c r="C956">
        <v>1</v>
      </c>
      <c r="D956" s="18">
        <v>39404</v>
      </c>
      <c r="E956" s="18">
        <v>39421</v>
      </c>
      <c r="F956" t="s">
        <v>5959</v>
      </c>
      <c r="G956" t="s">
        <v>5969</v>
      </c>
      <c r="H956" t="s">
        <v>681</v>
      </c>
      <c r="I956" t="s">
        <v>771</v>
      </c>
      <c r="J956" t="s">
        <v>750</v>
      </c>
      <c r="K956" t="s">
        <v>3999</v>
      </c>
      <c r="L956" t="s">
        <v>4263</v>
      </c>
      <c r="M956">
        <v>9426183</v>
      </c>
      <c r="N956">
        <v>16000</v>
      </c>
      <c r="O956" s="59">
        <v>27541940</v>
      </c>
    </row>
    <row r="957" spans="1:15" x14ac:dyDescent="0.3">
      <c r="A957" t="s">
        <v>696</v>
      </c>
      <c r="B957">
        <v>112.13</v>
      </c>
      <c r="C957">
        <v>2</v>
      </c>
      <c r="D957" s="18">
        <v>39367</v>
      </c>
      <c r="E957" s="18">
        <v>39382</v>
      </c>
      <c r="F957" t="s">
        <v>5959</v>
      </c>
      <c r="G957" t="s">
        <v>5969</v>
      </c>
      <c r="H957" t="s">
        <v>681</v>
      </c>
      <c r="I957" t="s">
        <v>765</v>
      </c>
      <c r="J957" t="s">
        <v>766</v>
      </c>
      <c r="K957" t="s">
        <v>1095</v>
      </c>
      <c r="L957" t="s">
        <v>1743</v>
      </c>
      <c r="M957">
        <v>2807991</v>
      </c>
      <c r="N957">
        <v>16000</v>
      </c>
      <c r="O957" s="59">
        <v>27286914</v>
      </c>
    </row>
    <row r="958" spans="1:15" x14ac:dyDescent="0.3">
      <c r="A958" t="s">
        <v>696</v>
      </c>
      <c r="B958">
        <v>125.7</v>
      </c>
      <c r="C958">
        <v>1</v>
      </c>
      <c r="D958" s="18">
        <v>39304</v>
      </c>
      <c r="E958" s="18">
        <v>39304</v>
      </c>
      <c r="F958" t="s">
        <v>5958</v>
      </c>
      <c r="G958" t="s">
        <v>5969</v>
      </c>
      <c r="H958" t="s">
        <v>681</v>
      </c>
      <c r="I958" t="s">
        <v>693</v>
      </c>
      <c r="J958" t="s">
        <v>694</v>
      </c>
      <c r="K958" t="s">
        <v>1045</v>
      </c>
      <c r="L958" t="s">
        <v>1953</v>
      </c>
      <c r="M958">
        <v>2846191</v>
      </c>
      <c r="N958">
        <v>16000</v>
      </c>
      <c r="O958" s="59">
        <v>26853537</v>
      </c>
    </row>
    <row r="959" spans="1:15" x14ac:dyDescent="0.3">
      <c r="A959" t="s">
        <v>709</v>
      </c>
      <c r="B959">
        <v>130.55000000000001</v>
      </c>
      <c r="C959">
        <v>2</v>
      </c>
      <c r="D959" s="18">
        <v>39200</v>
      </c>
      <c r="E959" s="18">
        <v>39232</v>
      </c>
      <c r="F959" t="s">
        <v>5957</v>
      </c>
      <c r="G959" t="s">
        <v>5969</v>
      </c>
      <c r="H959" t="s">
        <v>675</v>
      </c>
      <c r="I959" t="s">
        <v>726</v>
      </c>
      <c r="J959" t="s">
        <v>727</v>
      </c>
      <c r="K959" t="s">
        <v>728</v>
      </c>
      <c r="L959" t="s">
        <v>725</v>
      </c>
      <c r="M959">
        <v>9215778</v>
      </c>
      <c r="N959">
        <v>30300</v>
      </c>
      <c r="O959" s="59">
        <v>25979875</v>
      </c>
    </row>
    <row r="960" spans="1:15" x14ac:dyDescent="0.3">
      <c r="A960" t="s">
        <v>676</v>
      </c>
      <c r="B960">
        <v>117.61</v>
      </c>
      <c r="C960">
        <v>1</v>
      </c>
      <c r="D960" s="18">
        <v>39391</v>
      </c>
      <c r="E960" s="18">
        <v>39435</v>
      </c>
      <c r="F960" t="s">
        <v>5959</v>
      </c>
      <c r="G960" t="s">
        <v>5969</v>
      </c>
      <c r="H960" t="s">
        <v>681</v>
      </c>
      <c r="I960" t="s">
        <v>683</v>
      </c>
      <c r="J960" t="s">
        <v>703</v>
      </c>
      <c r="K960" t="s">
        <v>1021</v>
      </c>
      <c r="L960" t="s">
        <v>4262</v>
      </c>
      <c r="M960">
        <v>17530</v>
      </c>
      <c r="N960">
        <v>16000</v>
      </c>
      <c r="O960" s="59">
        <v>27428669</v>
      </c>
    </row>
    <row r="961" spans="1:15" x14ac:dyDescent="0.3">
      <c r="A961" t="s">
        <v>709</v>
      </c>
      <c r="B961">
        <v>135.12</v>
      </c>
      <c r="C961">
        <v>2</v>
      </c>
      <c r="D961" s="18">
        <v>39257</v>
      </c>
      <c r="E961" s="18">
        <v>39291</v>
      </c>
      <c r="F961" t="s">
        <v>5957</v>
      </c>
      <c r="G961" t="s">
        <v>5969</v>
      </c>
      <c r="H961" t="s">
        <v>681</v>
      </c>
      <c r="I961" t="s">
        <v>746</v>
      </c>
      <c r="J961" t="s">
        <v>782</v>
      </c>
      <c r="K961" t="s">
        <v>4261</v>
      </c>
      <c r="L961" t="s">
        <v>4260</v>
      </c>
      <c r="M961">
        <v>381759</v>
      </c>
      <c r="N961">
        <v>16000</v>
      </c>
      <c r="O961" s="59">
        <v>17731993</v>
      </c>
    </row>
    <row r="962" spans="1:15" x14ac:dyDescent="0.3">
      <c r="A962" t="s">
        <v>676</v>
      </c>
      <c r="B962">
        <v>112.01</v>
      </c>
      <c r="C962">
        <v>2</v>
      </c>
      <c r="D962" s="18">
        <v>39220</v>
      </c>
      <c r="E962" s="18">
        <v>39230</v>
      </c>
      <c r="F962" t="s">
        <v>5957</v>
      </c>
      <c r="G962" t="s">
        <v>5969</v>
      </c>
      <c r="H962" t="s">
        <v>681</v>
      </c>
      <c r="I962" t="s">
        <v>672</v>
      </c>
      <c r="J962" t="s">
        <v>779</v>
      </c>
      <c r="K962" t="s">
        <v>780</v>
      </c>
      <c r="L962" t="s">
        <v>778</v>
      </c>
      <c r="M962">
        <v>2549652</v>
      </c>
      <c r="N962">
        <v>16000</v>
      </c>
      <c r="O962" s="59">
        <v>26151676</v>
      </c>
    </row>
    <row r="963" spans="1:15" x14ac:dyDescent="0.3">
      <c r="A963" t="s">
        <v>709</v>
      </c>
      <c r="B963">
        <v>192.07</v>
      </c>
      <c r="C963">
        <v>2</v>
      </c>
      <c r="D963" s="18">
        <v>39105</v>
      </c>
      <c r="E963" s="18">
        <v>39107</v>
      </c>
      <c r="F963" t="s">
        <v>5960</v>
      </c>
      <c r="G963" t="s">
        <v>5969</v>
      </c>
      <c r="H963" t="s">
        <v>699</v>
      </c>
      <c r="I963" t="s">
        <v>706</v>
      </c>
      <c r="J963" t="s">
        <v>707</v>
      </c>
      <c r="K963" t="s">
        <v>2246</v>
      </c>
      <c r="L963" t="s">
        <v>2245</v>
      </c>
      <c r="M963">
        <v>940564</v>
      </c>
      <c r="N963">
        <v>70700</v>
      </c>
      <c r="O963" s="59">
        <v>25244144</v>
      </c>
    </row>
    <row r="964" spans="1:15" x14ac:dyDescent="0.3">
      <c r="A964" t="s">
        <v>709</v>
      </c>
      <c r="B964">
        <v>171.79</v>
      </c>
      <c r="C964">
        <v>4</v>
      </c>
      <c r="D964" s="18">
        <v>39300</v>
      </c>
      <c r="E964" s="18">
        <v>39339</v>
      </c>
      <c r="F964" t="s">
        <v>5958</v>
      </c>
      <c r="G964" t="s">
        <v>5969</v>
      </c>
      <c r="H964" t="s">
        <v>699</v>
      </c>
      <c r="I964" t="s">
        <v>746</v>
      </c>
      <c r="J964" t="s">
        <v>747</v>
      </c>
      <c r="K964" t="s">
        <v>1576</v>
      </c>
      <c r="L964" t="s">
        <v>2711</v>
      </c>
      <c r="M964">
        <v>380382</v>
      </c>
      <c r="N964">
        <v>70700</v>
      </c>
      <c r="O964" s="59">
        <v>17754361</v>
      </c>
    </row>
    <row r="965" spans="1:15" x14ac:dyDescent="0.3">
      <c r="A965" t="s">
        <v>676</v>
      </c>
      <c r="B965">
        <v>117.86</v>
      </c>
      <c r="C965">
        <v>2</v>
      </c>
      <c r="D965" s="18">
        <v>39125</v>
      </c>
      <c r="E965" s="18">
        <v>39154</v>
      </c>
      <c r="F965" t="s">
        <v>5960</v>
      </c>
      <c r="G965" t="s">
        <v>5969</v>
      </c>
      <c r="H965" t="s">
        <v>675</v>
      </c>
      <c r="I965" t="s">
        <v>683</v>
      </c>
      <c r="J965" t="s">
        <v>684</v>
      </c>
      <c r="K965" t="s">
        <v>3999</v>
      </c>
      <c r="L965" t="s">
        <v>4259</v>
      </c>
      <c r="M965">
        <v>9118525</v>
      </c>
      <c r="N965">
        <v>30300</v>
      </c>
      <c r="O965" s="59">
        <v>25420042</v>
      </c>
    </row>
    <row r="966" spans="1:15" x14ac:dyDescent="0.3">
      <c r="A966" t="s">
        <v>676</v>
      </c>
      <c r="B966">
        <v>142.47</v>
      </c>
      <c r="C966">
        <v>2</v>
      </c>
      <c r="D966" s="18">
        <v>39249</v>
      </c>
      <c r="E966" s="18">
        <v>39321</v>
      </c>
      <c r="F966" t="s">
        <v>5957</v>
      </c>
      <c r="G966" t="s">
        <v>5969</v>
      </c>
      <c r="H966" t="s">
        <v>675</v>
      </c>
      <c r="I966" t="s">
        <v>672</v>
      </c>
      <c r="J966" t="s">
        <v>779</v>
      </c>
      <c r="K966" t="s">
        <v>1530</v>
      </c>
      <c r="L966" t="s">
        <v>1598</v>
      </c>
      <c r="M966">
        <v>723146</v>
      </c>
      <c r="N966">
        <v>30300</v>
      </c>
      <c r="O966" s="59">
        <v>26367151</v>
      </c>
    </row>
    <row r="967" spans="1:15" x14ac:dyDescent="0.3">
      <c r="A967" t="s">
        <v>696</v>
      </c>
      <c r="B967">
        <v>174.63</v>
      </c>
      <c r="C967">
        <v>3</v>
      </c>
      <c r="D967" s="18">
        <v>39340</v>
      </c>
      <c r="E967" s="18">
        <v>39346</v>
      </c>
      <c r="F967" t="s">
        <v>5958</v>
      </c>
      <c r="G967" t="s">
        <v>5968</v>
      </c>
      <c r="H967" t="s">
        <v>720</v>
      </c>
      <c r="I967" t="s">
        <v>693</v>
      </c>
      <c r="J967" t="s">
        <v>694</v>
      </c>
      <c r="K967" t="s">
        <v>1074</v>
      </c>
      <c r="L967" t="s">
        <v>856</v>
      </c>
      <c r="M967">
        <v>370192</v>
      </c>
      <c r="N967">
        <v>90830</v>
      </c>
      <c r="O967" s="59">
        <v>27071054</v>
      </c>
    </row>
    <row r="968" spans="1:15" x14ac:dyDescent="0.3">
      <c r="A968" t="s">
        <v>696</v>
      </c>
      <c r="B968">
        <v>185.27</v>
      </c>
      <c r="C968">
        <v>3</v>
      </c>
      <c r="D968" s="18">
        <v>39117</v>
      </c>
      <c r="E968" s="18">
        <v>39141</v>
      </c>
      <c r="F968" t="s">
        <v>5960</v>
      </c>
      <c r="G968" t="s">
        <v>5969</v>
      </c>
      <c r="H968" t="s">
        <v>699</v>
      </c>
      <c r="I968" t="s">
        <v>693</v>
      </c>
      <c r="J968" t="s">
        <v>694</v>
      </c>
      <c r="K968" t="s">
        <v>953</v>
      </c>
      <c r="L968" t="s">
        <v>4078</v>
      </c>
      <c r="M968">
        <v>1899498</v>
      </c>
      <c r="N968">
        <v>70700</v>
      </c>
      <c r="O968" s="59">
        <v>25346175</v>
      </c>
    </row>
    <row r="969" spans="1:15" x14ac:dyDescent="0.3">
      <c r="A969" t="s">
        <v>696</v>
      </c>
      <c r="B969">
        <v>168.82</v>
      </c>
      <c r="C969">
        <v>2</v>
      </c>
      <c r="D969" s="18">
        <v>39131</v>
      </c>
      <c r="E969" s="18">
        <v>39131</v>
      </c>
      <c r="F969" t="s">
        <v>5960</v>
      </c>
      <c r="G969" t="s">
        <v>5968</v>
      </c>
      <c r="H969" t="s">
        <v>720</v>
      </c>
      <c r="I969" t="s">
        <v>693</v>
      </c>
      <c r="J969" t="s">
        <v>694</v>
      </c>
      <c r="K969" t="s">
        <v>717</v>
      </c>
      <c r="L969" t="s">
        <v>2069</v>
      </c>
      <c r="M969">
        <v>1915854</v>
      </c>
      <c r="N969">
        <v>90830</v>
      </c>
      <c r="O969" s="59">
        <v>25473807</v>
      </c>
    </row>
    <row r="970" spans="1:15" x14ac:dyDescent="0.3">
      <c r="A970" t="s">
        <v>709</v>
      </c>
      <c r="B970">
        <v>127.08</v>
      </c>
      <c r="C970">
        <v>3</v>
      </c>
      <c r="D970" s="18">
        <v>39235</v>
      </c>
      <c r="E970" s="18">
        <v>39267</v>
      </c>
      <c r="F970" t="s">
        <v>5957</v>
      </c>
      <c r="G970" t="s">
        <v>5969</v>
      </c>
      <c r="H970" t="s">
        <v>681</v>
      </c>
      <c r="I970" t="s">
        <v>771</v>
      </c>
      <c r="J970" t="s">
        <v>772</v>
      </c>
      <c r="K970" t="s">
        <v>2676</v>
      </c>
      <c r="L970" t="s">
        <v>2495</v>
      </c>
      <c r="M970">
        <v>983112</v>
      </c>
      <c r="N970">
        <v>16000</v>
      </c>
      <c r="O970" s="59">
        <v>26238041</v>
      </c>
    </row>
    <row r="971" spans="1:15" x14ac:dyDescent="0.3">
      <c r="A971" t="s">
        <v>690</v>
      </c>
      <c r="B971">
        <v>98.91</v>
      </c>
      <c r="C971">
        <v>1</v>
      </c>
      <c r="D971" s="18">
        <v>39341</v>
      </c>
      <c r="E971" s="18">
        <v>39359</v>
      </c>
      <c r="F971" t="s">
        <v>5958</v>
      </c>
      <c r="G971" t="s">
        <v>5969</v>
      </c>
      <c r="H971" t="s">
        <v>681</v>
      </c>
      <c r="I971" t="s">
        <v>711</v>
      </c>
      <c r="J971" t="s">
        <v>712</v>
      </c>
      <c r="K971" t="s">
        <v>3972</v>
      </c>
      <c r="L971" t="s">
        <v>1397</v>
      </c>
      <c r="M971">
        <v>2293186</v>
      </c>
      <c r="N971">
        <v>16000</v>
      </c>
      <c r="O971" s="59">
        <v>27053799</v>
      </c>
    </row>
    <row r="972" spans="1:15" x14ac:dyDescent="0.3">
      <c r="A972" t="s">
        <v>676</v>
      </c>
      <c r="B972">
        <v>142.59</v>
      </c>
      <c r="C972">
        <v>2</v>
      </c>
      <c r="D972" s="18">
        <v>39272</v>
      </c>
      <c r="E972" s="18">
        <v>39306</v>
      </c>
      <c r="F972" t="s">
        <v>5958</v>
      </c>
      <c r="G972" t="s">
        <v>5969</v>
      </c>
      <c r="H972" t="s">
        <v>675</v>
      </c>
      <c r="I972" t="s">
        <v>683</v>
      </c>
      <c r="J972" t="s">
        <v>735</v>
      </c>
      <c r="K972" t="s">
        <v>4258</v>
      </c>
      <c r="L972" t="s">
        <v>4257</v>
      </c>
      <c r="M972">
        <v>245695</v>
      </c>
      <c r="N972">
        <v>30300</v>
      </c>
      <c r="O972" s="59">
        <v>26519291</v>
      </c>
    </row>
    <row r="973" spans="1:15" x14ac:dyDescent="0.3">
      <c r="A973" t="s">
        <v>696</v>
      </c>
      <c r="B973">
        <v>161.15</v>
      </c>
      <c r="C973">
        <v>3</v>
      </c>
      <c r="D973" s="18">
        <v>39118</v>
      </c>
      <c r="E973" s="18">
        <v>39130</v>
      </c>
      <c r="F973" t="s">
        <v>5960</v>
      </c>
      <c r="G973" t="s">
        <v>5969</v>
      </c>
      <c r="H973" t="s">
        <v>675</v>
      </c>
      <c r="I973" t="s">
        <v>693</v>
      </c>
      <c r="J973" t="s">
        <v>694</v>
      </c>
      <c r="K973" t="s">
        <v>2233</v>
      </c>
      <c r="L973" t="s">
        <v>2715</v>
      </c>
      <c r="M973">
        <v>345190</v>
      </c>
      <c r="N973">
        <v>30300</v>
      </c>
      <c r="O973" s="59">
        <v>1972952</v>
      </c>
    </row>
    <row r="974" spans="1:15" x14ac:dyDescent="0.3">
      <c r="A974" t="s">
        <v>696</v>
      </c>
      <c r="B974">
        <v>161.15</v>
      </c>
      <c r="C974">
        <v>3</v>
      </c>
      <c r="D974" s="18">
        <v>39126</v>
      </c>
      <c r="E974" s="18">
        <v>39134</v>
      </c>
      <c r="F974" t="s">
        <v>5960</v>
      </c>
      <c r="G974" t="s">
        <v>5969</v>
      </c>
      <c r="H974" t="s">
        <v>675</v>
      </c>
      <c r="I974" t="s">
        <v>693</v>
      </c>
      <c r="J974" t="s">
        <v>694</v>
      </c>
      <c r="K974" t="s">
        <v>4256</v>
      </c>
      <c r="L974" t="s">
        <v>2967</v>
      </c>
      <c r="M974">
        <v>344573</v>
      </c>
      <c r="N974">
        <v>30300</v>
      </c>
      <c r="O974" s="59">
        <v>25422698</v>
      </c>
    </row>
    <row r="975" spans="1:15" x14ac:dyDescent="0.3">
      <c r="A975" t="s">
        <v>709</v>
      </c>
      <c r="B975">
        <v>191.87</v>
      </c>
      <c r="C975">
        <v>2</v>
      </c>
      <c r="D975" s="18">
        <v>39228</v>
      </c>
      <c r="E975" s="18">
        <v>39267</v>
      </c>
      <c r="F975" t="s">
        <v>5957</v>
      </c>
      <c r="G975" t="s">
        <v>5969</v>
      </c>
      <c r="H975" t="s">
        <v>699</v>
      </c>
      <c r="I975" t="s">
        <v>726</v>
      </c>
      <c r="J975" t="s">
        <v>727</v>
      </c>
      <c r="K975" t="s">
        <v>1323</v>
      </c>
      <c r="L975" t="s">
        <v>1322</v>
      </c>
      <c r="M975">
        <v>942500</v>
      </c>
      <c r="N975">
        <v>70700</v>
      </c>
      <c r="O975" s="59">
        <v>26178250</v>
      </c>
    </row>
    <row r="976" spans="1:15" x14ac:dyDescent="0.3">
      <c r="A976" t="s">
        <v>690</v>
      </c>
      <c r="B976">
        <v>98.41</v>
      </c>
      <c r="C976">
        <v>1</v>
      </c>
      <c r="D976" s="18">
        <v>39193</v>
      </c>
      <c r="E976" s="18">
        <v>39210</v>
      </c>
      <c r="F976" t="s">
        <v>5957</v>
      </c>
      <c r="G976" t="s">
        <v>5969</v>
      </c>
      <c r="H976" t="s">
        <v>681</v>
      </c>
      <c r="I976" t="s">
        <v>711</v>
      </c>
      <c r="J976" t="s">
        <v>712</v>
      </c>
      <c r="K976" t="s">
        <v>2191</v>
      </c>
      <c r="L976" t="s">
        <v>2438</v>
      </c>
      <c r="M976">
        <v>135495</v>
      </c>
      <c r="N976">
        <v>16000</v>
      </c>
      <c r="O976" s="59">
        <v>25922052</v>
      </c>
    </row>
    <row r="977" spans="1:15" x14ac:dyDescent="0.3">
      <c r="A977" t="s">
        <v>690</v>
      </c>
      <c r="B977">
        <v>111.12</v>
      </c>
      <c r="C977">
        <v>1</v>
      </c>
      <c r="D977" s="18">
        <v>39305</v>
      </c>
      <c r="E977" s="18">
        <v>39342</v>
      </c>
      <c r="F977" t="s">
        <v>5958</v>
      </c>
      <c r="G977" t="s">
        <v>5969</v>
      </c>
      <c r="H977" t="s">
        <v>681</v>
      </c>
      <c r="I977" t="s">
        <v>839</v>
      </c>
      <c r="J977" t="s">
        <v>840</v>
      </c>
      <c r="K977" t="s">
        <v>4255</v>
      </c>
      <c r="L977" t="s">
        <v>4254</v>
      </c>
      <c r="M977">
        <v>2357072</v>
      </c>
      <c r="N977">
        <v>16000</v>
      </c>
      <c r="O977" s="59">
        <v>26793829</v>
      </c>
    </row>
    <row r="978" spans="1:15" x14ac:dyDescent="0.3">
      <c r="A978" t="s">
        <v>696</v>
      </c>
      <c r="B978">
        <v>181.28</v>
      </c>
      <c r="C978">
        <v>3</v>
      </c>
      <c r="D978" s="18">
        <v>39408</v>
      </c>
      <c r="E978" s="18">
        <v>39420</v>
      </c>
      <c r="F978" t="s">
        <v>5959</v>
      </c>
      <c r="G978" t="s">
        <v>5969</v>
      </c>
      <c r="H978" t="s">
        <v>699</v>
      </c>
      <c r="I978" t="s">
        <v>693</v>
      </c>
      <c r="J978" t="s">
        <v>694</v>
      </c>
      <c r="K978" t="s">
        <v>733</v>
      </c>
      <c r="L978" t="s">
        <v>855</v>
      </c>
      <c r="M978">
        <v>2831306</v>
      </c>
      <c r="N978">
        <v>70700</v>
      </c>
      <c r="O978" s="59">
        <v>27592096</v>
      </c>
    </row>
    <row r="979" spans="1:15" x14ac:dyDescent="0.3">
      <c r="A979" t="s">
        <v>709</v>
      </c>
      <c r="B979">
        <v>134.38</v>
      </c>
      <c r="C979">
        <v>2</v>
      </c>
      <c r="D979" s="18">
        <v>39132</v>
      </c>
      <c r="E979" s="18">
        <v>39143</v>
      </c>
      <c r="F979" t="s">
        <v>5960</v>
      </c>
      <c r="G979" t="s">
        <v>5969</v>
      </c>
      <c r="H979" t="s">
        <v>681</v>
      </c>
      <c r="I979" t="s">
        <v>746</v>
      </c>
      <c r="J979" t="s">
        <v>782</v>
      </c>
      <c r="K979" t="s">
        <v>2973</v>
      </c>
      <c r="L979" t="s">
        <v>2972</v>
      </c>
      <c r="M979">
        <v>383796</v>
      </c>
      <c r="N979">
        <v>16000</v>
      </c>
      <c r="O979" s="59">
        <v>17659915</v>
      </c>
    </row>
    <row r="980" spans="1:15" x14ac:dyDescent="0.3">
      <c r="A980" t="s">
        <v>690</v>
      </c>
      <c r="B980">
        <v>121.13</v>
      </c>
      <c r="C980">
        <v>1</v>
      </c>
      <c r="D980" s="18">
        <v>39263</v>
      </c>
      <c r="E980" s="18">
        <v>39265</v>
      </c>
      <c r="F980" t="s">
        <v>5957</v>
      </c>
      <c r="G980" t="s">
        <v>5969</v>
      </c>
      <c r="H980" t="s">
        <v>675</v>
      </c>
      <c r="I980" t="s">
        <v>711</v>
      </c>
      <c r="J980" t="s">
        <v>712</v>
      </c>
      <c r="K980" t="s">
        <v>1028</v>
      </c>
      <c r="L980" t="s">
        <v>3643</v>
      </c>
      <c r="M980">
        <v>137031</v>
      </c>
      <c r="N980">
        <v>30300</v>
      </c>
      <c r="O980" s="59">
        <v>26510626</v>
      </c>
    </row>
    <row r="981" spans="1:15" x14ac:dyDescent="0.3">
      <c r="A981" t="s">
        <v>690</v>
      </c>
      <c r="B981">
        <v>98.41</v>
      </c>
      <c r="C981">
        <v>1</v>
      </c>
      <c r="D981" s="18">
        <v>39383</v>
      </c>
      <c r="E981" s="18">
        <v>39403</v>
      </c>
      <c r="F981" t="s">
        <v>5959</v>
      </c>
      <c r="G981" t="s">
        <v>5969</v>
      </c>
      <c r="H981" t="s">
        <v>681</v>
      </c>
      <c r="I981" t="s">
        <v>711</v>
      </c>
      <c r="J981" t="s">
        <v>712</v>
      </c>
      <c r="K981" t="s">
        <v>800</v>
      </c>
      <c r="L981" t="s">
        <v>799</v>
      </c>
      <c r="M981">
        <v>134834</v>
      </c>
      <c r="N981">
        <v>16000</v>
      </c>
      <c r="O981" s="59">
        <v>27381375</v>
      </c>
    </row>
    <row r="982" spans="1:15" x14ac:dyDescent="0.3">
      <c r="A982" t="s">
        <v>709</v>
      </c>
      <c r="B982">
        <v>97.73</v>
      </c>
      <c r="C982">
        <v>2</v>
      </c>
      <c r="D982" s="18">
        <v>39279</v>
      </c>
      <c r="E982" s="18">
        <v>39280</v>
      </c>
      <c r="F982" t="s">
        <v>5958</v>
      </c>
      <c r="G982" t="s">
        <v>5968</v>
      </c>
      <c r="H982" t="s">
        <v>720</v>
      </c>
      <c r="I982" t="s">
        <v>706</v>
      </c>
      <c r="J982" t="s">
        <v>707</v>
      </c>
      <c r="K982" t="s">
        <v>4253</v>
      </c>
      <c r="L982" t="s">
        <v>4252</v>
      </c>
      <c r="M982">
        <v>177493</v>
      </c>
      <c r="N982">
        <v>90830</v>
      </c>
      <c r="O982" s="59">
        <v>26623304</v>
      </c>
    </row>
    <row r="983" spans="1:15" x14ac:dyDescent="0.3">
      <c r="A983" t="s">
        <v>696</v>
      </c>
      <c r="B983">
        <v>136.43</v>
      </c>
      <c r="C983">
        <v>2</v>
      </c>
      <c r="D983" s="18">
        <v>39112</v>
      </c>
      <c r="E983" s="18">
        <v>39116</v>
      </c>
      <c r="F983" t="s">
        <v>5960</v>
      </c>
      <c r="G983" t="s">
        <v>5968</v>
      </c>
      <c r="H983" t="s">
        <v>720</v>
      </c>
      <c r="I983" t="s">
        <v>693</v>
      </c>
      <c r="J983" t="s">
        <v>694</v>
      </c>
      <c r="K983" t="s">
        <v>1686</v>
      </c>
      <c r="L983" t="s">
        <v>4251</v>
      </c>
      <c r="M983">
        <v>355166</v>
      </c>
      <c r="N983">
        <v>90830</v>
      </c>
      <c r="O983" s="59">
        <v>1961278</v>
      </c>
    </row>
    <row r="984" spans="1:15" x14ac:dyDescent="0.3">
      <c r="A984" t="s">
        <v>696</v>
      </c>
      <c r="B984">
        <v>139.68</v>
      </c>
      <c r="C984">
        <v>2</v>
      </c>
      <c r="D984" s="18">
        <v>39122</v>
      </c>
      <c r="E984" s="18">
        <v>39138</v>
      </c>
      <c r="F984" t="s">
        <v>5960</v>
      </c>
      <c r="G984" t="s">
        <v>5968</v>
      </c>
      <c r="H984" t="s">
        <v>720</v>
      </c>
      <c r="I984" t="s">
        <v>693</v>
      </c>
      <c r="J984" t="s">
        <v>694</v>
      </c>
      <c r="K984" t="s">
        <v>2036</v>
      </c>
      <c r="L984" t="s">
        <v>2810</v>
      </c>
      <c r="M984">
        <v>367574</v>
      </c>
      <c r="N984">
        <v>90830</v>
      </c>
      <c r="O984" s="59">
        <v>1978820</v>
      </c>
    </row>
    <row r="985" spans="1:15" x14ac:dyDescent="0.3">
      <c r="A985" t="s">
        <v>709</v>
      </c>
      <c r="B985">
        <v>147.22</v>
      </c>
      <c r="C985">
        <v>2</v>
      </c>
      <c r="D985" s="18">
        <v>39306</v>
      </c>
      <c r="E985" s="18">
        <v>39333</v>
      </c>
      <c r="F985" t="s">
        <v>5958</v>
      </c>
      <c r="G985" t="s">
        <v>5969</v>
      </c>
      <c r="H985" t="s">
        <v>699</v>
      </c>
      <c r="I985" t="s">
        <v>746</v>
      </c>
      <c r="J985" t="s">
        <v>782</v>
      </c>
      <c r="K985" t="s">
        <v>1511</v>
      </c>
      <c r="L985" t="s">
        <v>3781</v>
      </c>
      <c r="M985">
        <v>965022</v>
      </c>
      <c r="N985">
        <v>70700</v>
      </c>
      <c r="O985" s="59">
        <v>17758565</v>
      </c>
    </row>
    <row r="986" spans="1:15" x14ac:dyDescent="0.3">
      <c r="A986" t="s">
        <v>690</v>
      </c>
      <c r="B986">
        <v>157.52000000000001</v>
      </c>
      <c r="C986">
        <v>3</v>
      </c>
      <c r="D986" s="18">
        <v>39151</v>
      </c>
      <c r="E986" s="18">
        <v>39165</v>
      </c>
      <c r="F986" t="s">
        <v>5960</v>
      </c>
      <c r="G986" t="s">
        <v>5969</v>
      </c>
      <c r="H986" t="s">
        <v>675</v>
      </c>
      <c r="I986" t="s">
        <v>722</v>
      </c>
      <c r="J986" t="s">
        <v>723</v>
      </c>
      <c r="K986" t="s">
        <v>804</v>
      </c>
      <c r="L986" t="s">
        <v>803</v>
      </c>
      <c r="M986">
        <v>126736</v>
      </c>
      <c r="N986">
        <v>30300</v>
      </c>
      <c r="O986" s="59">
        <v>25606405</v>
      </c>
    </row>
    <row r="987" spans="1:15" x14ac:dyDescent="0.3">
      <c r="A987" t="s">
        <v>690</v>
      </c>
      <c r="B987">
        <v>98.91</v>
      </c>
      <c r="C987">
        <v>1</v>
      </c>
      <c r="D987" s="18">
        <v>39411</v>
      </c>
      <c r="E987" s="18">
        <v>39451</v>
      </c>
      <c r="F987" t="s">
        <v>5959</v>
      </c>
      <c r="G987" t="s">
        <v>5969</v>
      </c>
      <c r="H987" t="s">
        <v>681</v>
      </c>
      <c r="I987" t="s">
        <v>711</v>
      </c>
      <c r="J987" t="s">
        <v>712</v>
      </c>
      <c r="K987" t="s">
        <v>1747</v>
      </c>
      <c r="L987" t="s">
        <v>4096</v>
      </c>
      <c r="M987">
        <v>9061461</v>
      </c>
      <c r="N987">
        <v>16000</v>
      </c>
      <c r="O987" s="59">
        <v>27602040</v>
      </c>
    </row>
    <row r="988" spans="1:15" x14ac:dyDescent="0.3">
      <c r="A988" t="s">
        <v>696</v>
      </c>
      <c r="B988">
        <v>129.38</v>
      </c>
      <c r="C988">
        <v>2</v>
      </c>
      <c r="D988" s="18">
        <v>39409</v>
      </c>
      <c r="E988" s="18">
        <v>39434</v>
      </c>
      <c r="F988" t="s">
        <v>5959</v>
      </c>
      <c r="G988" t="s">
        <v>5969</v>
      </c>
      <c r="H988" t="s">
        <v>681</v>
      </c>
      <c r="I988" t="s">
        <v>765</v>
      </c>
      <c r="J988" t="s">
        <v>950</v>
      </c>
      <c r="K988" t="s">
        <v>951</v>
      </c>
      <c r="L988" t="s">
        <v>2770</v>
      </c>
      <c r="M988">
        <v>2261910</v>
      </c>
      <c r="N988">
        <v>16000</v>
      </c>
      <c r="O988" s="59">
        <v>27614008</v>
      </c>
    </row>
    <row r="989" spans="1:15" x14ac:dyDescent="0.3">
      <c r="A989" t="s">
        <v>709</v>
      </c>
      <c r="B989">
        <v>171.79</v>
      </c>
      <c r="C989">
        <v>4</v>
      </c>
      <c r="D989" s="18">
        <v>39325</v>
      </c>
      <c r="E989" s="18">
        <v>39337</v>
      </c>
      <c r="F989" t="s">
        <v>5958</v>
      </c>
      <c r="G989" t="s">
        <v>5969</v>
      </c>
      <c r="H989" t="s">
        <v>699</v>
      </c>
      <c r="I989" t="s">
        <v>746</v>
      </c>
      <c r="J989" t="s">
        <v>747</v>
      </c>
      <c r="K989" t="s">
        <v>2640</v>
      </c>
      <c r="L989" t="s">
        <v>2639</v>
      </c>
      <c r="M989">
        <v>380328</v>
      </c>
      <c r="N989">
        <v>70700</v>
      </c>
      <c r="O989" s="59">
        <v>17766332</v>
      </c>
    </row>
    <row r="990" spans="1:15" x14ac:dyDescent="0.3">
      <c r="A990" t="s">
        <v>709</v>
      </c>
      <c r="B990">
        <v>127.08</v>
      </c>
      <c r="C990">
        <v>3</v>
      </c>
      <c r="D990" s="18">
        <v>39374</v>
      </c>
      <c r="E990" s="18">
        <v>39408</v>
      </c>
      <c r="F990" t="s">
        <v>5959</v>
      </c>
      <c r="G990" t="s">
        <v>5969</v>
      </c>
      <c r="H990" t="s">
        <v>681</v>
      </c>
      <c r="I990" t="s">
        <v>771</v>
      </c>
      <c r="J990" t="s">
        <v>772</v>
      </c>
      <c r="K990" t="s">
        <v>3303</v>
      </c>
      <c r="L990" t="s">
        <v>4250</v>
      </c>
      <c r="M990">
        <v>2923855</v>
      </c>
      <c r="N990">
        <v>16000</v>
      </c>
      <c r="O990" s="59">
        <v>2413324</v>
      </c>
    </row>
    <row r="991" spans="1:15" x14ac:dyDescent="0.3">
      <c r="A991" t="s">
        <v>690</v>
      </c>
      <c r="B991">
        <v>140.09</v>
      </c>
      <c r="C991">
        <v>2</v>
      </c>
      <c r="D991" s="18">
        <v>39257</v>
      </c>
      <c r="E991" s="18">
        <v>39269</v>
      </c>
      <c r="F991" t="s">
        <v>5957</v>
      </c>
      <c r="G991" t="s">
        <v>5969</v>
      </c>
      <c r="H991" t="s">
        <v>675</v>
      </c>
      <c r="I991" t="s">
        <v>722</v>
      </c>
      <c r="J991" t="s">
        <v>797</v>
      </c>
      <c r="K991" t="s">
        <v>2213</v>
      </c>
      <c r="L991" t="s">
        <v>2212</v>
      </c>
      <c r="M991">
        <v>2343376</v>
      </c>
      <c r="N991">
        <v>30300</v>
      </c>
      <c r="O991" s="59">
        <v>26401173</v>
      </c>
    </row>
    <row r="992" spans="1:15" x14ac:dyDescent="0.3">
      <c r="A992" t="s">
        <v>690</v>
      </c>
      <c r="B992">
        <v>124.33</v>
      </c>
      <c r="C992">
        <v>1</v>
      </c>
      <c r="D992" s="18">
        <v>39300</v>
      </c>
      <c r="E992" s="18">
        <v>39327</v>
      </c>
      <c r="F992" t="s">
        <v>5958</v>
      </c>
      <c r="G992" t="s">
        <v>5969</v>
      </c>
      <c r="H992" t="s">
        <v>681</v>
      </c>
      <c r="I992" t="s">
        <v>722</v>
      </c>
      <c r="J992" t="s">
        <v>797</v>
      </c>
      <c r="K992" t="s">
        <v>1232</v>
      </c>
      <c r="L992" t="s">
        <v>4249</v>
      </c>
      <c r="M992">
        <v>126144</v>
      </c>
      <c r="N992">
        <v>16000</v>
      </c>
      <c r="O992" s="59">
        <v>26726630</v>
      </c>
    </row>
    <row r="993" spans="1:15" x14ac:dyDescent="0.3">
      <c r="A993" t="s">
        <v>696</v>
      </c>
      <c r="B993">
        <v>119.64</v>
      </c>
      <c r="C993">
        <v>1</v>
      </c>
      <c r="D993" s="18">
        <v>39205</v>
      </c>
      <c r="E993" s="18">
        <v>39217</v>
      </c>
      <c r="F993" t="s">
        <v>5957</v>
      </c>
      <c r="G993" t="s">
        <v>5969</v>
      </c>
      <c r="H993" t="s">
        <v>681</v>
      </c>
      <c r="I993" t="s">
        <v>693</v>
      </c>
      <c r="J993" t="s">
        <v>694</v>
      </c>
      <c r="K993" t="s">
        <v>4248</v>
      </c>
      <c r="L993" t="s">
        <v>1192</v>
      </c>
      <c r="M993">
        <v>975747</v>
      </c>
      <c r="N993">
        <v>16000</v>
      </c>
      <c r="O993" s="59">
        <v>26157182</v>
      </c>
    </row>
    <row r="994" spans="1:15" x14ac:dyDescent="0.3">
      <c r="A994" t="s">
        <v>709</v>
      </c>
      <c r="B994">
        <v>191.87</v>
      </c>
      <c r="C994">
        <v>2</v>
      </c>
      <c r="D994" s="18">
        <v>39439</v>
      </c>
      <c r="E994" s="18">
        <v>39468</v>
      </c>
      <c r="F994" t="s">
        <v>5959</v>
      </c>
      <c r="G994" t="s">
        <v>5969</v>
      </c>
      <c r="H994" t="s">
        <v>699</v>
      </c>
      <c r="I994" t="s">
        <v>726</v>
      </c>
      <c r="J994" t="s">
        <v>727</v>
      </c>
      <c r="K994" t="s">
        <v>759</v>
      </c>
      <c r="L994" t="s">
        <v>4247</v>
      </c>
      <c r="M994">
        <v>2714359</v>
      </c>
      <c r="N994">
        <v>70700</v>
      </c>
      <c r="O994" s="59">
        <v>27805072</v>
      </c>
    </row>
    <row r="995" spans="1:15" x14ac:dyDescent="0.3">
      <c r="A995" t="s">
        <v>690</v>
      </c>
      <c r="B995">
        <v>133.96</v>
      </c>
      <c r="C995">
        <v>3</v>
      </c>
      <c r="D995" s="18">
        <v>39180</v>
      </c>
      <c r="E995" s="18">
        <v>39205</v>
      </c>
      <c r="F995" t="s">
        <v>5957</v>
      </c>
      <c r="G995" t="s">
        <v>5968</v>
      </c>
      <c r="H995" t="s">
        <v>720</v>
      </c>
      <c r="I995" t="s">
        <v>722</v>
      </c>
      <c r="J995" t="s">
        <v>797</v>
      </c>
      <c r="K995" t="s">
        <v>967</v>
      </c>
      <c r="L995" t="s">
        <v>734</v>
      </c>
      <c r="M995">
        <v>2267415</v>
      </c>
      <c r="N995">
        <v>90830</v>
      </c>
      <c r="O995" s="59">
        <v>25813546</v>
      </c>
    </row>
    <row r="996" spans="1:15" x14ac:dyDescent="0.3">
      <c r="A996" t="s">
        <v>709</v>
      </c>
      <c r="B996">
        <v>139.11000000000001</v>
      </c>
      <c r="C996">
        <v>2</v>
      </c>
      <c r="D996" s="18">
        <v>39184</v>
      </c>
      <c r="E996" s="18">
        <v>39194</v>
      </c>
      <c r="F996" t="s">
        <v>5957</v>
      </c>
      <c r="G996" t="s">
        <v>5969</v>
      </c>
      <c r="H996" t="s">
        <v>675</v>
      </c>
      <c r="I996" t="s">
        <v>771</v>
      </c>
      <c r="J996" t="s">
        <v>750</v>
      </c>
      <c r="K996" t="s">
        <v>2172</v>
      </c>
      <c r="L996" t="s">
        <v>2403</v>
      </c>
      <c r="M996">
        <v>70347</v>
      </c>
      <c r="N996">
        <v>30300</v>
      </c>
      <c r="O996" s="59">
        <v>25940751</v>
      </c>
    </row>
    <row r="997" spans="1:15" x14ac:dyDescent="0.3">
      <c r="A997" t="s">
        <v>709</v>
      </c>
      <c r="B997">
        <v>97.73</v>
      </c>
      <c r="C997">
        <v>2</v>
      </c>
      <c r="D997" s="18">
        <v>39279</v>
      </c>
      <c r="E997" s="18">
        <v>39311</v>
      </c>
      <c r="F997" t="s">
        <v>5958</v>
      </c>
      <c r="G997" t="s">
        <v>5968</v>
      </c>
      <c r="H997" t="s">
        <v>720</v>
      </c>
      <c r="I997" t="s">
        <v>706</v>
      </c>
      <c r="J997" t="s">
        <v>707</v>
      </c>
      <c r="K997" t="s">
        <v>813</v>
      </c>
      <c r="L997" t="s">
        <v>2139</v>
      </c>
      <c r="M997">
        <v>179222</v>
      </c>
      <c r="N997">
        <v>90830</v>
      </c>
      <c r="O997" s="59">
        <v>26568828</v>
      </c>
    </row>
    <row r="998" spans="1:15" x14ac:dyDescent="0.3">
      <c r="A998" t="s">
        <v>709</v>
      </c>
      <c r="B998">
        <v>139.11000000000001</v>
      </c>
      <c r="C998">
        <v>2</v>
      </c>
      <c r="D998" s="18">
        <v>39297</v>
      </c>
      <c r="E998" s="18">
        <v>39328</v>
      </c>
      <c r="F998" t="s">
        <v>5958</v>
      </c>
      <c r="G998" t="s">
        <v>5969</v>
      </c>
      <c r="H998" t="s">
        <v>675</v>
      </c>
      <c r="I998" t="s">
        <v>771</v>
      </c>
      <c r="J998" t="s">
        <v>772</v>
      </c>
      <c r="K998" t="s">
        <v>3532</v>
      </c>
      <c r="L998" t="s">
        <v>3531</v>
      </c>
      <c r="M998">
        <v>2608440</v>
      </c>
      <c r="N998">
        <v>30300</v>
      </c>
      <c r="O998" s="59">
        <v>26722626</v>
      </c>
    </row>
    <row r="999" spans="1:15" x14ac:dyDescent="0.3">
      <c r="A999" t="s">
        <v>690</v>
      </c>
      <c r="B999">
        <v>138.52000000000001</v>
      </c>
      <c r="C999">
        <v>2</v>
      </c>
      <c r="D999" s="18">
        <v>39116</v>
      </c>
      <c r="E999" s="18">
        <v>39156</v>
      </c>
      <c r="F999" t="s">
        <v>5960</v>
      </c>
      <c r="G999" t="s">
        <v>5969</v>
      </c>
      <c r="H999" t="s">
        <v>675</v>
      </c>
      <c r="I999" t="s">
        <v>687</v>
      </c>
      <c r="J999" t="s">
        <v>688</v>
      </c>
      <c r="K999" t="s">
        <v>1212</v>
      </c>
      <c r="L999" t="s">
        <v>4246</v>
      </c>
      <c r="M999">
        <v>2717435</v>
      </c>
      <c r="N999">
        <v>30300</v>
      </c>
      <c r="O999" s="59">
        <v>25364940</v>
      </c>
    </row>
    <row r="1000" spans="1:15" x14ac:dyDescent="0.3">
      <c r="A1000" t="s">
        <v>676</v>
      </c>
      <c r="B1000">
        <v>183.17</v>
      </c>
      <c r="C1000">
        <v>2</v>
      </c>
      <c r="D1000" s="18">
        <v>39174</v>
      </c>
      <c r="E1000" s="18">
        <v>39204</v>
      </c>
      <c r="F1000" t="s">
        <v>5957</v>
      </c>
      <c r="G1000" t="s">
        <v>5969</v>
      </c>
      <c r="H1000" t="s">
        <v>699</v>
      </c>
      <c r="I1000" t="s">
        <v>683</v>
      </c>
      <c r="J1000" t="s">
        <v>703</v>
      </c>
      <c r="K1000" t="s">
        <v>1716</v>
      </c>
      <c r="L1000" t="s">
        <v>1715</v>
      </c>
      <c r="M1000">
        <v>923803</v>
      </c>
      <c r="N1000">
        <v>70700</v>
      </c>
      <c r="O1000" s="59">
        <v>25750864</v>
      </c>
    </row>
    <row r="1001" spans="1:15" x14ac:dyDescent="0.3">
      <c r="A1001" t="s">
        <v>676</v>
      </c>
      <c r="B1001">
        <v>86.31</v>
      </c>
      <c r="C1001">
        <v>2</v>
      </c>
      <c r="D1001" s="18">
        <v>39105</v>
      </c>
      <c r="E1001" s="18">
        <v>39180</v>
      </c>
      <c r="F1001" t="s">
        <v>5960</v>
      </c>
      <c r="G1001" t="s">
        <v>5969</v>
      </c>
      <c r="H1001" t="s">
        <v>681</v>
      </c>
      <c r="I1001" t="s">
        <v>678</v>
      </c>
      <c r="J1001" t="s">
        <v>679</v>
      </c>
      <c r="K1001" t="s">
        <v>1895</v>
      </c>
      <c r="L1001" t="s">
        <v>3282</v>
      </c>
      <c r="M1001">
        <v>741192</v>
      </c>
      <c r="N1001">
        <v>16000</v>
      </c>
      <c r="O1001" s="59">
        <v>25268277</v>
      </c>
    </row>
    <row r="1002" spans="1:15" x14ac:dyDescent="0.3">
      <c r="A1002" t="s">
        <v>709</v>
      </c>
      <c r="B1002">
        <v>180.19</v>
      </c>
      <c r="C1002">
        <v>3</v>
      </c>
      <c r="D1002" s="18">
        <v>39177</v>
      </c>
      <c r="E1002" s="18">
        <v>39216</v>
      </c>
      <c r="F1002" t="s">
        <v>5957</v>
      </c>
      <c r="G1002" t="s">
        <v>5968</v>
      </c>
      <c r="H1002" t="s">
        <v>755</v>
      </c>
      <c r="I1002" t="s">
        <v>771</v>
      </c>
      <c r="J1002" t="s">
        <v>750</v>
      </c>
      <c r="K1002" t="s">
        <v>817</v>
      </c>
      <c r="L1002" t="s">
        <v>4245</v>
      </c>
      <c r="M1002">
        <v>930372</v>
      </c>
      <c r="N1002">
        <v>87000</v>
      </c>
      <c r="O1002" s="59">
        <v>25751258</v>
      </c>
    </row>
    <row r="1003" spans="1:15" x14ac:dyDescent="0.3">
      <c r="A1003" t="s">
        <v>709</v>
      </c>
      <c r="B1003">
        <v>147.22</v>
      </c>
      <c r="C1003">
        <v>2</v>
      </c>
      <c r="D1003" s="18">
        <v>39342</v>
      </c>
      <c r="E1003" s="18">
        <v>39349</v>
      </c>
      <c r="F1003" t="s">
        <v>5958</v>
      </c>
      <c r="G1003" t="s">
        <v>5969</v>
      </c>
      <c r="H1003" t="s">
        <v>699</v>
      </c>
      <c r="I1003" t="s">
        <v>746</v>
      </c>
      <c r="J1003" t="s">
        <v>782</v>
      </c>
      <c r="K1003" t="s">
        <v>3171</v>
      </c>
      <c r="L1003" t="s">
        <v>3242</v>
      </c>
      <c r="M1003">
        <v>1921890</v>
      </c>
      <c r="N1003">
        <v>70700</v>
      </c>
      <c r="O1003" s="59">
        <v>361476</v>
      </c>
    </row>
    <row r="1004" spans="1:15" x14ac:dyDescent="0.3">
      <c r="A1004" t="s">
        <v>696</v>
      </c>
      <c r="B1004">
        <v>179.99</v>
      </c>
      <c r="C1004">
        <v>2</v>
      </c>
      <c r="D1004" s="18">
        <v>39144</v>
      </c>
      <c r="E1004" s="18">
        <v>39162</v>
      </c>
      <c r="F1004" t="s">
        <v>5960</v>
      </c>
      <c r="G1004" t="s">
        <v>5969</v>
      </c>
      <c r="H1004" t="s">
        <v>675</v>
      </c>
      <c r="I1004" t="s">
        <v>693</v>
      </c>
      <c r="J1004" t="s">
        <v>694</v>
      </c>
      <c r="K1004" t="s">
        <v>2334</v>
      </c>
      <c r="L1004" t="s">
        <v>2333</v>
      </c>
      <c r="M1004">
        <v>359811</v>
      </c>
      <c r="N1004">
        <v>30300</v>
      </c>
      <c r="O1004" s="59">
        <v>25574509</v>
      </c>
    </row>
    <row r="1005" spans="1:15" x14ac:dyDescent="0.3">
      <c r="A1005" t="s">
        <v>690</v>
      </c>
      <c r="B1005">
        <v>126.38</v>
      </c>
      <c r="C1005">
        <v>2</v>
      </c>
      <c r="D1005" s="18">
        <v>39304</v>
      </c>
      <c r="E1005" s="18">
        <v>39319</v>
      </c>
      <c r="F1005" t="s">
        <v>5958</v>
      </c>
      <c r="G1005" t="s">
        <v>5969</v>
      </c>
      <c r="H1005" t="s">
        <v>675</v>
      </c>
      <c r="I1005" t="s">
        <v>711</v>
      </c>
      <c r="J1005" t="s">
        <v>712</v>
      </c>
      <c r="K1005" t="s">
        <v>1277</v>
      </c>
      <c r="L1005" t="s">
        <v>918</v>
      </c>
      <c r="M1005">
        <v>936642</v>
      </c>
      <c r="N1005">
        <v>30300</v>
      </c>
      <c r="O1005" s="59">
        <v>26782468</v>
      </c>
    </row>
    <row r="1006" spans="1:15" x14ac:dyDescent="0.3">
      <c r="A1006" t="s">
        <v>696</v>
      </c>
      <c r="B1006">
        <v>175.83</v>
      </c>
      <c r="C1006">
        <v>3</v>
      </c>
      <c r="D1006" s="18">
        <v>39244</v>
      </c>
      <c r="E1006" s="18">
        <v>39257</v>
      </c>
      <c r="F1006" t="s">
        <v>5957</v>
      </c>
      <c r="G1006" t="s">
        <v>5968</v>
      </c>
      <c r="H1006" t="s">
        <v>755</v>
      </c>
      <c r="I1006" t="s">
        <v>693</v>
      </c>
      <c r="J1006" t="s">
        <v>694</v>
      </c>
      <c r="K1006" t="s">
        <v>2361</v>
      </c>
      <c r="L1006" t="s">
        <v>2360</v>
      </c>
      <c r="M1006">
        <v>357660</v>
      </c>
      <c r="N1006">
        <v>87000</v>
      </c>
      <c r="O1006" s="59">
        <v>26288288</v>
      </c>
    </row>
    <row r="1007" spans="1:15" x14ac:dyDescent="0.3">
      <c r="A1007" t="s">
        <v>690</v>
      </c>
      <c r="B1007">
        <v>90.24</v>
      </c>
      <c r="C1007">
        <v>1</v>
      </c>
      <c r="D1007" s="18">
        <v>39307</v>
      </c>
      <c r="E1007" s="18">
        <v>39347</v>
      </c>
      <c r="F1007" t="s">
        <v>5958</v>
      </c>
      <c r="G1007" t="s">
        <v>5969</v>
      </c>
      <c r="H1007" t="s">
        <v>681</v>
      </c>
      <c r="I1007" t="s">
        <v>687</v>
      </c>
      <c r="J1007" t="s">
        <v>688</v>
      </c>
      <c r="K1007" t="s">
        <v>928</v>
      </c>
      <c r="L1007" t="s">
        <v>1291</v>
      </c>
      <c r="M1007">
        <v>2930223</v>
      </c>
      <c r="N1007">
        <v>16000</v>
      </c>
      <c r="O1007" s="59">
        <v>1127062</v>
      </c>
    </row>
    <row r="1008" spans="1:15" x14ac:dyDescent="0.3">
      <c r="A1008" t="s">
        <v>690</v>
      </c>
      <c r="B1008">
        <v>181.83</v>
      </c>
      <c r="C1008">
        <v>4</v>
      </c>
      <c r="D1008" s="18">
        <v>39307</v>
      </c>
      <c r="E1008" s="18">
        <v>39323</v>
      </c>
      <c r="F1008" t="s">
        <v>5958</v>
      </c>
      <c r="G1008" t="s">
        <v>5969</v>
      </c>
      <c r="H1008" t="s">
        <v>699</v>
      </c>
      <c r="I1008" t="s">
        <v>711</v>
      </c>
      <c r="J1008" t="s">
        <v>712</v>
      </c>
      <c r="K1008" t="s">
        <v>2303</v>
      </c>
      <c r="L1008" t="s">
        <v>2726</v>
      </c>
      <c r="M1008">
        <v>2571130</v>
      </c>
      <c r="N1008">
        <v>70700</v>
      </c>
      <c r="O1008" s="59">
        <v>26825544</v>
      </c>
    </row>
    <row r="1009" spans="1:15" x14ac:dyDescent="0.3">
      <c r="A1009" t="s">
        <v>690</v>
      </c>
      <c r="B1009">
        <v>123.68</v>
      </c>
      <c r="C1009">
        <v>3</v>
      </c>
      <c r="D1009" s="18">
        <v>39263</v>
      </c>
      <c r="E1009" s="18">
        <v>39283</v>
      </c>
      <c r="F1009" t="s">
        <v>5957</v>
      </c>
      <c r="G1009" t="s">
        <v>5969</v>
      </c>
      <c r="H1009" t="s">
        <v>675</v>
      </c>
      <c r="I1009" t="s">
        <v>711</v>
      </c>
      <c r="J1009" t="s">
        <v>712</v>
      </c>
      <c r="K1009" t="s">
        <v>1394</v>
      </c>
      <c r="L1009" t="s">
        <v>1393</v>
      </c>
      <c r="M1009">
        <v>1729488</v>
      </c>
      <c r="N1009">
        <v>30300</v>
      </c>
      <c r="O1009" s="59">
        <v>26591278</v>
      </c>
    </row>
    <row r="1010" spans="1:15" x14ac:dyDescent="0.3">
      <c r="A1010" t="s">
        <v>696</v>
      </c>
      <c r="B1010">
        <v>125.23</v>
      </c>
      <c r="C1010">
        <v>2</v>
      </c>
      <c r="D1010" s="18">
        <v>39348</v>
      </c>
      <c r="E1010" s="18">
        <v>39357</v>
      </c>
      <c r="F1010" t="s">
        <v>5958</v>
      </c>
      <c r="G1010" t="s">
        <v>5969</v>
      </c>
      <c r="H1010" t="s">
        <v>681</v>
      </c>
      <c r="I1010" t="s">
        <v>693</v>
      </c>
      <c r="J1010" t="s">
        <v>694</v>
      </c>
      <c r="K1010" t="s">
        <v>1388</v>
      </c>
      <c r="L1010" t="s">
        <v>4244</v>
      </c>
      <c r="M1010">
        <v>346147</v>
      </c>
      <c r="N1010">
        <v>16000</v>
      </c>
      <c r="O1010" s="59">
        <v>27123872</v>
      </c>
    </row>
    <row r="1011" spans="1:15" x14ac:dyDescent="0.3">
      <c r="A1011" t="s">
        <v>709</v>
      </c>
      <c r="B1011">
        <v>115.68</v>
      </c>
      <c r="C1011">
        <v>2</v>
      </c>
      <c r="D1011" s="18">
        <v>39367</v>
      </c>
      <c r="E1011" s="18">
        <v>39394</v>
      </c>
      <c r="F1011" t="s">
        <v>5959</v>
      </c>
      <c r="G1011" t="s">
        <v>5969</v>
      </c>
      <c r="H1011" t="s">
        <v>681</v>
      </c>
      <c r="I1011" t="s">
        <v>771</v>
      </c>
      <c r="J1011" t="s">
        <v>772</v>
      </c>
      <c r="K1011" t="s">
        <v>2038</v>
      </c>
      <c r="L1011" t="s">
        <v>3007</v>
      </c>
      <c r="M1011">
        <v>1838580</v>
      </c>
      <c r="N1011">
        <v>16000</v>
      </c>
      <c r="O1011" s="59">
        <v>27266009</v>
      </c>
    </row>
    <row r="1012" spans="1:15" x14ac:dyDescent="0.3">
      <c r="A1012" t="s">
        <v>676</v>
      </c>
      <c r="B1012">
        <v>119.87</v>
      </c>
      <c r="C1012">
        <v>2</v>
      </c>
      <c r="D1012" s="18">
        <v>39362</v>
      </c>
      <c r="E1012" s="18">
        <v>39411</v>
      </c>
      <c r="F1012" t="s">
        <v>5959</v>
      </c>
      <c r="G1012" t="s">
        <v>5969</v>
      </c>
      <c r="H1012" t="s">
        <v>681</v>
      </c>
      <c r="I1012" t="s">
        <v>672</v>
      </c>
      <c r="J1012" t="s">
        <v>851</v>
      </c>
      <c r="K1012" t="s">
        <v>1735</v>
      </c>
      <c r="L1012" t="s">
        <v>3557</v>
      </c>
      <c r="M1012">
        <v>725966</v>
      </c>
      <c r="N1012">
        <v>16000</v>
      </c>
      <c r="O1012" s="59">
        <v>27172724</v>
      </c>
    </row>
    <row r="1013" spans="1:15" x14ac:dyDescent="0.3">
      <c r="A1013" t="s">
        <v>696</v>
      </c>
      <c r="B1013">
        <v>124.43</v>
      </c>
      <c r="C1013">
        <v>1</v>
      </c>
      <c r="D1013" s="18">
        <v>39123</v>
      </c>
      <c r="E1013" s="18">
        <v>39129</v>
      </c>
      <c r="F1013" t="s">
        <v>5960</v>
      </c>
      <c r="G1013" t="s">
        <v>5969</v>
      </c>
      <c r="H1013" t="s">
        <v>681</v>
      </c>
      <c r="I1013" t="s">
        <v>693</v>
      </c>
      <c r="J1013" t="s">
        <v>694</v>
      </c>
      <c r="K1013" t="s">
        <v>733</v>
      </c>
      <c r="L1013" t="s">
        <v>1694</v>
      </c>
      <c r="M1013">
        <v>1713556</v>
      </c>
      <c r="N1013">
        <v>16000</v>
      </c>
      <c r="O1013" s="59">
        <v>25424019</v>
      </c>
    </row>
    <row r="1014" spans="1:15" x14ac:dyDescent="0.3">
      <c r="A1014" t="s">
        <v>690</v>
      </c>
      <c r="B1014">
        <v>92.9</v>
      </c>
      <c r="C1014">
        <v>2</v>
      </c>
      <c r="D1014" s="18">
        <v>39230</v>
      </c>
      <c r="E1014" s="18">
        <v>39256</v>
      </c>
      <c r="F1014" t="s">
        <v>5957</v>
      </c>
      <c r="G1014" t="s">
        <v>5969</v>
      </c>
      <c r="H1014" t="s">
        <v>681</v>
      </c>
      <c r="I1014" t="s">
        <v>711</v>
      </c>
      <c r="J1014" t="s">
        <v>712</v>
      </c>
      <c r="K1014" t="s">
        <v>923</v>
      </c>
      <c r="L1014" t="s">
        <v>4243</v>
      </c>
      <c r="M1014">
        <v>1734232</v>
      </c>
      <c r="N1014">
        <v>16000</v>
      </c>
      <c r="O1014" s="59">
        <v>26243630</v>
      </c>
    </row>
    <row r="1015" spans="1:15" x14ac:dyDescent="0.3">
      <c r="A1015" t="s">
        <v>690</v>
      </c>
      <c r="B1015">
        <v>121.13</v>
      </c>
      <c r="C1015">
        <v>1</v>
      </c>
      <c r="D1015" s="18">
        <v>39222</v>
      </c>
      <c r="E1015" s="18">
        <v>39254</v>
      </c>
      <c r="F1015" t="s">
        <v>5957</v>
      </c>
      <c r="G1015" t="s">
        <v>5969</v>
      </c>
      <c r="H1015" t="s">
        <v>675</v>
      </c>
      <c r="I1015" t="s">
        <v>711</v>
      </c>
      <c r="J1015" t="s">
        <v>712</v>
      </c>
      <c r="K1015" t="s">
        <v>1004</v>
      </c>
      <c r="L1015" t="s">
        <v>3534</v>
      </c>
      <c r="M1015">
        <v>2400413</v>
      </c>
      <c r="N1015">
        <v>30300</v>
      </c>
      <c r="O1015" s="59">
        <v>26135314</v>
      </c>
    </row>
    <row r="1016" spans="1:15" x14ac:dyDescent="0.3">
      <c r="A1016" t="s">
        <v>676</v>
      </c>
      <c r="B1016">
        <v>182.75</v>
      </c>
      <c r="C1016">
        <v>3</v>
      </c>
      <c r="D1016" s="18">
        <v>39423</v>
      </c>
      <c r="E1016" s="18">
        <v>39503</v>
      </c>
      <c r="F1016" t="s">
        <v>5959</v>
      </c>
      <c r="G1016" t="s">
        <v>5969</v>
      </c>
      <c r="H1016" t="s">
        <v>699</v>
      </c>
      <c r="I1016" t="s">
        <v>683</v>
      </c>
      <c r="J1016" t="s">
        <v>684</v>
      </c>
      <c r="K1016" t="s">
        <v>685</v>
      </c>
      <c r="L1016" t="s">
        <v>1446</v>
      </c>
      <c r="M1016">
        <v>2406035</v>
      </c>
      <c r="N1016">
        <v>70700</v>
      </c>
      <c r="O1016" s="59">
        <v>27698463</v>
      </c>
    </row>
    <row r="1017" spans="1:15" x14ac:dyDescent="0.3">
      <c r="A1017" t="s">
        <v>676</v>
      </c>
      <c r="B1017">
        <v>132.32</v>
      </c>
      <c r="C1017">
        <v>2</v>
      </c>
      <c r="D1017" s="18">
        <v>39340</v>
      </c>
      <c r="E1017" s="18">
        <v>39348</v>
      </c>
      <c r="F1017" t="s">
        <v>5958</v>
      </c>
      <c r="G1017" t="s">
        <v>5968</v>
      </c>
      <c r="H1017" t="s">
        <v>720</v>
      </c>
      <c r="I1017" t="s">
        <v>672</v>
      </c>
      <c r="J1017" t="s">
        <v>851</v>
      </c>
      <c r="K1017" t="s">
        <v>1104</v>
      </c>
      <c r="L1017" t="s">
        <v>4242</v>
      </c>
      <c r="M1017">
        <v>2668844</v>
      </c>
      <c r="N1017">
        <v>90830</v>
      </c>
      <c r="O1017" s="59">
        <v>27188177</v>
      </c>
    </row>
    <row r="1018" spans="1:15" x14ac:dyDescent="0.3">
      <c r="A1018" t="s">
        <v>696</v>
      </c>
      <c r="B1018">
        <v>112.13</v>
      </c>
      <c r="C1018">
        <v>2</v>
      </c>
      <c r="D1018" s="18">
        <v>39123</v>
      </c>
      <c r="E1018" s="18">
        <v>39129</v>
      </c>
      <c r="F1018" t="s">
        <v>5960</v>
      </c>
      <c r="G1018" t="s">
        <v>5969</v>
      </c>
      <c r="H1018" t="s">
        <v>681</v>
      </c>
      <c r="I1018" t="s">
        <v>765</v>
      </c>
      <c r="J1018" t="s">
        <v>766</v>
      </c>
      <c r="K1018" t="s">
        <v>765</v>
      </c>
      <c r="L1018" t="s">
        <v>1701</v>
      </c>
      <c r="M1018">
        <v>9501561</v>
      </c>
      <c r="N1018">
        <v>16000</v>
      </c>
      <c r="O1018" s="59">
        <v>25422336</v>
      </c>
    </row>
    <row r="1019" spans="1:15" x14ac:dyDescent="0.3">
      <c r="A1019" t="s">
        <v>690</v>
      </c>
      <c r="B1019">
        <v>111.12</v>
      </c>
      <c r="C1019">
        <v>1</v>
      </c>
      <c r="D1019" s="18">
        <v>39199</v>
      </c>
      <c r="E1019" s="18">
        <v>39227</v>
      </c>
      <c r="F1019" t="s">
        <v>5957</v>
      </c>
      <c r="G1019" t="s">
        <v>5969</v>
      </c>
      <c r="H1019" t="s">
        <v>681</v>
      </c>
      <c r="I1019" t="s">
        <v>839</v>
      </c>
      <c r="J1019" t="s">
        <v>840</v>
      </c>
      <c r="K1019" t="s">
        <v>4241</v>
      </c>
      <c r="L1019" t="s">
        <v>4240</v>
      </c>
      <c r="M1019">
        <v>2856380</v>
      </c>
      <c r="N1019">
        <v>16000</v>
      </c>
      <c r="O1019" s="59">
        <v>25987449</v>
      </c>
    </row>
    <row r="1020" spans="1:15" x14ac:dyDescent="0.3">
      <c r="A1020" t="s">
        <v>676</v>
      </c>
      <c r="B1020">
        <v>86.31</v>
      </c>
      <c r="C1020">
        <v>2</v>
      </c>
      <c r="D1020" s="18">
        <v>39352</v>
      </c>
      <c r="E1020" s="18">
        <v>39440</v>
      </c>
      <c r="F1020" t="s">
        <v>5958</v>
      </c>
      <c r="G1020" t="s">
        <v>5969</v>
      </c>
      <c r="H1020" t="s">
        <v>681</v>
      </c>
      <c r="I1020" t="s">
        <v>678</v>
      </c>
      <c r="J1020" t="s">
        <v>679</v>
      </c>
      <c r="K1020" t="s">
        <v>2368</v>
      </c>
      <c r="L1020" t="s">
        <v>3648</v>
      </c>
      <c r="M1020">
        <v>2153703</v>
      </c>
      <c r="N1020">
        <v>16000</v>
      </c>
      <c r="O1020" s="59">
        <v>27174826</v>
      </c>
    </row>
    <row r="1021" spans="1:15" x14ac:dyDescent="0.3">
      <c r="A1021" t="s">
        <v>690</v>
      </c>
      <c r="B1021">
        <v>138.24</v>
      </c>
      <c r="C1021">
        <v>3</v>
      </c>
      <c r="D1021" s="18">
        <v>39129</v>
      </c>
      <c r="E1021" s="18">
        <v>39160</v>
      </c>
      <c r="F1021" t="s">
        <v>5960</v>
      </c>
      <c r="G1021" t="s">
        <v>5969</v>
      </c>
      <c r="H1021" t="s">
        <v>675</v>
      </c>
      <c r="I1021" t="s">
        <v>839</v>
      </c>
      <c r="J1021" t="s">
        <v>840</v>
      </c>
      <c r="K1021" t="s">
        <v>2097</v>
      </c>
      <c r="L1021" t="s">
        <v>2096</v>
      </c>
      <c r="M1021">
        <v>9197963</v>
      </c>
      <c r="N1021">
        <v>30300</v>
      </c>
      <c r="O1021" s="59">
        <v>25418324</v>
      </c>
    </row>
    <row r="1022" spans="1:15" x14ac:dyDescent="0.3">
      <c r="A1022" t="s">
        <v>690</v>
      </c>
      <c r="B1022">
        <v>171.66</v>
      </c>
      <c r="C1022">
        <v>2</v>
      </c>
      <c r="D1022" s="18">
        <v>39249</v>
      </c>
      <c r="E1022" s="18">
        <v>39260</v>
      </c>
      <c r="F1022" t="s">
        <v>5957</v>
      </c>
      <c r="G1022" t="s">
        <v>5969</v>
      </c>
      <c r="H1022" t="s">
        <v>699</v>
      </c>
      <c r="I1022" t="s">
        <v>711</v>
      </c>
      <c r="J1022" t="s">
        <v>712</v>
      </c>
      <c r="K1022" t="s">
        <v>3895</v>
      </c>
      <c r="L1022" t="s">
        <v>4239</v>
      </c>
      <c r="M1022">
        <v>9220251</v>
      </c>
      <c r="N1022">
        <v>70700</v>
      </c>
      <c r="O1022" s="59">
        <v>26341552</v>
      </c>
    </row>
    <row r="1023" spans="1:15" x14ac:dyDescent="0.3">
      <c r="A1023" t="s">
        <v>709</v>
      </c>
      <c r="B1023">
        <v>163.51</v>
      </c>
      <c r="C1023">
        <v>2</v>
      </c>
      <c r="D1023" s="18">
        <v>39179</v>
      </c>
      <c r="E1023" s="18">
        <v>39223</v>
      </c>
      <c r="F1023" t="s">
        <v>5957</v>
      </c>
      <c r="G1023" t="s">
        <v>5969</v>
      </c>
      <c r="H1023" t="s">
        <v>675</v>
      </c>
      <c r="I1023" t="s">
        <v>746</v>
      </c>
      <c r="J1023" t="s">
        <v>747</v>
      </c>
      <c r="K1023" t="s">
        <v>4238</v>
      </c>
      <c r="L1023" t="s">
        <v>3553</v>
      </c>
      <c r="M1023">
        <v>2853255</v>
      </c>
      <c r="N1023">
        <v>30300</v>
      </c>
      <c r="O1023" s="59">
        <v>17687691</v>
      </c>
    </row>
    <row r="1024" spans="1:15" x14ac:dyDescent="0.3">
      <c r="A1024" t="s">
        <v>696</v>
      </c>
      <c r="B1024">
        <v>168.82</v>
      </c>
      <c r="C1024">
        <v>2</v>
      </c>
      <c r="D1024" s="18">
        <v>39192</v>
      </c>
      <c r="E1024" s="18">
        <v>39212</v>
      </c>
      <c r="F1024" t="s">
        <v>5957</v>
      </c>
      <c r="G1024" t="s">
        <v>5968</v>
      </c>
      <c r="H1024" t="s">
        <v>720</v>
      </c>
      <c r="I1024" t="s">
        <v>693</v>
      </c>
      <c r="J1024" t="s">
        <v>694</v>
      </c>
      <c r="K1024" t="s">
        <v>2508</v>
      </c>
      <c r="L1024" t="s">
        <v>4237</v>
      </c>
      <c r="M1024">
        <v>350872</v>
      </c>
      <c r="N1024">
        <v>90830</v>
      </c>
      <c r="O1024" s="59">
        <v>25938381</v>
      </c>
    </row>
    <row r="1025" spans="1:15" x14ac:dyDescent="0.3">
      <c r="A1025" t="s">
        <v>690</v>
      </c>
      <c r="B1025">
        <v>98.41</v>
      </c>
      <c r="C1025">
        <v>1</v>
      </c>
      <c r="D1025" s="18">
        <v>39339</v>
      </c>
      <c r="E1025" s="18">
        <v>39355</v>
      </c>
      <c r="F1025" t="s">
        <v>5958</v>
      </c>
      <c r="G1025" t="s">
        <v>5969</v>
      </c>
      <c r="H1025" t="s">
        <v>681</v>
      </c>
      <c r="I1025" t="s">
        <v>711</v>
      </c>
      <c r="J1025" t="s">
        <v>712</v>
      </c>
      <c r="K1025" t="s">
        <v>2303</v>
      </c>
      <c r="L1025" t="s">
        <v>2302</v>
      </c>
      <c r="M1025">
        <v>9039670</v>
      </c>
      <c r="N1025">
        <v>16000</v>
      </c>
      <c r="O1025" s="59">
        <v>27052320</v>
      </c>
    </row>
    <row r="1026" spans="1:15" x14ac:dyDescent="0.3">
      <c r="A1026" t="s">
        <v>690</v>
      </c>
      <c r="B1026">
        <v>189.42</v>
      </c>
      <c r="C1026">
        <v>2</v>
      </c>
      <c r="D1026" s="18">
        <v>39181</v>
      </c>
      <c r="E1026" s="18">
        <v>39196</v>
      </c>
      <c r="F1026" t="s">
        <v>5957</v>
      </c>
      <c r="G1026" t="s">
        <v>5968</v>
      </c>
      <c r="H1026" t="s">
        <v>755</v>
      </c>
      <c r="I1026" t="s">
        <v>722</v>
      </c>
      <c r="J1026" t="s">
        <v>797</v>
      </c>
      <c r="K1026" t="s">
        <v>2954</v>
      </c>
      <c r="L1026" t="s">
        <v>4236</v>
      </c>
      <c r="M1026">
        <v>933454</v>
      </c>
      <c r="N1026">
        <v>87000</v>
      </c>
      <c r="O1026" s="59">
        <v>25805366</v>
      </c>
    </row>
    <row r="1027" spans="1:15" x14ac:dyDescent="0.3">
      <c r="A1027" t="s">
        <v>690</v>
      </c>
      <c r="B1027">
        <v>185.7</v>
      </c>
      <c r="C1027">
        <v>2</v>
      </c>
      <c r="D1027" s="18">
        <v>39439</v>
      </c>
      <c r="E1027" s="18">
        <v>39458</v>
      </c>
      <c r="F1027" t="s">
        <v>5959</v>
      </c>
      <c r="G1027" t="s">
        <v>5968</v>
      </c>
      <c r="H1027" t="s">
        <v>755</v>
      </c>
      <c r="I1027" t="s">
        <v>711</v>
      </c>
      <c r="J1027" t="s">
        <v>712</v>
      </c>
      <c r="K1027" t="s">
        <v>2079</v>
      </c>
      <c r="L1027" t="s">
        <v>4235</v>
      </c>
      <c r="M1027">
        <v>2480646</v>
      </c>
      <c r="N1027">
        <v>87000</v>
      </c>
      <c r="O1027" s="59">
        <v>27860793</v>
      </c>
    </row>
    <row r="1028" spans="1:15" x14ac:dyDescent="0.3">
      <c r="A1028" t="s">
        <v>696</v>
      </c>
      <c r="B1028">
        <v>154.55000000000001</v>
      </c>
      <c r="C1028">
        <v>2</v>
      </c>
      <c r="D1028" s="18">
        <v>39247</v>
      </c>
      <c r="E1028" s="18">
        <v>39263</v>
      </c>
      <c r="F1028" t="s">
        <v>5957</v>
      </c>
      <c r="G1028" t="s">
        <v>5968</v>
      </c>
      <c r="H1028" t="s">
        <v>720</v>
      </c>
      <c r="I1028" t="s">
        <v>693</v>
      </c>
      <c r="J1028" t="s">
        <v>694</v>
      </c>
      <c r="K1028" t="s">
        <v>921</v>
      </c>
      <c r="L1028" t="s">
        <v>1273</v>
      </c>
      <c r="M1028">
        <v>328639</v>
      </c>
      <c r="N1028">
        <v>90830</v>
      </c>
      <c r="O1028" s="59">
        <v>26365584</v>
      </c>
    </row>
    <row r="1029" spans="1:15" x14ac:dyDescent="0.3">
      <c r="A1029" t="s">
        <v>696</v>
      </c>
      <c r="B1029">
        <v>139.68</v>
      </c>
      <c r="C1029">
        <v>2</v>
      </c>
      <c r="D1029" s="18">
        <v>39143</v>
      </c>
      <c r="E1029" s="18">
        <v>39150</v>
      </c>
      <c r="F1029" t="s">
        <v>5960</v>
      </c>
      <c r="G1029" t="s">
        <v>5968</v>
      </c>
      <c r="H1029" t="s">
        <v>720</v>
      </c>
      <c r="I1029" t="s">
        <v>693</v>
      </c>
      <c r="J1029" t="s">
        <v>694</v>
      </c>
      <c r="K1029" t="s">
        <v>698</v>
      </c>
      <c r="L1029" t="s">
        <v>697</v>
      </c>
      <c r="M1029">
        <v>367933</v>
      </c>
      <c r="N1029">
        <v>90830</v>
      </c>
      <c r="O1029" s="59">
        <v>25575320</v>
      </c>
    </row>
    <row r="1030" spans="1:15" x14ac:dyDescent="0.3">
      <c r="A1030" t="s">
        <v>690</v>
      </c>
      <c r="B1030">
        <v>123.68</v>
      </c>
      <c r="C1030">
        <v>3</v>
      </c>
      <c r="D1030" s="18">
        <v>39307</v>
      </c>
      <c r="E1030" s="18">
        <v>39309</v>
      </c>
      <c r="F1030" t="s">
        <v>5958</v>
      </c>
      <c r="G1030" t="s">
        <v>5969</v>
      </c>
      <c r="H1030" t="s">
        <v>675</v>
      </c>
      <c r="I1030" t="s">
        <v>711</v>
      </c>
      <c r="J1030" t="s">
        <v>712</v>
      </c>
      <c r="K1030" t="s">
        <v>1236</v>
      </c>
      <c r="L1030" t="s">
        <v>1235</v>
      </c>
      <c r="M1030">
        <v>148088</v>
      </c>
      <c r="N1030">
        <v>30300</v>
      </c>
      <c r="O1030" s="59">
        <v>26783034</v>
      </c>
    </row>
    <row r="1031" spans="1:15" x14ac:dyDescent="0.3">
      <c r="A1031" t="s">
        <v>690</v>
      </c>
      <c r="B1031">
        <v>92.9</v>
      </c>
      <c r="C1031">
        <v>2</v>
      </c>
      <c r="D1031" s="18">
        <v>39298</v>
      </c>
      <c r="E1031" s="18">
        <v>39308</v>
      </c>
      <c r="F1031" t="s">
        <v>5958</v>
      </c>
      <c r="G1031" t="s">
        <v>5969</v>
      </c>
      <c r="H1031" t="s">
        <v>681</v>
      </c>
      <c r="I1031" t="s">
        <v>711</v>
      </c>
      <c r="J1031" t="s">
        <v>712</v>
      </c>
      <c r="K1031" t="s">
        <v>3293</v>
      </c>
      <c r="L1031" t="s">
        <v>2763</v>
      </c>
      <c r="M1031">
        <v>150151</v>
      </c>
      <c r="N1031">
        <v>16000</v>
      </c>
      <c r="O1031" s="59">
        <v>26728471</v>
      </c>
    </row>
    <row r="1032" spans="1:15" x14ac:dyDescent="0.3">
      <c r="A1032" t="s">
        <v>696</v>
      </c>
      <c r="B1032">
        <v>190.23</v>
      </c>
      <c r="C1032">
        <v>3</v>
      </c>
      <c r="D1032" s="18">
        <v>39279</v>
      </c>
      <c r="E1032" s="18">
        <v>39291</v>
      </c>
      <c r="F1032" t="s">
        <v>5958</v>
      </c>
      <c r="G1032" t="s">
        <v>5969</v>
      </c>
      <c r="H1032" t="s">
        <v>699</v>
      </c>
      <c r="I1032" t="s">
        <v>946</v>
      </c>
      <c r="J1032" t="s">
        <v>947</v>
      </c>
      <c r="K1032" t="s">
        <v>4234</v>
      </c>
      <c r="L1032" t="s">
        <v>1737</v>
      </c>
      <c r="M1032">
        <v>1879546</v>
      </c>
      <c r="N1032">
        <v>70700</v>
      </c>
      <c r="O1032" s="59">
        <v>26554481</v>
      </c>
    </row>
    <row r="1033" spans="1:15" x14ac:dyDescent="0.3">
      <c r="A1033" t="s">
        <v>696</v>
      </c>
      <c r="B1033">
        <v>136.43</v>
      </c>
      <c r="C1033">
        <v>2</v>
      </c>
      <c r="D1033" s="18">
        <v>39368</v>
      </c>
      <c r="E1033" s="18">
        <v>39377</v>
      </c>
      <c r="F1033" t="s">
        <v>5959</v>
      </c>
      <c r="G1033" t="s">
        <v>5968</v>
      </c>
      <c r="H1033" t="s">
        <v>720</v>
      </c>
      <c r="I1033" t="s">
        <v>693</v>
      </c>
      <c r="J1033" t="s">
        <v>694</v>
      </c>
      <c r="K1033" t="s">
        <v>878</v>
      </c>
      <c r="L1033" t="s">
        <v>943</v>
      </c>
      <c r="M1033">
        <v>2721991</v>
      </c>
      <c r="N1033">
        <v>90830</v>
      </c>
      <c r="O1033" s="59">
        <v>27288722</v>
      </c>
    </row>
    <row r="1034" spans="1:15" x14ac:dyDescent="0.3">
      <c r="A1034" t="s">
        <v>676</v>
      </c>
      <c r="B1034">
        <v>121.91</v>
      </c>
      <c r="C1034">
        <v>2</v>
      </c>
      <c r="D1034" s="18">
        <v>39384</v>
      </c>
      <c r="E1034" s="18">
        <v>39403</v>
      </c>
      <c r="F1034" t="s">
        <v>5959</v>
      </c>
      <c r="G1034" t="s">
        <v>5969</v>
      </c>
      <c r="H1034" t="s">
        <v>681</v>
      </c>
      <c r="I1034" t="s">
        <v>683</v>
      </c>
      <c r="J1034" t="s">
        <v>735</v>
      </c>
      <c r="K1034" t="s">
        <v>895</v>
      </c>
      <c r="L1034" t="s">
        <v>4233</v>
      </c>
      <c r="M1034">
        <v>2891629</v>
      </c>
      <c r="N1034">
        <v>16000</v>
      </c>
      <c r="O1034" s="59">
        <v>27390410</v>
      </c>
    </row>
    <row r="1035" spans="1:15" x14ac:dyDescent="0.3">
      <c r="A1035" t="s">
        <v>690</v>
      </c>
      <c r="B1035">
        <v>121.13</v>
      </c>
      <c r="C1035">
        <v>1</v>
      </c>
      <c r="D1035" s="18">
        <v>39284</v>
      </c>
      <c r="E1035" s="18">
        <v>39322</v>
      </c>
      <c r="F1035" t="s">
        <v>5958</v>
      </c>
      <c r="G1035" t="s">
        <v>5969</v>
      </c>
      <c r="H1035" t="s">
        <v>675</v>
      </c>
      <c r="I1035" t="s">
        <v>711</v>
      </c>
      <c r="J1035" t="s">
        <v>712</v>
      </c>
      <c r="K1035" t="s">
        <v>2554</v>
      </c>
      <c r="L1035" t="s">
        <v>4232</v>
      </c>
      <c r="M1035">
        <v>1881372</v>
      </c>
      <c r="N1035">
        <v>30300</v>
      </c>
      <c r="O1035" s="59">
        <v>26754307</v>
      </c>
    </row>
    <row r="1036" spans="1:15" x14ac:dyDescent="0.3">
      <c r="A1036" t="s">
        <v>709</v>
      </c>
      <c r="B1036">
        <v>115.68</v>
      </c>
      <c r="C1036">
        <v>2</v>
      </c>
      <c r="D1036" s="18">
        <v>39112</v>
      </c>
      <c r="E1036" s="18">
        <v>39142</v>
      </c>
      <c r="F1036" t="s">
        <v>5960</v>
      </c>
      <c r="G1036" t="s">
        <v>5969</v>
      </c>
      <c r="H1036" t="s">
        <v>681</v>
      </c>
      <c r="I1036" t="s">
        <v>771</v>
      </c>
      <c r="J1036" t="s">
        <v>772</v>
      </c>
      <c r="K1036" t="s">
        <v>4231</v>
      </c>
      <c r="L1036" t="s">
        <v>4230</v>
      </c>
      <c r="M1036">
        <v>2106640</v>
      </c>
      <c r="N1036">
        <v>16000</v>
      </c>
      <c r="O1036" s="59">
        <v>25299759</v>
      </c>
    </row>
    <row r="1037" spans="1:15" x14ac:dyDescent="0.3">
      <c r="A1037" t="s">
        <v>709</v>
      </c>
      <c r="B1037">
        <v>97.73</v>
      </c>
      <c r="C1037">
        <v>2</v>
      </c>
      <c r="D1037" s="18">
        <v>39172</v>
      </c>
      <c r="E1037" s="18">
        <v>39211</v>
      </c>
      <c r="F1037" t="s">
        <v>5960</v>
      </c>
      <c r="G1037" t="s">
        <v>5968</v>
      </c>
      <c r="H1037" t="s">
        <v>720</v>
      </c>
      <c r="I1037" t="s">
        <v>706</v>
      </c>
      <c r="J1037" t="s">
        <v>707</v>
      </c>
      <c r="K1037" t="s">
        <v>4229</v>
      </c>
      <c r="L1037" t="s">
        <v>4228</v>
      </c>
      <c r="M1037">
        <v>2475528</v>
      </c>
      <c r="N1037">
        <v>90830</v>
      </c>
      <c r="O1037" s="59">
        <v>25766197</v>
      </c>
    </row>
    <row r="1038" spans="1:15" x14ac:dyDescent="0.3">
      <c r="A1038" t="s">
        <v>696</v>
      </c>
      <c r="B1038">
        <v>125.23</v>
      </c>
      <c r="C1038">
        <v>2</v>
      </c>
      <c r="D1038" s="18">
        <v>39298</v>
      </c>
      <c r="E1038" s="18">
        <v>39302</v>
      </c>
      <c r="F1038" t="s">
        <v>5958</v>
      </c>
      <c r="G1038" t="s">
        <v>5969</v>
      </c>
      <c r="H1038" t="s">
        <v>681</v>
      </c>
      <c r="I1038" t="s">
        <v>693</v>
      </c>
      <c r="J1038" t="s">
        <v>694</v>
      </c>
      <c r="K1038" t="s">
        <v>740</v>
      </c>
      <c r="L1038" t="s">
        <v>4227</v>
      </c>
      <c r="M1038">
        <v>1854635</v>
      </c>
      <c r="N1038">
        <v>16000</v>
      </c>
      <c r="O1038" s="59">
        <v>26744007</v>
      </c>
    </row>
    <row r="1039" spans="1:15" x14ac:dyDescent="0.3">
      <c r="A1039" t="s">
        <v>696</v>
      </c>
      <c r="B1039">
        <v>124.43</v>
      </c>
      <c r="C1039">
        <v>1</v>
      </c>
      <c r="D1039" s="18">
        <v>39356</v>
      </c>
      <c r="E1039" s="18">
        <v>39369</v>
      </c>
      <c r="F1039" t="s">
        <v>5959</v>
      </c>
      <c r="G1039" t="s">
        <v>5969</v>
      </c>
      <c r="H1039" t="s">
        <v>681</v>
      </c>
      <c r="I1039" t="s">
        <v>693</v>
      </c>
      <c r="J1039" t="s">
        <v>694</v>
      </c>
      <c r="K1039" t="s">
        <v>733</v>
      </c>
      <c r="L1039" t="s">
        <v>1837</v>
      </c>
      <c r="M1039">
        <v>356843</v>
      </c>
      <c r="N1039">
        <v>16000</v>
      </c>
      <c r="O1039" s="59">
        <v>27180089</v>
      </c>
    </row>
    <row r="1040" spans="1:15" x14ac:dyDescent="0.3">
      <c r="A1040" t="s">
        <v>696</v>
      </c>
      <c r="B1040">
        <v>161.15</v>
      </c>
      <c r="C1040">
        <v>3</v>
      </c>
      <c r="D1040" s="18">
        <v>39306</v>
      </c>
      <c r="E1040" s="18">
        <v>39308</v>
      </c>
      <c r="F1040" t="s">
        <v>5958</v>
      </c>
      <c r="G1040" t="s">
        <v>5969</v>
      </c>
      <c r="H1040" t="s">
        <v>675</v>
      </c>
      <c r="I1040" t="s">
        <v>693</v>
      </c>
      <c r="J1040" t="s">
        <v>694</v>
      </c>
      <c r="K1040" t="s">
        <v>1604</v>
      </c>
      <c r="L1040" t="s">
        <v>4069</v>
      </c>
      <c r="M1040">
        <v>345788</v>
      </c>
      <c r="N1040">
        <v>30300</v>
      </c>
      <c r="O1040" s="59">
        <v>26808422</v>
      </c>
    </row>
    <row r="1041" spans="1:15" x14ac:dyDescent="0.3">
      <c r="A1041" t="s">
        <v>690</v>
      </c>
      <c r="B1041">
        <v>118.3</v>
      </c>
      <c r="C1041">
        <v>1</v>
      </c>
      <c r="D1041" s="18">
        <v>39108</v>
      </c>
      <c r="E1041" s="18">
        <v>39113</v>
      </c>
      <c r="F1041" t="s">
        <v>5960</v>
      </c>
      <c r="G1041" t="s">
        <v>5968</v>
      </c>
      <c r="H1041" t="s">
        <v>720</v>
      </c>
      <c r="I1041" t="s">
        <v>711</v>
      </c>
      <c r="J1041" t="s">
        <v>712</v>
      </c>
      <c r="K1041" t="s">
        <v>1005</v>
      </c>
      <c r="L1041" t="s">
        <v>786</v>
      </c>
      <c r="M1041">
        <v>773004</v>
      </c>
      <c r="N1041">
        <v>90830</v>
      </c>
      <c r="O1041" s="59">
        <v>25305810</v>
      </c>
    </row>
    <row r="1042" spans="1:15" x14ac:dyDescent="0.3">
      <c r="A1042" t="s">
        <v>676</v>
      </c>
      <c r="B1042">
        <v>109.53</v>
      </c>
      <c r="C1042">
        <v>2</v>
      </c>
      <c r="D1042" s="18">
        <v>39237</v>
      </c>
      <c r="E1042" s="18">
        <v>39304</v>
      </c>
      <c r="F1042" t="s">
        <v>5957</v>
      </c>
      <c r="G1042" t="s">
        <v>5969</v>
      </c>
      <c r="H1042" t="s">
        <v>675</v>
      </c>
      <c r="I1042" t="s">
        <v>678</v>
      </c>
      <c r="J1042" t="s">
        <v>679</v>
      </c>
      <c r="K1042" t="s">
        <v>678</v>
      </c>
      <c r="L1042" t="s">
        <v>3136</v>
      </c>
      <c r="M1042">
        <v>9094881</v>
      </c>
      <c r="N1042">
        <v>30300</v>
      </c>
      <c r="O1042" s="59">
        <v>2172353</v>
      </c>
    </row>
    <row r="1043" spans="1:15" x14ac:dyDescent="0.3">
      <c r="A1043" t="s">
        <v>676</v>
      </c>
      <c r="B1043">
        <v>94.77</v>
      </c>
      <c r="C1043">
        <v>1</v>
      </c>
      <c r="D1043" s="18">
        <v>39417</v>
      </c>
      <c r="E1043" s="18">
        <v>39511</v>
      </c>
      <c r="F1043" t="s">
        <v>5959</v>
      </c>
      <c r="G1043" t="s">
        <v>5969</v>
      </c>
      <c r="H1043" t="s">
        <v>681</v>
      </c>
      <c r="I1043" t="s">
        <v>678</v>
      </c>
      <c r="J1043" t="s">
        <v>679</v>
      </c>
      <c r="K1043" t="s">
        <v>678</v>
      </c>
      <c r="L1043" t="s">
        <v>860</v>
      </c>
      <c r="M1043">
        <v>2484277</v>
      </c>
      <c r="N1043">
        <v>16000</v>
      </c>
      <c r="O1043" s="59">
        <v>27666217</v>
      </c>
    </row>
    <row r="1044" spans="1:15" x14ac:dyDescent="0.3">
      <c r="A1044" t="s">
        <v>696</v>
      </c>
      <c r="B1044">
        <v>136.43</v>
      </c>
      <c r="C1044">
        <v>2</v>
      </c>
      <c r="D1044" s="18">
        <v>39345</v>
      </c>
      <c r="E1044" s="18">
        <v>39356</v>
      </c>
      <c r="F1044" t="s">
        <v>5958</v>
      </c>
      <c r="G1044" t="s">
        <v>5968</v>
      </c>
      <c r="H1044" t="s">
        <v>720</v>
      </c>
      <c r="I1044" t="s">
        <v>693</v>
      </c>
      <c r="J1044" t="s">
        <v>694</v>
      </c>
      <c r="K1044" t="s">
        <v>1372</v>
      </c>
      <c r="L1044" t="s">
        <v>856</v>
      </c>
      <c r="M1044">
        <v>456479</v>
      </c>
      <c r="N1044">
        <v>90830</v>
      </c>
      <c r="O1044" s="59">
        <v>27069720</v>
      </c>
    </row>
    <row r="1045" spans="1:15" x14ac:dyDescent="0.3">
      <c r="A1045" t="s">
        <v>709</v>
      </c>
      <c r="B1045">
        <v>181.01</v>
      </c>
      <c r="C1045">
        <v>2</v>
      </c>
      <c r="D1045" s="18">
        <v>39297</v>
      </c>
      <c r="E1045" s="18">
        <v>39310</v>
      </c>
      <c r="F1045" t="s">
        <v>5958</v>
      </c>
      <c r="G1045" t="s">
        <v>5969</v>
      </c>
      <c r="H1045" t="s">
        <v>675</v>
      </c>
      <c r="I1045" t="s">
        <v>746</v>
      </c>
      <c r="J1045" t="s">
        <v>782</v>
      </c>
      <c r="K1045" t="s">
        <v>2619</v>
      </c>
      <c r="L1045" t="s">
        <v>4226</v>
      </c>
      <c r="M1045">
        <v>384164</v>
      </c>
      <c r="N1045">
        <v>30300</v>
      </c>
      <c r="O1045" s="59">
        <v>17751931</v>
      </c>
    </row>
    <row r="1046" spans="1:15" x14ac:dyDescent="0.3">
      <c r="A1046" t="s">
        <v>690</v>
      </c>
      <c r="B1046">
        <v>98.41</v>
      </c>
      <c r="C1046">
        <v>1</v>
      </c>
      <c r="D1046" s="18">
        <v>39289</v>
      </c>
      <c r="E1046" s="18">
        <v>39314</v>
      </c>
      <c r="F1046" t="s">
        <v>5958</v>
      </c>
      <c r="G1046" t="s">
        <v>5969</v>
      </c>
      <c r="H1046" t="s">
        <v>681</v>
      </c>
      <c r="I1046" t="s">
        <v>711</v>
      </c>
      <c r="J1046" t="s">
        <v>712</v>
      </c>
      <c r="K1046" t="s">
        <v>916</v>
      </c>
      <c r="L1046" t="s">
        <v>1239</v>
      </c>
      <c r="M1046">
        <v>136273</v>
      </c>
      <c r="N1046">
        <v>16000</v>
      </c>
      <c r="O1046" s="59">
        <v>2267389</v>
      </c>
    </row>
    <row r="1047" spans="1:15" x14ac:dyDescent="0.3">
      <c r="A1047" t="s">
        <v>690</v>
      </c>
      <c r="B1047">
        <v>192.66</v>
      </c>
      <c r="C1047">
        <v>3</v>
      </c>
      <c r="D1047" s="18">
        <v>39345</v>
      </c>
      <c r="E1047" s="18">
        <v>39364</v>
      </c>
      <c r="F1047" t="s">
        <v>5958</v>
      </c>
      <c r="G1047" t="s">
        <v>5969</v>
      </c>
      <c r="H1047" t="s">
        <v>699</v>
      </c>
      <c r="I1047" t="s">
        <v>839</v>
      </c>
      <c r="J1047" t="s">
        <v>797</v>
      </c>
      <c r="K1047" t="s">
        <v>1411</v>
      </c>
      <c r="L1047" t="s">
        <v>1410</v>
      </c>
      <c r="M1047">
        <v>141287</v>
      </c>
      <c r="N1047">
        <v>70700</v>
      </c>
      <c r="O1047" s="59">
        <v>27041598</v>
      </c>
    </row>
    <row r="1048" spans="1:15" x14ac:dyDescent="0.3">
      <c r="A1048" t="s">
        <v>690</v>
      </c>
      <c r="B1048">
        <v>172.93</v>
      </c>
      <c r="C1048">
        <v>3</v>
      </c>
      <c r="D1048" s="18">
        <v>39370</v>
      </c>
      <c r="E1048" s="18">
        <v>39385</v>
      </c>
      <c r="F1048" t="s">
        <v>5959</v>
      </c>
      <c r="G1048" t="s">
        <v>5968</v>
      </c>
      <c r="H1048" t="s">
        <v>720</v>
      </c>
      <c r="I1048" t="s">
        <v>722</v>
      </c>
      <c r="J1048" t="s">
        <v>843</v>
      </c>
      <c r="K1048" t="s">
        <v>2949</v>
      </c>
      <c r="L1048" t="s">
        <v>2948</v>
      </c>
      <c r="M1048">
        <v>128563</v>
      </c>
      <c r="N1048">
        <v>90830</v>
      </c>
      <c r="O1048" s="59">
        <v>27324885</v>
      </c>
    </row>
    <row r="1049" spans="1:15" x14ac:dyDescent="0.3">
      <c r="A1049" t="s">
        <v>709</v>
      </c>
      <c r="B1049">
        <v>129.91999999999999</v>
      </c>
      <c r="C1049">
        <v>3</v>
      </c>
      <c r="D1049" s="18">
        <v>39165</v>
      </c>
      <c r="E1049" s="18">
        <v>39182</v>
      </c>
      <c r="F1049" t="s">
        <v>5960</v>
      </c>
      <c r="G1049" t="s">
        <v>5969</v>
      </c>
      <c r="H1049" t="s">
        <v>675</v>
      </c>
      <c r="I1049" t="s">
        <v>771</v>
      </c>
      <c r="J1049" t="s">
        <v>750</v>
      </c>
      <c r="K1049" t="s">
        <v>817</v>
      </c>
      <c r="L1049" t="s">
        <v>4225</v>
      </c>
      <c r="M1049">
        <v>81960</v>
      </c>
      <c r="N1049">
        <v>30300</v>
      </c>
      <c r="O1049" s="59">
        <v>25707379</v>
      </c>
    </row>
    <row r="1050" spans="1:15" x14ac:dyDescent="0.3">
      <c r="A1050" t="s">
        <v>709</v>
      </c>
      <c r="B1050">
        <v>180.22</v>
      </c>
      <c r="C1050">
        <v>2</v>
      </c>
      <c r="D1050" s="18">
        <v>39408</v>
      </c>
      <c r="E1050" s="18">
        <v>39431</v>
      </c>
      <c r="F1050" t="s">
        <v>5959</v>
      </c>
      <c r="G1050" t="s">
        <v>5969</v>
      </c>
      <c r="H1050" t="s">
        <v>699</v>
      </c>
      <c r="I1050" t="s">
        <v>771</v>
      </c>
      <c r="J1050" t="s">
        <v>750</v>
      </c>
      <c r="K1050" t="s">
        <v>1665</v>
      </c>
      <c r="L1050" t="s">
        <v>2794</v>
      </c>
      <c r="M1050">
        <v>1859440</v>
      </c>
      <c r="N1050">
        <v>70700</v>
      </c>
      <c r="O1050" s="59">
        <v>27535152</v>
      </c>
    </row>
    <row r="1051" spans="1:15" x14ac:dyDescent="0.3">
      <c r="A1051" t="s">
        <v>696</v>
      </c>
      <c r="B1051">
        <v>124.43</v>
      </c>
      <c r="C1051">
        <v>1</v>
      </c>
      <c r="D1051" s="18">
        <v>39251</v>
      </c>
      <c r="E1051" s="18">
        <v>39260</v>
      </c>
      <c r="F1051" t="s">
        <v>5957</v>
      </c>
      <c r="G1051" t="s">
        <v>5969</v>
      </c>
      <c r="H1051" t="s">
        <v>681</v>
      </c>
      <c r="I1051" t="s">
        <v>693</v>
      </c>
      <c r="J1051" t="s">
        <v>694</v>
      </c>
      <c r="K1051" t="s">
        <v>1484</v>
      </c>
      <c r="L1051" t="s">
        <v>1483</v>
      </c>
      <c r="M1051">
        <v>2730978</v>
      </c>
      <c r="N1051">
        <v>16000</v>
      </c>
      <c r="O1051" s="59">
        <v>26367867</v>
      </c>
    </row>
    <row r="1052" spans="1:15" x14ac:dyDescent="0.3">
      <c r="A1052" t="s">
        <v>690</v>
      </c>
      <c r="B1052">
        <v>158.6</v>
      </c>
      <c r="C1052">
        <v>2</v>
      </c>
      <c r="D1052" s="18">
        <v>39125</v>
      </c>
      <c r="E1052" s="18">
        <v>39148</v>
      </c>
      <c r="F1052" t="s">
        <v>5960</v>
      </c>
      <c r="G1052" t="s">
        <v>5969</v>
      </c>
      <c r="H1052" t="s">
        <v>675</v>
      </c>
      <c r="I1052" t="s">
        <v>687</v>
      </c>
      <c r="J1052" t="s">
        <v>679</v>
      </c>
      <c r="K1052" t="s">
        <v>1523</v>
      </c>
      <c r="L1052" t="s">
        <v>1522</v>
      </c>
      <c r="M1052">
        <v>2288924</v>
      </c>
      <c r="N1052">
        <v>30300</v>
      </c>
      <c r="O1052" s="59">
        <v>25416653</v>
      </c>
    </row>
    <row r="1053" spans="1:15" x14ac:dyDescent="0.3">
      <c r="A1053" t="s">
        <v>676</v>
      </c>
      <c r="B1053">
        <v>183.54</v>
      </c>
      <c r="C1053">
        <v>4</v>
      </c>
      <c r="D1053" s="18">
        <v>39345</v>
      </c>
      <c r="E1053" s="18">
        <v>39434</v>
      </c>
      <c r="F1053" t="s">
        <v>5958</v>
      </c>
      <c r="G1053" t="s">
        <v>5969</v>
      </c>
      <c r="H1053" t="s">
        <v>699</v>
      </c>
      <c r="I1053" t="s">
        <v>678</v>
      </c>
      <c r="J1053" t="s">
        <v>684</v>
      </c>
      <c r="K1053" t="s">
        <v>3866</v>
      </c>
      <c r="L1053" t="s">
        <v>4224</v>
      </c>
      <c r="M1053">
        <v>1892110</v>
      </c>
      <c r="N1053">
        <v>70700</v>
      </c>
      <c r="O1053" s="59">
        <v>2313424</v>
      </c>
    </row>
    <row r="1054" spans="1:15" x14ac:dyDescent="0.3">
      <c r="A1054" t="s">
        <v>690</v>
      </c>
      <c r="B1054">
        <v>111.12</v>
      </c>
      <c r="C1054">
        <v>1</v>
      </c>
      <c r="D1054" s="18">
        <v>39369</v>
      </c>
      <c r="E1054" s="18">
        <v>39390</v>
      </c>
      <c r="F1054" t="s">
        <v>5959</v>
      </c>
      <c r="G1054" t="s">
        <v>5969</v>
      </c>
      <c r="H1054" t="s">
        <v>681</v>
      </c>
      <c r="I1054" t="s">
        <v>839</v>
      </c>
      <c r="J1054" t="s">
        <v>840</v>
      </c>
      <c r="K1054" t="s">
        <v>2047</v>
      </c>
      <c r="L1054" t="s">
        <v>4223</v>
      </c>
      <c r="M1054">
        <v>290082</v>
      </c>
      <c r="N1054">
        <v>16000</v>
      </c>
      <c r="O1054" s="59">
        <v>27282911</v>
      </c>
    </row>
    <row r="1055" spans="1:15" x14ac:dyDescent="0.3">
      <c r="A1055" t="s">
        <v>690</v>
      </c>
      <c r="B1055">
        <v>98.91</v>
      </c>
      <c r="C1055">
        <v>1</v>
      </c>
      <c r="D1055" s="18">
        <v>39132</v>
      </c>
      <c r="E1055" s="18">
        <v>39137</v>
      </c>
      <c r="F1055" t="s">
        <v>5960</v>
      </c>
      <c r="G1055" t="s">
        <v>5969</v>
      </c>
      <c r="H1055" t="s">
        <v>681</v>
      </c>
      <c r="I1055" t="s">
        <v>711</v>
      </c>
      <c r="J1055" t="s">
        <v>712</v>
      </c>
      <c r="K1055" t="s">
        <v>1940</v>
      </c>
      <c r="L1055" t="s">
        <v>1248</v>
      </c>
      <c r="M1055">
        <v>2605097</v>
      </c>
      <c r="N1055">
        <v>16000</v>
      </c>
      <c r="O1055" s="59">
        <v>25458122</v>
      </c>
    </row>
    <row r="1056" spans="1:15" x14ac:dyDescent="0.3">
      <c r="A1056" t="s">
        <v>709</v>
      </c>
      <c r="B1056">
        <v>115.68</v>
      </c>
      <c r="C1056">
        <v>2</v>
      </c>
      <c r="D1056" s="18">
        <v>39291</v>
      </c>
      <c r="E1056" s="18">
        <v>39316</v>
      </c>
      <c r="F1056" t="s">
        <v>5958</v>
      </c>
      <c r="G1056" t="s">
        <v>5969</v>
      </c>
      <c r="H1056" t="s">
        <v>681</v>
      </c>
      <c r="I1056" t="s">
        <v>771</v>
      </c>
      <c r="J1056" t="s">
        <v>772</v>
      </c>
      <c r="K1056" t="s">
        <v>3169</v>
      </c>
      <c r="L1056" t="s">
        <v>2552</v>
      </c>
      <c r="M1056">
        <v>2116474</v>
      </c>
      <c r="N1056">
        <v>16000</v>
      </c>
      <c r="O1056" s="59">
        <v>26669886</v>
      </c>
    </row>
    <row r="1057" spans="1:15" x14ac:dyDescent="0.3">
      <c r="A1057" t="s">
        <v>709</v>
      </c>
      <c r="B1057">
        <v>150.68</v>
      </c>
      <c r="C1057">
        <v>3</v>
      </c>
      <c r="D1057" s="18">
        <v>39172</v>
      </c>
      <c r="E1057" s="18">
        <v>39211</v>
      </c>
      <c r="F1057" t="s">
        <v>5960</v>
      </c>
      <c r="G1057" t="s">
        <v>5969</v>
      </c>
      <c r="H1057" t="s">
        <v>675</v>
      </c>
      <c r="I1057" t="s">
        <v>771</v>
      </c>
      <c r="J1057" t="s">
        <v>772</v>
      </c>
      <c r="K1057" t="s">
        <v>773</v>
      </c>
      <c r="L1057" t="s">
        <v>4222</v>
      </c>
      <c r="M1057">
        <v>76856</v>
      </c>
      <c r="N1057">
        <v>30300</v>
      </c>
      <c r="O1057" s="59">
        <v>25757968</v>
      </c>
    </row>
    <row r="1058" spans="1:15" x14ac:dyDescent="0.3">
      <c r="A1058" t="s">
        <v>690</v>
      </c>
      <c r="B1058">
        <v>127.17</v>
      </c>
      <c r="C1058">
        <v>2</v>
      </c>
      <c r="D1058" s="18">
        <v>39306</v>
      </c>
      <c r="E1058" s="18">
        <v>39329</v>
      </c>
      <c r="F1058" t="s">
        <v>5958</v>
      </c>
      <c r="G1058" t="s">
        <v>5969</v>
      </c>
      <c r="H1058" t="s">
        <v>675</v>
      </c>
      <c r="I1058" t="s">
        <v>687</v>
      </c>
      <c r="J1058" t="s">
        <v>688</v>
      </c>
      <c r="K1058" t="s">
        <v>701</v>
      </c>
      <c r="L1058" t="s">
        <v>4221</v>
      </c>
      <c r="M1058">
        <v>2839988</v>
      </c>
      <c r="N1058">
        <v>30300</v>
      </c>
      <c r="O1058" s="59">
        <v>26791929</v>
      </c>
    </row>
    <row r="1059" spans="1:15" x14ac:dyDescent="0.3">
      <c r="A1059" t="s">
        <v>690</v>
      </c>
      <c r="B1059">
        <v>111.33</v>
      </c>
      <c r="C1059">
        <v>1</v>
      </c>
      <c r="D1059" s="18">
        <v>39256</v>
      </c>
      <c r="E1059" s="18">
        <v>39290</v>
      </c>
      <c r="F1059" t="s">
        <v>5957</v>
      </c>
      <c r="G1059" t="s">
        <v>5969</v>
      </c>
      <c r="H1059" t="s">
        <v>681</v>
      </c>
      <c r="I1059" t="s">
        <v>687</v>
      </c>
      <c r="J1059" t="s">
        <v>888</v>
      </c>
      <c r="K1059" t="s">
        <v>1766</v>
      </c>
      <c r="L1059" t="s">
        <v>1765</v>
      </c>
      <c r="M1059">
        <v>261615</v>
      </c>
      <c r="N1059">
        <v>16000</v>
      </c>
      <c r="O1059" s="59">
        <v>26412990</v>
      </c>
    </row>
    <row r="1060" spans="1:15" x14ac:dyDescent="0.3">
      <c r="A1060" t="s">
        <v>696</v>
      </c>
      <c r="B1060">
        <v>161.15</v>
      </c>
      <c r="C1060">
        <v>3</v>
      </c>
      <c r="D1060" s="18">
        <v>39285</v>
      </c>
      <c r="E1060" s="18">
        <v>39293</v>
      </c>
      <c r="F1060" t="s">
        <v>5958</v>
      </c>
      <c r="G1060" t="s">
        <v>5969</v>
      </c>
      <c r="H1060" t="s">
        <v>675</v>
      </c>
      <c r="I1060" t="s">
        <v>693</v>
      </c>
      <c r="J1060" t="s">
        <v>694</v>
      </c>
      <c r="K1060" t="s">
        <v>4220</v>
      </c>
      <c r="L1060" t="s">
        <v>4219</v>
      </c>
      <c r="M1060">
        <v>960934</v>
      </c>
      <c r="N1060">
        <v>30300</v>
      </c>
      <c r="O1060" s="59">
        <v>26476697</v>
      </c>
    </row>
    <row r="1061" spans="1:15" x14ac:dyDescent="0.3">
      <c r="A1061" t="s">
        <v>696</v>
      </c>
      <c r="B1061">
        <v>168.49</v>
      </c>
      <c r="C1061">
        <v>3</v>
      </c>
      <c r="D1061" s="18">
        <v>39222</v>
      </c>
      <c r="E1061" s="18">
        <v>39234</v>
      </c>
      <c r="F1061" t="s">
        <v>5957</v>
      </c>
      <c r="G1061" t="s">
        <v>5968</v>
      </c>
      <c r="H1061" t="s">
        <v>720</v>
      </c>
      <c r="I1061" t="s">
        <v>693</v>
      </c>
      <c r="J1061" t="s">
        <v>694</v>
      </c>
      <c r="K1061" t="s">
        <v>738</v>
      </c>
      <c r="L1061" t="s">
        <v>1953</v>
      </c>
      <c r="M1061">
        <v>2596214</v>
      </c>
      <c r="N1061">
        <v>90830</v>
      </c>
      <c r="O1061" s="59">
        <v>1094468</v>
      </c>
    </row>
    <row r="1062" spans="1:15" x14ac:dyDescent="0.3">
      <c r="A1062" t="s">
        <v>690</v>
      </c>
      <c r="B1062">
        <v>121.13</v>
      </c>
      <c r="C1062">
        <v>1</v>
      </c>
      <c r="D1062" s="18">
        <v>39423</v>
      </c>
      <c r="E1062" s="18">
        <v>39440</v>
      </c>
      <c r="F1062" t="s">
        <v>5959</v>
      </c>
      <c r="G1062" t="s">
        <v>5969</v>
      </c>
      <c r="H1062" t="s">
        <v>675</v>
      </c>
      <c r="I1062" t="s">
        <v>711</v>
      </c>
      <c r="J1062" t="s">
        <v>712</v>
      </c>
      <c r="K1062" t="s">
        <v>1238</v>
      </c>
      <c r="L1062" t="s">
        <v>4218</v>
      </c>
      <c r="M1062">
        <v>135658</v>
      </c>
      <c r="N1062">
        <v>30300</v>
      </c>
      <c r="O1062" s="59">
        <v>27707692</v>
      </c>
    </row>
    <row r="1063" spans="1:15" x14ac:dyDescent="0.3">
      <c r="A1063" t="s">
        <v>709</v>
      </c>
      <c r="B1063">
        <v>139.11000000000001</v>
      </c>
      <c r="C1063">
        <v>2</v>
      </c>
      <c r="D1063" s="18">
        <v>39432</v>
      </c>
      <c r="E1063" s="18">
        <v>39468</v>
      </c>
      <c r="F1063" t="s">
        <v>5959</v>
      </c>
      <c r="G1063" t="s">
        <v>5969</v>
      </c>
      <c r="H1063" t="s">
        <v>675</v>
      </c>
      <c r="I1063" t="s">
        <v>771</v>
      </c>
      <c r="J1063" t="s">
        <v>772</v>
      </c>
      <c r="K1063" t="s">
        <v>1380</v>
      </c>
      <c r="L1063" t="s">
        <v>1379</v>
      </c>
      <c r="M1063">
        <v>72743</v>
      </c>
      <c r="N1063">
        <v>30300</v>
      </c>
      <c r="O1063" s="59">
        <v>27758508</v>
      </c>
    </row>
    <row r="1064" spans="1:15" x14ac:dyDescent="0.3">
      <c r="A1064" t="s">
        <v>696</v>
      </c>
      <c r="B1064">
        <v>119.64</v>
      </c>
      <c r="C1064">
        <v>1</v>
      </c>
      <c r="D1064" s="18">
        <v>39335</v>
      </c>
      <c r="E1064" s="18">
        <v>39343</v>
      </c>
      <c r="F1064" t="s">
        <v>5958</v>
      </c>
      <c r="G1064" t="s">
        <v>5969</v>
      </c>
      <c r="H1064" t="s">
        <v>681</v>
      </c>
      <c r="I1064" t="s">
        <v>693</v>
      </c>
      <c r="J1064" t="s">
        <v>694</v>
      </c>
      <c r="K1064" t="s">
        <v>2186</v>
      </c>
      <c r="L1064" t="s">
        <v>1175</v>
      </c>
      <c r="M1064">
        <v>367391</v>
      </c>
      <c r="N1064">
        <v>16000</v>
      </c>
      <c r="O1064" s="59">
        <v>27016233</v>
      </c>
    </row>
    <row r="1065" spans="1:15" x14ac:dyDescent="0.3">
      <c r="A1065" t="s">
        <v>690</v>
      </c>
      <c r="B1065">
        <v>157.52000000000001</v>
      </c>
      <c r="C1065">
        <v>3</v>
      </c>
      <c r="D1065" s="18">
        <v>39370</v>
      </c>
      <c r="E1065" s="18">
        <v>39379</v>
      </c>
      <c r="F1065" t="s">
        <v>5959</v>
      </c>
      <c r="G1065" t="s">
        <v>5969</v>
      </c>
      <c r="H1065" t="s">
        <v>675</v>
      </c>
      <c r="I1065" t="s">
        <v>722</v>
      </c>
      <c r="J1065" t="s">
        <v>723</v>
      </c>
      <c r="K1065" t="s">
        <v>1178</v>
      </c>
      <c r="L1065" t="s">
        <v>4217</v>
      </c>
      <c r="M1065">
        <v>855330</v>
      </c>
      <c r="N1065">
        <v>30300</v>
      </c>
      <c r="O1065" s="59">
        <v>27270049</v>
      </c>
    </row>
    <row r="1066" spans="1:15" x14ac:dyDescent="0.3">
      <c r="A1066" t="s">
        <v>696</v>
      </c>
      <c r="B1066">
        <v>157.82</v>
      </c>
      <c r="C1066">
        <v>3</v>
      </c>
      <c r="D1066" s="18">
        <v>39192</v>
      </c>
      <c r="E1066" s="18">
        <v>39196</v>
      </c>
      <c r="F1066" t="s">
        <v>5957</v>
      </c>
      <c r="G1066" t="s">
        <v>5969</v>
      </c>
      <c r="H1066" t="s">
        <v>675</v>
      </c>
      <c r="I1066" t="s">
        <v>765</v>
      </c>
      <c r="J1066" t="s">
        <v>766</v>
      </c>
      <c r="K1066" t="s">
        <v>1442</v>
      </c>
      <c r="L1066" t="s">
        <v>3887</v>
      </c>
      <c r="M1066">
        <v>339891</v>
      </c>
      <c r="N1066">
        <v>30300</v>
      </c>
      <c r="O1066" s="59">
        <v>2067991</v>
      </c>
    </row>
    <row r="1067" spans="1:15" x14ac:dyDescent="0.3">
      <c r="A1067" t="s">
        <v>696</v>
      </c>
      <c r="B1067">
        <v>175.83</v>
      </c>
      <c r="C1067">
        <v>3</v>
      </c>
      <c r="D1067" s="18">
        <v>39241</v>
      </c>
      <c r="E1067" s="18">
        <v>39245</v>
      </c>
      <c r="F1067" t="s">
        <v>5957</v>
      </c>
      <c r="G1067" t="s">
        <v>5968</v>
      </c>
      <c r="H1067" t="s">
        <v>755</v>
      </c>
      <c r="I1067" t="s">
        <v>693</v>
      </c>
      <c r="J1067" t="s">
        <v>694</v>
      </c>
      <c r="K1067" t="s">
        <v>733</v>
      </c>
      <c r="L1067" t="s">
        <v>1683</v>
      </c>
      <c r="M1067">
        <v>2807745</v>
      </c>
      <c r="N1067">
        <v>87000</v>
      </c>
      <c r="O1067" s="59">
        <v>26288313</v>
      </c>
    </row>
    <row r="1068" spans="1:15" x14ac:dyDescent="0.3">
      <c r="A1068" t="s">
        <v>709</v>
      </c>
      <c r="B1068">
        <v>130.55000000000001</v>
      </c>
      <c r="C1068">
        <v>2</v>
      </c>
      <c r="D1068" s="18">
        <v>39377</v>
      </c>
      <c r="E1068" s="18">
        <v>39397</v>
      </c>
      <c r="F1068" t="s">
        <v>5959</v>
      </c>
      <c r="G1068" t="s">
        <v>5969</v>
      </c>
      <c r="H1068" t="s">
        <v>675</v>
      </c>
      <c r="I1068" t="s">
        <v>726</v>
      </c>
      <c r="J1068" t="s">
        <v>727</v>
      </c>
      <c r="K1068" t="s">
        <v>3657</v>
      </c>
      <c r="L1068" t="s">
        <v>3656</v>
      </c>
      <c r="M1068">
        <v>192071</v>
      </c>
      <c r="N1068">
        <v>30300</v>
      </c>
      <c r="O1068" s="59">
        <v>27330497</v>
      </c>
    </row>
    <row r="1069" spans="1:15" x14ac:dyDescent="0.3">
      <c r="A1069" t="s">
        <v>709</v>
      </c>
      <c r="B1069">
        <v>113.6</v>
      </c>
      <c r="C1069">
        <v>2</v>
      </c>
      <c r="D1069" s="18">
        <v>39387</v>
      </c>
      <c r="E1069" s="18">
        <v>39415</v>
      </c>
      <c r="F1069" t="s">
        <v>5959</v>
      </c>
      <c r="G1069" t="s">
        <v>5969</v>
      </c>
      <c r="H1069" t="s">
        <v>681</v>
      </c>
      <c r="I1069" t="s">
        <v>706</v>
      </c>
      <c r="J1069" t="s">
        <v>707</v>
      </c>
      <c r="K1069" t="s">
        <v>4216</v>
      </c>
      <c r="L1069" t="s">
        <v>4215</v>
      </c>
      <c r="M1069">
        <v>176895</v>
      </c>
      <c r="N1069">
        <v>16000</v>
      </c>
      <c r="O1069" s="59">
        <v>27439788</v>
      </c>
    </row>
    <row r="1070" spans="1:15" x14ac:dyDescent="0.3">
      <c r="A1070" t="s">
        <v>690</v>
      </c>
      <c r="B1070">
        <v>121.13</v>
      </c>
      <c r="C1070">
        <v>1</v>
      </c>
      <c r="D1070" s="18">
        <v>39324</v>
      </c>
      <c r="E1070" s="18">
        <v>39345</v>
      </c>
      <c r="F1070" t="s">
        <v>5958</v>
      </c>
      <c r="G1070" t="s">
        <v>5969</v>
      </c>
      <c r="H1070" t="s">
        <v>675</v>
      </c>
      <c r="I1070" t="s">
        <v>711</v>
      </c>
      <c r="J1070" t="s">
        <v>712</v>
      </c>
      <c r="K1070" t="s">
        <v>997</v>
      </c>
      <c r="L1070" t="s">
        <v>4214</v>
      </c>
      <c r="M1070">
        <v>136987</v>
      </c>
      <c r="N1070">
        <v>30300</v>
      </c>
      <c r="O1070" s="59">
        <v>26889658</v>
      </c>
    </row>
    <row r="1071" spans="1:15" x14ac:dyDescent="0.3">
      <c r="A1071" t="s">
        <v>696</v>
      </c>
      <c r="B1071">
        <v>157.91999999999999</v>
      </c>
      <c r="C1071">
        <v>3</v>
      </c>
      <c r="D1071" s="18">
        <v>39263</v>
      </c>
      <c r="E1071" s="18">
        <v>39273</v>
      </c>
      <c r="F1071" t="s">
        <v>5957</v>
      </c>
      <c r="G1071" t="s">
        <v>5969</v>
      </c>
      <c r="H1071" t="s">
        <v>675</v>
      </c>
      <c r="I1071" t="s">
        <v>693</v>
      </c>
      <c r="J1071" t="s">
        <v>694</v>
      </c>
      <c r="K1071" t="s">
        <v>811</v>
      </c>
      <c r="L1071" t="s">
        <v>810</v>
      </c>
      <c r="M1071">
        <v>2697838</v>
      </c>
      <c r="N1071">
        <v>30300</v>
      </c>
      <c r="O1071" s="59">
        <v>26473133</v>
      </c>
    </row>
    <row r="1072" spans="1:15" x14ac:dyDescent="0.3">
      <c r="A1072" t="s">
        <v>676</v>
      </c>
      <c r="B1072">
        <v>86.31</v>
      </c>
      <c r="C1072">
        <v>2</v>
      </c>
      <c r="D1072" s="18">
        <v>39249</v>
      </c>
      <c r="E1072" s="18">
        <v>39302</v>
      </c>
      <c r="F1072" t="s">
        <v>5957</v>
      </c>
      <c r="G1072" t="s">
        <v>5969</v>
      </c>
      <c r="H1072" t="s">
        <v>681</v>
      </c>
      <c r="I1072" t="s">
        <v>678</v>
      </c>
      <c r="J1072" t="s">
        <v>679</v>
      </c>
      <c r="K1072" t="s">
        <v>2556</v>
      </c>
      <c r="L1072" t="s">
        <v>4213</v>
      </c>
      <c r="M1072">
        <v>2096727</v>
      </c>
      <c r="N1072">
        <v>16000</v>
      </c>
      <c r="O1072" s="59">
        <v>26363055</v>
      </c>
    </row>
    <row r="1073" spans="1:15" x14ac:dyDescent="0.3">
      <c r="A1073" t="s">
        <v>696</v>
      </c>
      <c r="B1073">
        <v>168.49</v>
      </c>
      <c r="C1073">
        <v>3</v>
      </c>
      <c r="D1073" s="18">
        <v>39368</v>
      </c>
      <c r="E1073" s="18">
        <v>39370</v>
      </c>
      <c r="F1073" t="s">
        <v>5959</v>
      </c>
      <c r="G1073" t="s">
        <v>5968</v>
      </c>
      <c r="H1073" t="s">
        <v>720</v>
      </c>
      <c r="I1073" t="s">
        <v>693</v>
      </c>
      <c r="J1073" t="s">
        <v>694</v>
      </c>
      <c r="K1073" t="s">
        <v>955</v>
      </c>
      <c r="L1073" t="s">
        <v>4212</v>
      </c>
      <c r="M1073">
        <v>2815024</v>
      </c>
      <c r="N1073">
        <v>90830</v>
      </c>
      <c r="O1073" s="59">
        <v>27344347</v>
      </c>
    </row>
    <row r="1074" spans="1:15" x14ac:dyDescent="0.3">
      <c r="A1074" t="s">
        <v>696</v>
      </c>
      <c r="B1074">
        <v>161.15</v>
      </c>
      <c r="C1074">
        <v>3</v>
      </c>
      <c r="D1074" s="18">
        <v>39104</v>
      </c>
      <c r="E1074" s="18">
        <v>39123</v>
      </c>
      <c r="F1074" t="s">
        <v>5960</v>
      </c>
      <c r="G1074" t="s">
        <v>5969</v>
      </c>
      <c r="H1074" t="s">
        <v>675</v>
      </c>
      <c r="I1074" t="s">
        <v>693</v>
      </c>
      <c r="J1074" t="s">
        <v>694</v>
      </c>
      <c r="K1074" t="s">
        <v>1398</v>
      </c>
      <c r="L1074" t="s">
        <v>3301</v>
      </c>
      <c r="M1074">
        <v>2666625</v>
      </c>
      <c r="N1074">
        <v>30300</v>
      </c>
      <c r="O1074" s="59">
        <v>25272521</v>
      </c>
    </row>
    <row r="1075" spans="1:15" x14ac:dyDescent="0.3">
      <c r="A1075" t="s">
        <v>709</v>
      </c>
      <c r="B1075">
        <v>114.52</v>
      </c>
      <c r="C1075">
        <v>1</v>
      </c>
      <c r="D1075" s="18">
        <v>39340</v>
      </c>
      <c r="E1075" s="18">
        <v>39344</v>
      </c>
      <c r="F1075" t="s">
        <v>5958</v>
      </c>
      <c r="G1075" t="s">
        <v>5969</v>
      </c>
      <c r="H1075" t="s">
        <v>681</v>
      </c>
      <c r="I1075" t="s">
        <v>726</v>
      </c>
      <c r="J1075" t="s">
        <v>727</v>
      </c>
      <c r="K1075" t="s">
        <v>4211</v>
      </c>
      <c r="L1075" t="s">
        <v>4210</v>
      </c>
      <c r="M1075">
        <v>9215908</v>
      </c>
      <c r="N1075">
        <v>16000</v>
      </c>
      <c r="O1075" s="59">
        <v>27056606</v>
      </c>
    </row>
    <row r="1076" spans="1:15" x14ac:dyDescent="0.3">
      <c r="A1076" t="s">
        <v>696</v>
      </c>
      <c r="B1076">
        <v>145.02000000000001</v>
      </c>
      <c r="C1076">
        <v>3</v>
      </c>
      <c r="D1076" s="18">
        <v>39325</v>
      </c>
      <c r="E1076" s="18">
        <v>39343</v>
      </c>
      <c r="F1076" t="s">
        <v>5958</v>
      </c>
      <c r="G1076" t="s">
        <v>5969</v>
      </c>
      <c r="H1076" t="s">
        <v>675</v>
      </c>
      <c r="I1076" t="s">
        <v>765</v>
      </c>
      <c r="J1076" t="s">
        <v>766</v>
      </c>
      <c r="K1076" t="s">
        <v>765</v>
      </c>
      <c r="L1076" t="s">
        <v>4209</v>
      </c>
      <c r="M1076">
        <v>9501276</v>
      </c>
      <c r="N1076">
        <v>30300</v>
      </c>
      <c r="O1076" s="59">
        <v>26690966</v>
      </c>
    </row>
    <row r="1077" spans="1:15" x14ac:dyDescent="0.3">
      <c r="A1077" t="s">
        <v>676</v>
      </c>
      <c r="B1077">
        <v>117.86</v>
      </c>
      <c r="C1077">
        <v>2</v>
      </c>
      <c r="D1077" s="18">
        <v>39367</v>
      </c>
      <c r="E1077" s="18">
        <v>39463</v>
      </c>
      <c r="F1077" t="s">
        <v>5959</v>
      </c>
      <c r="G1077" t="s">
        <v>5969</v>
      </c>
      <c r="H1077" t="s">
        <v>675</v>
      </c>
      <c r="I1077" t="s">
        <v>683</v>
      </c>
      <c r="J1077" t="s">
        <v>684</v>
      </c>
      <c r="K1077" t="s">
        <v>685</v>
      </c>
      <c r="L1077" t="s">
        <v>2786</v>
      </c>
      <c r="M1077">
        <v>997914</v>
      </c>
      <c r="N1077">
        <v>30300</v>
      </c>
      <c r="O1077" s="59">
        <v>27284587</v>
      </c>
    </row>
    <row r="1078" spans="1:15" x14ac:dyDescent="0.3">
      <c r="A1078" t="s">
        <v>696</v>
      </c>
      <c r="B1078">
        <v>157.91999999999999</v>
      </c>
      <c r="C1078">
        <v>3</v>
      </c>
      <c r="D1078" s="18">
        <v>39251</v>
      </c>
      <c r="E1078" s="18">
        <v>39269</v>
      </c>
      <c r="F1078" t="s">
        <v>5957</v>
      </c>
      <c r="G1078" t="s">
        <v>5969</v>
      </c>
      <c r="H1078" t="s">
        <v>675</v>
      </c>
      <c r="I1078" t="s">
        <v>693</v>
      </c>
      <c r="J1078" t="s">
        <v>694</v>
      </c>
      <c r="K1078" t="s">
        <v>733</v>
      </c>
      <c r="L1078" t="s">
        <v>1920</v>
      </c>
      <c r="M1078">
        <v>354811</v>
      </c>
      <c r="N1078">
        <v>30300</v>
      </c>
      <c r="O1078" s="59">
        <v>26367630</v>
      </c>
    </row>
    <row r="1079" spans="1:15" x14ac:dyDescent="0.3">
      <c r="A1079" t="s">
        <v>709</v>
      </c>
      <c r="B1079">
        <v>145.01</v>
      </c>
      <c r="C1079">
        <v>2</v>
      </c>
      <c r="D1079" s="18">
        <v>39202</v>
      </c>
      <c r="E1079" s="18">
        <v>39235</v>
      </c>
      <c r="F1079" t="s">
        <v>5957</v>
      </c>
      <c r="G1079" t="s">
        <v>5969</v>
      </c>
      <c r="H1079" t="s">
        <v>675</v>
      </c>
      <c r="I1079" t="s">
        <v>706</v>
      </c>
      <c r="J1079" t="s">
        <v>707</v>
      </c>
      <c r="K1079" t="s">
        <v>2532</v>
      </c>
      <c r="L1079" t="s">
        <v>2531</v>
      </c>
      <c r="M1079">
        <v>991580</v>
      </c>
      <c r="N1079">
        <v>30300</v>
      </c>
      <c r="O1079" s="59">
        <v>26031580</v>
      </c>
    </row>
    <row r="1080" spans="1:15" x14ac:dyDescent="0.3">
      <c r="A1080" t="s">
        <v>709</v>
      </c>
      <c r="B1080">
        <v>174.36</v>
      </c>
      <c r="C1080">
        <v>2</v>
      </c>
      <c r="D1080" s="18">
        <v>39279</v>
      </c>
      <c r="E1080" s="18">
        <v>39320</v>
      </c>
      <c r="F1080" t="s">
        <v>5958</v>
      </c>
      <c r="G1080" t="s">
        <v>5969</v>
      </c>
      <c r="H1080" t="s">
        <v>675</v>
      </c>
      <c r="I1080" t="s">
        <v>746</v>
      </c>
      <c r="J1080" t="s">
        <v>782</v>
      </c>
      <c r="K1080" t="s">
        <v>1979</v>
      </c>
      <c r="L1080" t="s">
        <v>3142</v>
      </c>
      <c r="M1080">
        <v>382942</v>
      </c>
      <c r="N1080">
        <v>30300</v>
      </c>
      <c r="O1080" s="59">
        <v>17743956</v>
      </c>
    </row>
    <row r="1081" spans="1:15" x14ac:dyDescent="0.3">
      <c r="A1081" t="s">
        <v>696</v>
      </c>
      <c r="B1081">
        <v>179</v>
      </c>
      <c r="C1081">
        <v>3</v>
      </c>
      <c r="D1081" s="18">
        <v>39284</v>
      </c>
      <c r="E1081" s="18">
        <v>39296</v>
      </c>
      <c r="F1081" t="s">
        <v>5958</v>
      </c>
      <c r="G1081" t="s">
        <v>5969</v>
      </c>
      <c r="H1081" t="s">
        <v>675</v>
      </c>
      <c r="I1081" t="s">
        <v>765</v>
      </c>
      <c r="J1081" t="s">
        <v>950</v>
      </c>
      <c r="K1081" t="s">
        <v>951</v>
      </c>
      <c r="L1081" t="s">
        <v>3827</v>
      </c>
      <c r="M1081">
        <v>318569</v>
      </c>
      <c r="N1081">
        <v>30300</v>
      </c>
      <c r="O1081" s="59">
        <v>26634481</v>
      </c>
    </row>
    <row r="1082" spans="1:15" x14ac:dyDescent="0.3">
      <c r="A1082" t="s">
        <v>676</v>
      </c>
      <c r="B1082">
        <v>166.65</v>
      </c>
      <c r="C1082">
        <v>2</v>
      </c>
      <c r="D1082" s="18">
        <v>39219</v>
      </c>
      <c r="E1082" s="18">
        <v>39236</v>
      </c>
      <c r="F1082" t="s">
        <v>5957</v>
      </c>
      <c r="G1082" t="s">
        <v>5969</v>
      </c>
      <c r="H1082" t="s">
        <v>699</v>
      </c>
      <c r="I1082" t="s">
        <v>678</v>
      </c>
      <c r="J1082" t="s">
        <v>679</v>
      </c>
      <c r="K1082" t="s">
        <v>882</v>
      </c>
      <c r="L1082" t="s">
        <v>2895</v>
      </c>
      <c r="M1082">
        <v>956588</v>
      </c>
      <c r="N1082">
        <v>70700</v>
      </c>
      <c r="O1082" s="59">
        <v>26072585</v>
      </c>
    </row>
    <row r="1083" spans="1:15" x14ac:dyDescent="0.3">
      <c r="A1083" t="s">
        <v>709</v>
      </c>
      <c r="B1083">
        <v>150.68</v>
      </c>
      <c r="C1083">
        <v>3</v>
      </c>
      <c r="D1083" s="18">
        <v>39097</v>
      </c>
      <c r="E1083" s="18">
        <v>39126</v>
      </c>
      <c r="F1083" t="s">
        <v>5960</v>
      </c>
      <c r="G1083" t="s">
        <v>5969</v>
      </c>
      <c r="H1083" t="s">
        <v>675</v>
      </c>
      <c r="I1083" t="s">
        <v>771</v>
      </c>
      <c r="J1083" t="s">
        <v>772</v>
      </c>
      <c r="K1083" t="s">
        <v>4208</v>
      </c>
      <c r="L1083" t="s">
        <v>4207</v>
      </c>
      <c r="M1083">
        <v>76717</v>
      </c>
      <c r="N1083">
        <v>30300</v>
      </c>
      <c r="O1083" s="59">
        <v>25054689</v>
      </c>
    </row>
    <row r="1084" spans="1:15" x14ac:dyDescent="0.3">
      <c r="A1084" t="s">
        <v>709</v>
      </c>
      <c r="B1084">
        <v>138.19</v>
      </c>
      <c r="C1084">
        <v>2</v>
      </c>
      <c r="D1084" s="18">
        <v>39423</v>
      </c>
      <c r="E1084" s="18">
        <v>39471</v>
      </c>
      <c r="F1084" t="s">
        <v>5959</v>
      </c>
      <c r="G1084" t="s">
        <v>5968</v>
      </c>
      <c r="H1084" t="s">
        <v>720</v>
      </c>
      <c r="I1084" t="s">
        <v>726</v>
      </c>
      <c r="J1084" t="s">
        <v>727</v>
      </c>
      <c r="K1084" t="s">
        <v>1062</v>
      </c>
      <c r="L1084" t="s">
        <v>1090</v>
      </c>
      <c r="M1084">
        <v>996161</v>
      </c>
      <c r="N1084">
        <v>90830</v>
      </c>
      <c r="O1084" s="59">
        <v>27712327</v>
      </c>
    </row>
    <row r="1085" spans="1:15" x14ac:dyDescent="0.3">
      <c r="A1085" t="s">
        <v>690</v>
      </c>
      <c r="B1085">
        <v>92.9</v>
      </c>
      <c r="C1085">
        <v>2</v>
      </c>
      <c r="D1085" s="18">
        <v>39222</v>
      </c>
      <c r="E1085" s="18">
        <v>39253</v>
      </c>
      <c r="F1085" t="s">
        <v>5957</v>
      </c>
      <c r="G1085" t="s">
        <v>5969</v>
      </c>
      <c r="H1085" t="s">
        <v>681</v>
      </c>
      <c r="I1085" t="s">
        <v>711</v>
      </c>
      <c r="J1085" t="s">
        <v>712</v>
      </c>
      <c r="K1085" t="s">
        <v>1214</v>
      </c>
      <c r="L1085" t="s">
        <v>3663</v>
      </c>
      <c r="M1085">
        <v>2890027</v>
      </c>
      <c r="N1085">
        <v>16000</v>
      </c>
      <c r="O1085" s="59">
        <v>26189409</v>
      </c>
    </row>
    <row r="1086" spans="1:15" x14ac:dyDescent="0.3">
      <c r="A1086" t="s">
        <v>690</v>
      </c>
      <c r="B1086">
        <v>121.13</v>
      </c>
      <c r="C1086">
        <v>1</v>
      </c>
      <c r="D1086" s="18">
        <v>39324</v>
      </c>
      <c r="E1086" s="18">
        <v>39355</v>
      </c>
      <c r="F1086" t="s">
        <v>5958</v>
      </c>
      <c r="G1086" t="s">
        <v>5969</v>
      </c>
      <c r="H1086" t="s">
        <v>675</v>
      </c>
      <c r="I1086" t="s">
        <v>711</v>
      </c>
      <c r="J1086" t="s">
        <v>712</v>
      </c>
      <c r="K1086" t="s">
        <v>935</v>
      </c>
      <c r="L1086" t="s">
        <v>1569</v>
      </c>
      <c r="M1086">
        <v>770974</v>
      </c>
      <c r="N1086">
        <v>30300</v>
      </c>
      <c r="O1086" s="59">
        <v>26943667</v>
      </c>
    </row>
    <row r="1087" spans="1:15" x14ac:dyDescent="0.3">
      <c r="A1087" t="s">
        <v>709</v>
      </c>
      <c r="B1087">
        <v>127.08</v>
      </c>
      <c r="C1087">
        <v>3</v>
      </c>
      <c r="D1087" s="18">
        <v>39265</v>
      </c>
      <c r="E1087" s="18">
        <v>39302</v>
      </c>
      <c r="F1087" t="s">
        <v>5958</v>
      </c>
      <c r="G1087" t="s">
        <v>5969</v>
      </c>
      <c r="H1087" t="s">
        <v>681</v>
      </c>
      <c r="I1087" t="s">
        <v>771</v>
      </c>
      <c r="J1087" t="s">
        <v>772</v>
      </c>
      <c r="K1087" t="s">
        <v>4206</v>
      </c>
      <c r="L1087" t="s">
        <v>4205</v>
      </c>
      <c r="M1087">
        <v>72983</v>
      </c>
      <c r="N1087">
        <v>16000</v>
      </c>
      <c r="O1087" s="59">
        <v>26451160</v>
      </c>
    </row>
    <row r="1088" spans="1:15" x14ac:dyDescent="0.3">
      <c r="A1088" t="s">
        <v>696</v>
      </c>
      <c r="B1088">
        <v>149.38999999999999</v>
      </c>
      <c r="C1088">
        <v>2</v>
      </c>
      <c r="D1088" s="18">
        <v>39446</v>
      </c>
      <c r="E1088" s="18">
        <v>39453</v>
      </c>
      <c r="F1088" t="s">
        <v>5959</v>
      </c>
      <c r="G1088" t="s">
        <v>5969</v>
      </c>
      <c r="H1088" t="s">
        <v>675</v>
      </c>
      <c r="I1088" t="s">
        <v>693</v>
      </c>
      <c r="J1088" t="s">
        <v>694</v>
      </c>
      <c r="K1088" t="s">
        <v>2049</v>
      </c>
      <c r="L1088" t="s">
        <v>1241</v>
      </c>
      <c r="M1088">
        <v>350774</v>
      </c>
      <c r="N1088">
        <v>30300</v>
      </c>
      <c r="O1088" s="59">
        <v>27889323</v>
      </c>
    </row>
    <row r="1089" spans="1:15" x14ac:dyDescent="0.3">
      <c r="A1089" t="s">
        <v>696</v>
      </c>
      <c r="B1089">
        <v>191.28</v>
      </c>
      <c r="C1089">
        <v>3</v>
      </c>
      <c r="D1089" s="18">
        <v>39276</v>
      </c>
      <c r="E1089" s="18">
        <v>39297</v>
      </c>
      <c r="F1089" t="s">
        <v>5958</v>
      </c>
      <c r="G1089" t="s">
        <v>5969</v>
      </c>
      <c r="H1089" t="s">
        <v>699</v>
      </c>
      <c r="I1089" t="s">
        <v>693</v>
      </c>
      <c r="J1089" t="s">
        <v>694</v>
      </c>
      <c r="K1089" t="s">
        <v>785</v>
      </c>
      <c r="L1089" t="s">
        <v>1609</v>
      </c>
      <c r="M1089">
        <v>2578938</v>
      </c>
      <c r="N1089">
        <v>70700</v>
      </c>
      <c r="O1089" s="59">
        <v>26557583</v>
      </c>
    </row>
    <row r="1090" spans="1:15" x14ac:dyDescent="0.3">
      <c r="A1090" t="s">
        <v>696</v>
      </c>
      <c r="B1090">
        <v>139.68</v>
      </c>
      <c r="C1090">
        <v>2</v>
      </c>
      <c r="D1090" s="18">
        <v>39116</v>
      </c>
      <c r="E1090" s="18">
        <v>39130</v>
      </c>
      <c r="F1090" t="s">
        <v>5960</v>
      </c>
      <c r="G1090" t="s">
        <v>5968</v>
      </c>
      <c r="H1090" t="s">
        <v>720</v>
      </c>
      <c r="I1090" t="s">
        <v>693</v>
      </c>
      <c r="J1090" t="s">
        <v>694</v>
      </c>
      <c r="K1090" t="s">
        <v>1469</v>
      </c>
      <c r="L1090" t="s">
        <v>4204</v>
      </c>
      <c r="M1090">
        <v>1895427</v>
      </c>
      <c r="N1090">
        <v>90830</v>
      </c>
      <c r="O1090" s="59">
        <v>25374675</v>
      </c>
    </row>
    <row r="1091" spans="1:15" x14ac:dyDescent="0.3">
      <c r="A1091" t="s">
        <v>690</v>
      </c>
      <c r="B1091">
        <v>140.09</v>
      </c>
      <c r="C1091">
        <v>2</v>
      </c>
      <c r="D1091" s="18">
        <v>39111</v>
      </c>
      <c r="E1091" s="18">
        <v>39150</v>
      </c>
      <c r="F1091" t="s">
        <v>5960</v>
      </c>
      <c r="G1091" t="s">
        <v>5969</v>
      </c>
      <c r="H1091" t="s">
        <v>675</v>
      </c>
      <c r="I1091" t="s">
        <v>722</v>
      </c>
      <c r="J1091" t="s">
        <v>797</v>
      </c>
      <c r="K1091" t="s">
        <v>2371</v>
      </c>
      <c r="L1091" t="s">
        <v>2370</v>
      </c>
      <c r="M1091">
        <v>1963971</v>
      </c>
      <c r="N1091">
        <v>30300</v>
      </c>
      <c r="O1091" s="59">
        <v>25301772</v>
      </c>
    </row>
    <row r="1092" spans="1:15" x14ac:dyDescent="0.3">
      <c r="A1092" t="s">
        <v>690</v>
      </c>
      <c r="B1092">
        <v>92.9</v>
      </c>
      <c r="C1092">
        <v>2</v>
      </c>
      <c r="D1092" s="18">
        <v>39178</v>
      </c>
      <c r="E1092" s="18">
        <v>39196</v>
      </c>
      <c r="F1092" t="s">
        <v>5957</v>
      </c>
      <c r="G1092" t="s">
        <v>5969</v>
      </c>
      <c r="H1092" t="s">
        <v>681</v>
      </c>
      <c r="I1092" t="s">
        <v>711</v>
      </c>
      <c r="J1092" t="s">
        <v>712</v>
      </c>
      <c r="K1092" t="s">
        <v>801</v>
      </c>
      <c r="L1092" t="s">
        <v>4203</v>
      </c>
      <c r="M1092">
        <v>2442636</v>
      </c>
      <c r="N1092">
        <v>16000</v>
      </c>
      <c r="O1092" s="59">
        <v>25817368</v>
      </c>
    </row>
    <row r="1093" spans="1:15" x14ac:dyDescent="0.3">
      <c r="A1093" t="s">
        <v>709</v>
      </c>
      <c r="B1093">
        <v>130.55000000000001</v>
      </c>
      <c r="C1093">
        <v>2</v>
      </c>
      <c r="D1093" s="18">
        <v>39185</v>
      </c>
      <c r="E1093" s="18">
        <v>39225</v>
      </c>
      <c r="F1093" t="s">
        <v>5957</v>
      </c>
      <c r="G1093" t="s">
        <v>5969</v>
      </c>
      <c r="H1093" t="s">
        <v>675</v>
      </c>
      <c r="I1093" t="s">
        <v>726</v>
      </c>
      <c r="J1093" t="s">
        <v>727</v>
      </c>
      <c r="K1093" t="s">
        <v>1059</v>
      </c>
      <c r="L1093" t="s">
        <v>2052</v>
      </c>
      <c r="M1093">
        <v>1784307</v>
      </c>
      <c r="N1093">
        <v>30300</v>
      </c>
      <c r="O1093" s="59">
        <v>25873449</v>
      </c>
    </row>
    <row r="1094" spans="1:15" x14ac:dyDescent="0.3">
      <c r="A1094" t="s">
        <v>696</v>
      </c>
      <c r="B1094">
        <v>139.68</v>
      </c>
      <c r="C1094">
        <v>2</v>
      </c>
      <c r="D1094" s="18">
        <v>39191</v>
      </c>
      <c r="E1094" s="18">
        <v>39198</v>
      </c>
      <c r="F1094" t="s">
        <v>5957</v>
      </c>
      <c r="G1094" t="s">
        <v>5968</v>
      </c>
      <c r="H1094" t="s">
        <v>720</v>
      </c>
      <c r="I1094" t="s">
        <v>693</v>
      </c>
      <c r="J1094" t="s">
        <v>694</v>
      </c>
      <c r="K1094" t="s">
        <v>698</v>
      </c>
      <c r="L1094" t="s">
        <v>1228</v>
      </c>
      <c r="M1094">
        <v>2090818</v>
      </c>
      <c r="N1094">
        <v>90830</v>
      </c>
      <c r="O1094" s="59">
        <v>25888245</v>
      </c>
    </row>
    <row r="1095" spans="1:15" x14ac:dyDescent="0.3">
      <c r="A1095" t="s">
        <v>676</v>
      </c>
      <c r="B1095">
        <v>121.91</v>
      </c>
      <c r="C1095">
        <v>2</v>
      </c>
      <c r="D1095" s="18">
        <v>39179</v>
      </c>
      <c r="E1095" s="18">
        <v>39240</v>
      </c>
      <c r="F1095" t="s">
        <v>5957</v>
      </c>
      <c r="G1095" t="s">
        <v>5969</v>
      </c>
      <c r="H1095" t="s">
        <v>681</v>
      </c>
      <c r="I1095" t="s">
        <v>683</v>
      </c>
      <c r="J1095" t="s">
        <v>730</v>
      </c>
      <c r="K1095" t="s">
        <v>4202</v>
      </c>
      <c r="L1095" t="s">
        <v>943</v>
      </c>
      <c r="M1095">
        <v>247308</v>
      </c>
      <c r="N1095">
        <v>16000</v>
      </c>
      <c r="O1095" s="59">
        <v>25824884</v>
      </c>
    </row>
    <row r="1096" spans="1:15" x14ac:dyDescent="0.3">
      <c r="A1096" t="s">
        <v>690</v>
      </c>
      <c r="B1096">
        <v>155.37</v>
      </c>
      <c r="C1096">
        <v>2</v>
      </c>
      <c r="D1096" s="18">
        <v>39104</v>
      </c>
      <c r="E1096" s="18">
        <v>39134</v>
      </c>
      <c r="F1096" t="s">
        <v>5960</v>
      </c>
      <c r="G1096" t="s">
        <v>5968</v>
      </c>
      <c r="H1096" t="s">
        <v>720</v>
      </c>
      <c r="I1096" t="s">
        <v>687</v>
      </c>
      <c r="J1096" t="s">
        <v>688</v>
      </c>
      <c r="K1096" t="s">
        <v>1154</v>
      </c>
      <c r="L1096" t="s">
        <v>1625</v>
      </c>
      <c r="M1096">
        <v>2671249</v>
      </c>
      <c r="N1096">
        <v>90830</v>
      </c>
      <c r="O1096" s="59">
        <v>25265692</v>
      </c>
    </row>
    <row r="1097" spans="1:15" x14ac:dyDescent="0.3">
      <c r="A1097" t="s">
        <v>690</v>
      </c>
      <c r="B1097">
        <v>157.52000000000001</v>
      </c>
      <c r="C1097">
        <v>3</v>
      </c>
      <c r="D1097" s="18">
        <v>39126</v>
      </c>
      <c r="E1097" s="18">
        <v>39147</v>
      </c>
      <c r="F1097" t="s">
        <v>5960</v>
      </c>
      <c r="G1097" t="s">
        <v>5969</v>
      </c>
      <c r="H1097" t="s">
        <v>675</v>
      </c>
      <c r="I1097" t="s">
        <v>722</v>
      </c>
      <c r="J1097" t="s">
        <v>843</v>
      </c>
      <c r="K1097" t="s">
        <v>2475</v>
      </c>
      <c r="L1097" t="s">
        <v>2474</v>
      </c>
      <c r="M1097">
        <v>2858776</v>
      </c>
      <c r="N1097">
        <v>30300</v>
      </c>
      <c r="O1097" s="59">
        <v>25455517</v>
      </c>
    </row>
    <row r="1098" spans="1:15" x14ac:dyDescent="0.3">
      <c r="A1098" t="s">
        <v>696</v>
      </c>
      <c r="B1098">
        <v>125.23</v>
      </c>
      <c r="C1098">
        <v>2</v>
      </c>
      <c r="D1098" s="18">
        <v>39119</v>
      </c>
      <c r="E1098" s="18">
        <v>39128</v>
      </c>
      <c r="F1098" t="s">
        <v>5960</v>
      </c>
      <c r="G1098" t="s">
        <v>5969</v>
      </c>
      <c r="H1098" t="s">
        <v>681</v>
      </c>
      <c r="I1098" t="s">
        <v>693</v>
      </c>
      <c r="J1098" t="s">
        <v>694</v>
      </c>
      <c r="K1098" t="s">
        <v>1604</v>
      </c>
      <c r="L1098" t="s">
        <v>856</v>
      </c>
      <c r="M1098">
        <v>344815</v>
      </c>
      <c r="N1098">
        <v>16000</v>
      </c>
      <c r="O1098" s="59">
        <v>25372243</v>
      </c>
    </row>
    <row r="1099" spans="1:15" x14ac:dyDescent="0.3">
      <c r="A1099" t="s">
        <v>709</v>
      </c>
      <c r="B1099">
        <v>180.57</v>
      </c>
      <c r="C1099">
        <v>4</v>
      </c>
      <c r="D1099" s="18">
        <v>39145</v>
      </c>
      <c r="E1099" s="18">
        <v>39152</v>
      </c>
      <c r="F1099" t="s">
        <v>5960</v>
      </c>
      <c r="G1099" t="s">
        <v>5969</v>
      </c>
      <c r="H1099" t="s">
        <v>675</v>
      </c>
      <c r="I1099" t="s">
        <v>746</v>
      </c>
      <c r="J1099" t="s">
        <v>747</v>
      </c>
      <c r="K1099" t="s">
        <v>1280</v>
      </c>
      <c r="L1099" t="s">
        <v>3734</v>
      </c>
      <c r="M1099">
        <v>380263</v>
      </c>
      <c r="N1099">
        <v>30300</v>
      </c>
      <c r="O1099" s="59">
        <v>17659598</v>
      </c>
    </row>
    <row r="1100" spans="1:15" x14ac:dyDescent="0.3">
      <c r="A1100" t="s">
        <v>676</v>
      </c>
      <c r="B1100">
        <v>108.51</v>
      </c>
      <c r="C1100">
        <v>1</v>
      </c>
      <c r="D1100" s="18">
        <v>39279</v>
      </c>
      <c r="E1100" s="18">
        <v>39282</v>
      </c>
      <c r="F1100" t="s">
        <v>5958</v>
      </c>
      <c r="G1100" t="s">
        <v>5969</v>
      </c>
      <c r="H1100" t="s">
        <v>681</v>
      </c>
      <c r="I1100" t="s">
        <v>672</v>
      </c>
      <c r="J1100" t="s">
        <v>851</v>
      </c>
      <c r="K1100" t="s">
        <v>4201</v>
      </c>
      <c r="L1100" t="s">
        <v>4200</v>
      </c>
      <c r="M1100">
        <v>9041984</v>
      </c>
      <c r="N1100">
        <v>16000</v>
      </c>
      <c r="O1100" s="59">
        <v>2241571</v>
      </c>
    </row>
    <row r="1101" spans="1:15" x14ac:dyDescent="0.3">
      <c r="A1101" t="s">
        <v>690</v>
      </c>
      <c r="B1101">
        <v>173</v>
      </c>
      <c r="C1101">
        <v>2</v>
      </c>
      <c r="D1101" s="18">
        <v>39342</v>
      </c>
      <c r="E1101" s="18">
        <v>39342</v>
      </c>
      <c r="F1101" t="s">
        <v>5958</v>
      </c>
      <c r="G1101" t="s">
        <v>5969</v>
      </c>
      <c r="H1101" t="s">
        <v>699</v>
      </c>
      <c r="I1101" t="s">
        <v>687</v>
      </c>
      <c r="J1101" t="s">
        <v>688</v>
      </c>
      <c r="K1101" t="s">
        <v>1167</v>
      </c>
      <c r="L1101" t="s">
        <v>4199</v>
      </c>
      <c r="M1101">
        <v>953019</v>
      </c>
      <c r="N1101">
        <v>70700</v>
      </c>
      <c r="O1101" s="59">
        <v>27042804</v>
      </c>
    </row>
    <row r="1102" spans="1:15" x14ac:dyDescent="0.3">
      <c r="A1102" t="s">
        <v>696</v>
      </c>
      <c r="B1102">
        <v>124.43</v>
      </c>
      <c r="C1102">
        <v>1</v>
      </c>
      <c r="D1102" s="18">
        <v>39223</v>
      </c>
      <c r="E1102" s="18">
        <v>39227</v>
      </c>
      <c r="F1102" t="s">
        <v>5957</v>
      </c>
      <c r="G1102" t="s">
        <v>5969</v>
      </c>
      <c r="H1102" t="s">
        <v>681</v>
      </c>
      <c r="I1102" t="s">
        <v>693</v>
      </c>
      <c r="J1102" t="s">
        <v>694</v>
      </c>
      <c r="K1102" t="s">
        <v>1484</v>
      </c>
      <c r="L1102" t="s">
        <v>3073</v>
      </c>
      <c r="M1102">
        <v>2841391</v>
      </c>
      <c r="N1102">
        <v>16000</v>
      </c>
      <c r="O1102" s="59">
        <v>26152357</v>
      </c>
    </row>
    <row r="1103" spans="1:15" x14ac:dyDescent="0.3">
      <c r="A1103" t="s">
        <v>690</v>
      </c>
      <c r="B1103">
        <v>165.45</v>
      </c>
      <c r="C1103">
        <v>2</v>
      </c>
      <c r="D1103" s="18">
        <v>39103</v>
      </c>
      <c r="E1103" s="18">
        <v>39139</v>
      </c>
      <c r="F1103" t="s">
        <v>5960</v>
      </c>
      <c r="G1103" t="s">
        <v>5968</v>
      </c>
      <c r="H1103" t="s">
        <v>755</v>
      </c>
      <c r="I1103" t="s">
        <v>687</v>
      </c>
      <c r="J1103" t="s">
        <v>679</v>
      </c>
      <c r="K1103" t="s">
        <v>964</v>
      </c>
      <c r="L1103" t="s">
        <v>963</v>
      </c>
      <c r="M1103">
        <v>953437</v>
      </c>
      <c r="N1103">
        <v>87000</v>
      </c>
      <c r="O1103" s="59">
        <v>25198663</v>
      </c>
    </row>
    <row r="1104" spans="1:15" x14ac:dyDescent="0.3">
      <c r="A1104" t="s">
        <v>696</v>
      </c>
      <c r="B1104">
        <v>112.13</v>
      </c>
      <c r="C1104">
        <v>2</v>
      </c>
      <c r="D1104" s="18">
        <v>39179</v>
      </c>
      <c r="E1104" s="18">
        <v>39188</v>
      </c>
      <c r="F1104" t="s">
        <v>5957</v>
      </c>
      <c r="G1104" t="s">
        <v>5969</v>
      </c>
      <c r="H1104" t="s">
        <v>681</v>
      </c>
      <c r="I1104" t="s">
        <v>765</v>
      </c>
      <c r="J1104" t="s">
        <v>766</v>
      </c>
      <c r="K1104" t="s">
        <v>4198</v>
      </c>
      <c r="L1104" t="s">
        <v>1752</v>
      </c>
      <c r="M1104">
        <v>2890843</v>
      </c>
      <c r="N1104">
        <v>16000</v>
      </c>
      <c r="O1104" s="59">
        <v>25832459</v>
      </c>
    </row>
    <row r="1105" spans="1:15" x14ac:dyDescent="0.3">
      <c r="A1105" t="s">
        <v>696</v>
      </c>
      <c r="B1105">
        <v>154.55000000000001</v>
      </c>
      <c r="C1105">
        <v>2</v>
      </c>
      <c r="D1105" s="18">
        <v>39396</v>
      </c>
      <c r="E1105" s="18">
        <v>39403</v>
      </c>
      <c r="F1105" t="s">
        <v>5959</v>
      </c>
      <c r="G1105" t="s">
        <v>5968</v>
      </c>
      <c r="H1105" t="s">
        <v>720</v>
      </c>
      <c r="I1105" t="s">
        <v>693</v>
      </c>
      <c r="J1105" t="s">
        <v>694</v>
      </c>
      <c r="K1105" t="s">
        <v>3115</v>
      </c>
      <c r="L1105" t="s">
        <v>3114</v>
      </c>
      <c r="M1105">
        <v>2258878</v>
      </c>
      <c r="N1105">
        <v>90830</v>
      </c>
      <c r="O1105" s="59">
        <v>27569653</v>
      </c>
    </row>
    <row r="1106" spans="1:15" x14ac:dyDescent="0.3">
      <c r="A1106" t="s">
        <v>709</v>
      </c>
      <c r="B1106">
        <v>134.01</v>
      </c>
      <c r="C1106">
        <v>3</v>
      </c>
      <c r="D1106" s="18">
        <v>39415</v>
      </c>
      <c r="E1106" s="18">
        <v>39452</v>
      </c>
      <c r="F1106" t="s">
        <v>5959</v>
      </c>
      <c r="G1106" t="s">
        <v>5969</v>
      </c>
      <c r="H1106" t="s">
        <v>681</v>
      </c>
      <c r="I1106" t="s">
        <v>746</v>
      </c>
      <c r="J1106" t="s">
        <v>747</v>
      </c>
      <c r="K1106" t="s">
        <v>1129</v>
      </c>
      <c r="L1106" t="s">
        <v>3344</v>
      </c>
      <c r="M1106">
        <v>380990</v>
      </c>
      <c r="N1106">
        <v>16000</v>
      </c>
      <c r="O1106" s="59">
        <v>17822177</v>
      </c>
    </row>
    <row r="1107" spans="1:15" x14ac:dyDescent="0.3">
      <c r="A1107" t="s">
        <v>690</v>
      </c>
      <c r="B1107">
        <v>98.91</v>
      </c>
      <c r="C1107">
        <v>1</v>
      </c>
      <c r="D1107" s="18">
        <v>39118</v>
      </c>
      <c r="E1107" s="18">
        <v>39140</v>
      </c>
      <c r="F1107" t="s">
        <v>5960</v>
      </c>
      <c r="G1107" t="s">
        <v>5969</v>
      </c>
      <c r="H1107" t="s">
        <v>681</v>
      </c>
      <c r="I1107" t="s">
        <v>711</v>
      </c>
      <c r="J1107" t="s">
        <v>712</v>
      </c>
      <c r="K1107" t="s">
        <v>3926</v>
      </c>
      <c r="L1107" t="s">
        <v>898</v>
      </c>
      <c r="M1107">
        <v>2293843</v>
      </c>
      <c r="N1107">
        <v>16000</v>
      </c>
      <c r="O1107" s="59">
        <v>25356945</v>
      </c>
    </row>
    <row r="1108" spans="1:15" x14ac:dyDescent="0.3">
      <c r="A1108" t="s">
        <v>690</v>
      </c>
      <c r="B1108">
        <v>111.33</v>
      </c>
      <c r="C1108">
        <v>1</v>
      </c>
      <c r="D1108" s="18">
        <v>39398</v>
      </c>
      <c r="E1108" s="18">
        <v>39401</v>
      </c>
      <c r="F1108" t="s">
        <v>5959</v>
      </c>
      <c r="G1108" t="s">
        <v>5969</v>
      </c>
      <c r="H1108" t="s">
        <v>681</v>
      </c>
      <c r="I1108" t="s">
        <v>687</v>
      </c>
      <c r="J1108" t="s">
        <v>688</v>
      </c>
      <c r="K1108" t="s">
        <v>1638</v>
      </c>
      <c r="L1108" t="s">
        <v>4197</v>
      </c>
      <c r="M1108">
        <v>2833363</v>
      </c>
      <c r="N1108">
        <v>16000</v>
      </c>
      <c r="O1108" s="59">
        <v>27335490</v>
      </c>
    </row>
    <row r="1109" spans="1:15" x14ac:dyDescent="0.3">
      <c r="A1109" t="s">
        <v>709</v>
      </c>
      <c r="B1109">
        <v>114.36</v>
      </c>
      <c r="C1109">
        <v>1</v>
      </c>
      <c r="D1109" s="18">
        <v>39249</v>
      </c>
      <c r="E1109" s="18">
        <v>39249</v>
      </c>
      <c r="F1109" t="s">
        <v>5957</v>
      </c>
      <c r="G1109" t="s">
        <v>5969</v>
      </c>
      <c r="H1109" t="s">
        <v>681</v>
      </c>
      <c r="I1109" t="s">
        <v>771</v>
      </c>
      <c r="J1109" t="s">
        <v>750</v>
      </c>
      <c r="K1109" t="s">
        <v>1665</v>
      </c>
      <c r="L1109" t="s">
        <v>3502</v>
      </c>
      <c r="M1109">
        <v>2855566</v>
      </c>
      <c r="N1109">
        <v>16000</v>
      </c>
      <c r="O1109" s="59">
        <v>2195725</v>
      </c>
    </row>
    <row r="1110" spans="1:15" x14ac:dyDescent="0.3">
      <c r="A1110" t="s">
        <v>709</v>
      </c>
      <c r="B1110">
        <v>98.73</v>
      </c>
      <c r="C1110">
        <v>1</v>
      </c>
      <c r="D1110" s="18">
        <v>39335</v>
      </c>
      <c r="E1110" s="18">
        <v>39358</v>
      </c>
      <c r="F1110" t="s">
        <v>5958</v>
      </c>
      <c r="G1110" t="s">
        <v>5968</v>
      </c>
      <c r="H1110" t="s">
        <v>720</v>
      </c>
      <c r="I1110" t="s">
        <v>706</v>
      </c>
      <c r="J1110" t="s">
        <v>762</v>
      </c>
      <c r="K1110" t="s">
        <v>2227</v>
      </c>
      <c r="L1110" t="s">
        <v>2226</v>
      </c>
      <c r="M1110">
        <v>201844</v>
      </c>
      <c r="N1110">
        <v>90830</v>
      </c>
      <c r="O1110" s="59">
        <v>27002927</v>
      </c>
    </row>
    <row r="1111" spans="1:15" x14ac:dyDescent="0.3">
      <c r="A1111" t="s">
        <v>676</v>
      </c>
      <c r="B1111">
        <v>184.19</v>
      </c>
      <c r="C1111">
        <v>3</v>
      </c>
      <c r="D1111" s="18">
        <v>39403</v>
      </c>
      <c r="E1111" s="18">
        <v>39437</v>
      </c>
      <c r="F1111" t="s">
        <v>5959</v>
      </c>
      <c r="G1111" t="s">
        <v>5969</v>
      </c>
      <c r="H1111" t="s">
        <v>699</v>
      </c>
      <c r="I1111" t="s">
        <v>672</v>
      </c>
      <c r="J1111" t="s">
        <v>851</v>
      </c>
      <c r="K1111" t="s">
        <v>2444</v>
      </c>
      <c r="L1111" t="s">
        <v>1701</v>
      </c>
      <c r="M1111">
        <v>2164149</v>
      </c>
      <c r="N1111">
        <v>70700</v>
      </c>
      <c r="O1111" s="59">
        <v>27591341</v>
      </c>
    </row>
    <row r="1112" spans="1:15" x14ac:dyDescent="0.3">
      <c r="A1112" t="s">
        <v>690</v>
      </c>
      <c r="B1112">
        <v>92.9</v>
      </c>
      <c r="C1112">
        <v>2</v>
      </c>
      <c r="D1112" s="18">
        <v>39363</v>
      </c>
      <c r="E1112" s="18">
        <v>39388</v>
      </c>
      <c r="F1112" t="s">
        <v>5959</v>
      </c>
      <c r="G1112" t="s">
        <v>5969</v>
      </c>
      <c r="H1112" t="s">
        <v>681</v>
      </c>
      <c r="I1112" t="s">
        <v>711</v>
      </c>
      <c r="J1112" t="s">
        <v>712</v>
      </c>
      <c r="K1112" t="s">
        <v>801</v>
      </c>
      <c r="L1112" t="s">
        <v>4196</v>
      </c>
      <c r="M1112">
        <v>2878707</v>
      </c>
      <c r="N1112">
        <v>16000</v>
      </c>
      <c r="O1112" s="59">
        <v>27217427</v>
      </c>
    </row>
    <row r="1113" spans="1:15" x14ac:dyDescent="0.3">
      <c r="A1113" t="s">
        <v>709</v>
      </c>
      <c r="B1113">
        <v>135.12</v>
      </c>
      <c r="C1113">
        <v>2</v>
      </c>
      <c r="D1113" s="18">
        <v>39373</v>
      </c>
      <c r="E1113" s="18">
        <v>39379</v>
      </c>
      <c r="F1113" t="s">
        <v>5959</v>
      </c>
      <c r="G1113" t="s">
        <v>5969</v>
      </c>
      <c r="H1113" t="s">
        <v>681</v>
      </c>
      <c r="I1113" t="s">
        <v>746</v>
      </c>
      <c r="J1113" t="s">
        <v>782</v>
      </c>
      <c r="K1113" t="s">
        <v>966</v>
      </c>
      <c r="L1113" t="s">
        <v>965</v>
      </c>
      <c r="M1113">
        <v>382886</v>
      </c>
      <c r="N1113">
        <v>16000</v>
      </c>
      <c r="O1113" s="59">
        <v>17797017</v>
      </c>
    </row>
    <row r="1114" spans="1:15" x14ac:dyDescent="0.3">
      <c r="A1114" t="s">
        <v>696</v>
      </c>
      <c r="B1114">
        <v>139.68</v>
      </c>
      <c r="C1114">
        <v>2</v>
      </c>
      <c r="D1114" s="18">
        <v>39166</v>
      </c>
      <c r="E1114" s="18">
        <v>39182</v>
      </c>
      <c r="F1114" t="s">
        <v>5960</v>
      </c>
      <c r="G1114" t="s">
        <v>5968</v>
      </c>
      <c r="H1114" t="s">
        <v>720</v>
      </c>
      <c r="I1114" t="s">
        <v>693</v>
      </c>
      <c r="J1114" t="s">
        <v>694</v>
      </c>
      <c r="K1114" t="s">
        <v>698</v>
      </c>
      <c r="L1114" t="s">
        <v>697</v>
      </c>
      <c r="M1114">
        <v>367977</v>
      </c>
      <c r="N1114">
        <v>90830</v>
      </c>
      <c r="O1114" s="59">
        <v>25728368</v>
      </c>
    </row>
    <row r="1115" spans="1:15" x14ac:dyDescent="0.3">
      <c r="A1115" t="s">
        <v>696</v>
      </c>
      <c r="B1115">
        <v>112.13</v>
      </c>
      <c r="C1115">
        <v>2</v>
      </c>
      <c r="D1115" s="18">
        <v>39299</v>
      </c>
      <c r="E1115" s="18">
        <v>39313</v>
      </c>
      <c r="F1115" t="s">
        <v>5958</v>
      </c>
      <c r="G1115" t="s">
        <v>5969</v>
      </c>
      <c r="H1115" t="s">
        <v>681</v>
      </c>
      <c r="I1115" t="s">
        <v>765</v>
      </c>
      <c r="J1115" t="s">
        <v>766</v>
      </c>
      <c r="K1115" t="s">
        <v>765</v>
      </c>
      <c r="L1115" t="s">
        <v>1000</v>
      </c>
      <c r="M1115">
        <v>2796353</v>
      </c>
      <c r="N1115">
        <v>16000</v>
      </c>
      <c r="O1115" s="59">
        <v>26743446</v>
      </c>
    </row>
    <row r="1116" spans="1:15" x14ac:dyDescent="0.3">
      <c r="A1116" t="s">
        <v>696</v>
      </c>
      <c r="B1116">
        <v>154.55000000000001</v>
      </c>
      <c r="C1116">
        <v>2</v>
      </c>
      <c r="D1116" s="18">
        <v>39286</v>
      </c>
      <c r="E1116" s="18">
        <v>39305</v>
      </c>
      <c r="F1116" t="s">
        <v>5958</v>
      </c>
      <c r="G1116" t="s">
        <v>5968</v>
      </c>
      <c r="H1116" t="s">
        <v>720</v>
      </c>
      <c r="I1116" t="s">
        <v>693</v>
      </c>
      <c r="J1116" t="s">
        <v>694</v>
      </c>
      <c r="K1116" t="s">
        <v>921</v>
      </c>
      <c r="L1116" t="s">
        <v>4195</v>
      </c>
      <c r="M1116">
        <v>793235</v>
      </c>
      <c r="N1116">
        <v>90830</v>
      </c>
      <c r="O1116" s="59">
        <v>26690379</v>
      </c>
    </row>
    <row r="1117" spans="1:15" x14ac:dyDescent="0.3">
      <c r="A1117" t="s">
        <v>696</v>
      </c>
      <c r="B1117">
        <v>174.63</v>
      </c>
      <c r="C1117">
        <v>3</v>
      </c>
      <c r="D1117" s="18">
        <v>39122</v>
      </c>
      <c r="E1117" s="18">
        <v>39122</v>
      </c>
      <c r="F1117" t="s">
        <v>5960</v>
      </c>
      <c r="G1117" t="s">
        <v>5968</v>
      </c>
      <c r="H1117" t="s">
        <v>720</v>
      </c>
      <c r="I1117" t="s">
        <v>693</v>
      </c>
      <c r="J1117" t="s">
        <v>694</v>
      </c>
      <c r="K1117" t="s">
        <v>3460</v>
      </c>
      <c r="L1117" t="s">
        <v>1780</v>
      </c>
      <c r="M1117">
        <v>370532</v>
      </c>
      <c r="N1117">
        <v>90830</v>
      </c>
      <c r="O1117" s="59">
        <v>25374846</v>
      </c>
    </row>
    <row r="1118" spans="1:15" x14ac:dyDescent="0.3">
      <c r="A1118" t="s">
        <v>676</v>
      </c>
      <c r="B1118">
        <v>179.74</v>
      </c>
      <c r="C1118">
        <v>4</v>
      </c>
      <c r="D1118" s="18">
        <v>39352</v>
      </c>
      <c r="E1118" s="18">
        <v>39420</v>
      </c>
      <c r="F1118" t="s">
        <v>5958</v>
      </c>
      <c r="G1118" t="s">
        <v>5969</v>
      </c>
      <c r="H1118" t="s">
        <v>699</v>
      </c>
      <c r="I1118" t="s">
        <v>683</v>
      </c>
      <c r="J1118" t="s">
        <v>735</v>
      </c>
      <c r="K1118" t="s">
        <v>895</v>
      </c>
      <c r="L1118" t="s">
        <v>3659</v>
      </c>
      <c r="M1118">
        <v>1855623</v>
      </c>
      <c r="N1118">
        <v>70700</v>
      </c>
      <c r="O1118" s="59">
        <v>27097627</v>
      </c>
    </row>
    <row r="1119" spans="1:15" x14ac:dyDescent="0.3">
      <c r="A1119" t="s">
        <v>709</v>
      </c>
      <c r="B1119">
        <v>147.22</v>
      </c>
      <c r="C1119">
        <v>2</v>
      </c>
      <c r="D1119" s="18">
        <v>39415</v>
      </c>
      <c r="E1119" s="18">
        <v>39436</v>
      </c>
      <c r="F1119" t="s">
        <v>5959</v>
      </c>
      <c r="G1119" t="s">
        <v>5969</v>
      </c>
      <c r="H1119" t="s">
        <v>699</v>
      </c>
      <c r="I1119" t="s">
        <v>746</v>
      </c>
      <c r="J1119" t="s">
        <v>782</v>
      </c>
      <c r="K1119" t="s">
        <v>783</v>
      </c>
      <c r="L1119" t="s">
        <v>781</v>
      </c>
      <c r="M1119">
        <v>964779</v>
      </c>
      <c r="N1119">
        <v>70700</v>
      </c>
      <c r="O1119" s="59">
        <v>17820874</v>
      </c>
    </row>
    <row r="1120" spans="1:15" x14ac:dyDescent="0.3">
      <c r="A1120" t="s">
        <v>690</v>
      </c>
      <c r="B1120">
        <v>183.95</v>
      </c>
      <c r="C1120">
        <v>3</v>
      </c>
      <c r="D1120" s="18">
        <v>39228</v>
      </c>
      <c r="E1120" s="18">
        <v>39245</v>
      </c>
      <c r="F1120" t="s">
        <v>5957</v>
      </c>
      <c r="G1120" t="s">
        <v>5968</v>
      </c>
      <c r="H1120" t="s">
        <v>755</v>
      </c>
      <c r="I1120" t="s">
        <v>711</v>
      </c>
      <c r="J1120" t="s">
        <v>712</v>
      </c>
      <c r="K1120" t="s">
        <v>1342</v>
      </c>
      <c r="L1120" t="s">
        <v>1341</v>
      </c>
      <c r="M1120">
        <v>938341</v>
      </c>
      <c r="N1120">
        <v>87000</v>
      </c>
      <c r="O1120" s="59">
        <v>26177904</v>
      </c>
    </row>
    <row r="1121" spans="1:15" x14ac:dyDescent="0.3">
      <c r="A1121" t="s">
        <v>690</v>
      </c>
      <c r="B1121">
        <v>98.41</v>
      </c>
      <c r="C1121">
        <v>1</v>
      </c>
      <c r="D1121" s="18">
        <v>39398</v>
      </c>
      <c r="E1121" s="18">
        <v>39411</v>
      </c>
      <c r="F1121" t="s">
        <v>5959</v>
      </c>
      <c r="G1121" t="s">
        <v>5969</v>
      </c>
      <c r="H1121" t="s">
        <v>681</v>
      </c>
      <c r="I1121" t="s">
        <v>711</v>
      </c>
      <c r="J1121" t="s">
        <v>712</v>
      </c>
      <c r="K1121" t="s">
        <v>1702</v>
      </c>
      <c r="L1121" t="s">
        <v>4194</v>
      </c>
      <c r="M1121">
        <v>2528097</v>
      </c>
      <c r="N1121">
        <v>16000</v>
      </c>
      <c r="O1121" s="59">
        <v>27491249</v>
      </c>
    </row>
    <row r="1122" spans="1:15" x14ac:dyDescent="0.3">
      <c r="A1122" t="s">
        <v>676</v>
      </c>
      <c r="B1122">
        <v>188.07</v>
      </c>
      <c r="C1122">
        <v>2</v>
      </c>
      <c r="D1122" s="18">
        <v>39278</v>
      </c>
      <c r="E1122" s="18">
        <v>39362</v>
      </c>
      <c r="F1122" t="s">
        <v>5958</v>
      </c>
      <c r="G1122" t="s">
        <v>5968</v>
      </c>
      <c r="H1122" t="s">
        <v>755</v>
      </c>
      <c r="I1122" t="s">
        <v>678</v>
      </c>
      <c r="J1122" t="s">
        <v>753</v>
      </c>
      <c r="K1122" t="s">
        <v>1547</v>
      </c>
      <c r="L1122" t="s">
        <v>4193</v>
      </c>
      <c r="M1122">
        <v>1776295</v>
      </c>
      <c r="N1122">
        <v>87000</v>
      </c>
      <c r="O1122" s="59">
        <v>26556562</v>
      </c>
    </row>
    <row r="1123" spans="1:15" x14ac:dyDescent="0.3">
      <c r="A1123" t="s">
        <v>690</v>
      </c>
      <c r="B1123">
        <v>126.38</v>
      </c>
      <c r="C1123">
        <v>2</v>
      </c>
      <c r="D1123" s="18">
        <v>39370</v>
      </c>
      <c r="E1123" s="18">
        <v>39398</v>
      </c>
      <c r="F1123" t="s">
        <v>5959</v>
      </c>
      <c r="G1123" t="s">
        <v>5969</v>
      </c>
      <c r="H1123" t="s">
        <v>675</v>
      </c>
      <c r="I1123" t="s">
        <v>711</v>
      </c>
      <c r="J1123" t="s">
        <v>712</v>
      </c>
      <c r="K1123" t="s">
        <v>1277</v>
      </c>
      <c r="L1123" t="s">
        <v>4192</v>
      </c>
      <c r="M1123">
        <v>138412</v>
      </c>
      <c r="N1123">
        <v>30300</v>
      </c>
      <c r="O1123" s="59">
        <v>27271112</v>
      </c>
    </row>
    <row r="1124" spans="1:15" x14ac:dyDescent="0.3">
      <c r="A1124" t="s">
        <v>696</v>
      </c>
      <c r="B1124">
        <v>112.13</v>
      </c>
      <c r="C1124">
        <v>2</v>
      </c>
      <c r="D1124" s="18">
        <v>39195</v>
      </c>
      <c r="E1124" s="18">
        <v>39196</v>
      </c>
      <c r="F1124" t="s">
        <v>5957</v>
      </c>
      <c r="G1124" t="s">
        <v>5969</v>
      </c>
      <c r="H1124" t="s">
        <v>681</v>
      </c>
      <c r="I1124" t="s">
        <v>765</v>
      </c>
      <c r="J1124" t="s">
        <v>766</v>
      </c>
      <c r="K1124" t="s">
        <v>767</v>
      </c>
      <c r="L1124" t="s">
        <v>802</v>
      </c>
      <c r="M1124">
        <v>2833956</v>
      </c>
      <c r="N1124">
        <v>16000</v>
      </c>
      <c r="O1124" s="59">
        <v>2109774</v>
      </c>
    </row>
    <row r="1125" spans="1:15" x14ac:dyDescent="0.3">
      <c r="A1125" t="s">
        <v>709</v>
      </c>
      <c r="B1125">
        <v>138.09</v>
      </c>
      <c r="C1125">
        <v>2</v>
      </c>
      <c r="D1125" s="18">
        <v>39229</v>
      </c>
      <c r="E1125" s="18">
        <v>39263</v>
      </c>
      <c r="F1125" t="s">
        <v>5957</v>
      </c>
      <c r="G1125" t="s">
        <v>5969</v>
      </c>
      <c r="H1125" t="s">
        <v>681</v>
      </c>
      <c r="I1125" t="s">
        <v>746</v>
      </c>
      <c r="J1125" t="s">
        <v>747</v>
      </c>
      <c r="K1125" t="s">
        <v>2494</v>
      </c>
      <c r="L1125" t="s">
        <v>2493</v>
      </c>
      <c r="M1125">
        <v>380296</v>
      </c>
      <c r="N1125">
        <v>16000</v>
      </c>
      <c r="O1125" s="59">
        <v>17715811</v>
      </c>
    </row>
    <row r="1126" spans="1:15" x14ac:dyDescent="0.3">
      <c r="A1126" t="s">
        <v>690</v>
      </c>
      <c r="B1126">
        <v>138.24</v>
      </c>
      <c r="C1126">
        <v>3</v>
      </c>
      <c r="D1126" s="18">
        <v>39213</v>
      </c>
      <c r="E1126" s="18">
        <v>39238</v>
      </c>
      <c r="F1126" t="s">
        <v>5957</v>
      </c>
      <c r="G1126" t="s">
        <v>5969</v>
      </c>
      <c r="H1126" t="s">
        <v>675</v>
      </c>
      <c r="I1126" t="s">
        <v>839</v>
      </c>
      <c r="J1126" t="s">
        <v>840</v>
      </c>
      <c r="K1126" t="s">
        <v>1657</v>
      </c>
      <c r="L1126" t="s">
        <v>4191</v>
      </c>
      <c r="M1126">
        <v>2564869</v>
      </c>
      <c r="N1126">
        <v>30300</v>
      </c>
      <c r="O1126" s="59">
        <v>26093793</v>
      </c>
    </row>
    <row r="1127" spans="1:15" x14ac:dyDescent="0.3">
      <c r="A1127" t="s">
        <v>690</v>
      </c>
      <c r="B1127">
        <v>141.15</v>
      </c>
      <c r="C1127">
        <v>2</v>
      </c>
      <c r="D1127" s="18">
        <v>39405</v>
      </c>
      <c r="E1127" s="18">
        <v>39440</v>
      </c>
      <c r="F1127" t="s">
        <v>5959</v>
      </c>
      <c r="G1127" t="s">
        <v>5968</v>
      </c>
      <c r="H1127" t="s">
        <v>720</v>
      </c>
      <c r="I1127" t="s">
        <v>687</v>
      </c>
      <c r="J1127" t="s">
        <v>688</v>
      </c>
      <c r="K1127" t="s">
        <v>1167</v>
      </c>
      <c r="L1127" t="s">
        <v>4190</v>
      </c>
      <c r="M1127">
        <v>2581655</v>
      </c>
      <c r="N1127">
        <v>90830</v>
      </c>
      <c r="O1127" s="59">
        <v>27555731</v>
      </c>
    </row>
    <row r="1128" spans="1:15" x14ac:dyDescent="0.3">
      <c r="A1128" t="s">
        <v>696</v>
      </c>
      <c r="B1128">
        <v>185.27</v>
      </c>
      <c r="C1128">
        <v>3</v>
      </c>
      <c r="D1128" s="18">
        <v>39159</v>
      </c>
      <c r="E1128" s="18">
        <v>39171</v>
      </c>
      <c r="F1128" t="s">
        <v>5960</v>
      </c>
      <c r="G1128" t="s">
        <v>5969</v>
      </c>
      <c r="H1128" t="s">
        <v>699</v>
      </c>
      <c r="I1128" t="s">
        <v>693</v>
      </c>
      <c r="J1128" t="s">
        <v>694</v>
      </c>
      <c r="K1128" t="s">
        <v>1677</v>
      </c>
      <c r="L1128" t="s">
        <v>1676</v>
      </c>
      <c r="M1128">
        <v>961059</v>
      </c>
      <c r="N1128">
        <v>70700</v>
      </c>
      <c r="O1128" s="59">
        <v>25650816</v>
      </c>
    </row>
    <row r="1129" spans="1:15" x14ac:dyDescent="0.3">
      <c r="A1129" t="s">
        <v>676</v>
      </c>
      <c r="B1129">
        <v>108.51</v>
      </c>
      <c r="C1129">
        <v>1</v>
      </c>
      <c r="D1129" s="18">
        <v>39403</v>
      </c>
      <c r="E1129" s="18">
        <v>39502</v>
      </c>
      <c r="F1129" t="s">
        <v>5959</v>
      </c>
      <c r="G1129" t="s">
        <v>5969</v>
      </c>
      <c r="H1129" t="s">
        <v>681</v>
      </c>
      <c r="I1129" t="s">
        <v>672</v>
      </c>
      <c r="J1129" t="s">
        <v>851</v>
      </c>
      <c r="K1129" t="s">
        <v>4189</v>
      </c>
      <c r="L1129" t="s">
        <v>4188</v>
      </c>
      <c r="M1129">
        <v>2790617</v>
      </c>
      <c r="N1129">
        <v>16000</v>
      </c>
      <c r="O1129" s="59">
        <v>27556408</v>
      </c>
    </row>
    <row r="1130" spans="1:15" x14ac:dyDescent="0.3">
      <c r="A1130" t="s">
        <v>690</v>
      </c>
      <c r="B1130">
        <v>185.8</v>
      </c>
      <c r="C1130">
        <v>2</v>
      </c>
      <c r="D1130" s="18">
        <v>39416</v>
      </c>
      <c r="E1130" s="18">
        <v>39435</v>
      </c>
      <c r="F1130" t="s">
        <v>5959</v>
      </c>
      <c r="G1130" t="s">
        <v>5969</v>
      </c>
      <c r="H1130" t="s">
        <v>699</v>
      </c>
      <c r="I1130" t="s">
        <v>711</v>
      </c>
      <c r="J1130" t="s">
        <v>712</v>
      </c>
      <c r="K1130" t="s">
        <v>4084</v>
      </c>
      <c r="L1130" t="s">
        <v>4187</v>
      </c>
      <c r="M1130">
        <v>2028656</v>
      </c>
      <c r="N1130">
        <v>70700</v>
      </c>
      <c r="O1130" s="59">
        <v>27590334</v>
      </c>
    </row>
    <row r="1131" spans="1:15" x14ac:dyDescent="0.3">
      <c r="A1131" t="s">
        <v>676</v>
      </c>
      <c r="B1131">
        <v>119.38</v>
      </c>
      <c r="C1131">
        <v>1</v>
      </c>
      <c r="D1131" s="18">
        <v>39303</v>
      </c>
      <c r="E1131" s="18">
        <v>39327</v>
      </c>
      <c r="F1131" t="s">
        <v>5958</v>
      </c>
      <c r="G1131" t="s">
        <v>5969</v>
      </c>
      <c r="H1131" t="s">
        <v>681</v>
      </c>
      <c r="I1131" t="s">
        <v>672</v>
      </c>
      <c r="J1131" t="s">
        <v>703</v>
      </c>
      <c r="K1131" t="s">
        <v>3604</v>
      </c>
      <c r="L1131" t="s">
        <v>4186</v>
      </c>
      <c r="M1131">
        <v>276975</v>
      </c>
      <c r="N1131">
        <v>16000</v>
      </c>
      <c r="O1131" s="59">
        <v>26792796</v>
      </c>
    </row>
    <row r="1132" spans="1:15" x14ac:dyDescent="0.3">
      <c r="A1132" t="s">
        <v>709</v>
      </c>
      <c r="B1132">
        <v>174.36</v>
      </c>
      <c r="C1132">
        <v>2</v>
      </c>
      <c r="D1132" s="18">
        <v>39173</v>
      </c>
      <c r="E1132" s="18">
        <v>39187</v>
      </c>
      <c r="F1132" t="s">
        <v>5957</v>
      </c>
      <c r="G1132" t="s">
        <v>5969</v>
      </c>
      <c r="H1132" t="s">
        <v>675</v>
      </c>
      <c r="I1132" t="s">
        <v>746</v>
      </c>
      <c r="J1132" t="s">
        <v>782</v>
      </c>
      <c r="K1132" t="s">
        <v>3243</v>
      </c>
      <c r="L1132" t="s">
        <v>3655</v>
      </c>
      <c r="M1132">
        <v>381556</v>
      </c>
      <c r="N1132">
        <v>30300</v>
      </c>
      <c r="O1132" s="59">
        <v>17683653</v>
      </c>
    </row>
    <row r="1133" spans="1:15" x14ac:dyDescent="0.3">
      <c r="A1133" t="s">
        <v>690</v>
      </c>
      <c r="B1133">
        <v>98.41</v>
      </c>
      <c r="C1133">
        <v>1</v>
      </c>
      <c r="D1133" s="18">
        <v>39409</v>
      </c>
      <c r="E1133" s="18">
        <v>39441</v>
      </c>
      <c r="F1133" t="s">
        <v>5959</v>
      </c>
      <c r="G1133" t="s">
        <v>5969</v>
      </c>
      <c r="H1133" t="s">
        <v>681</v>
      </c>
      <c r="I1133" t="s">
        <v>711</v>
      </c>
      <c r="J1133" t="s">
        <v>712</v>
      </c>
      <c r="K1133" t="s">
        <v>1967</v>
      </c>
      <c r="L1133" t="s">
        <v>1966</v>
      </c>
      <c r="M1133">
        <v>770817</v>
      </c>
      <c r="N1133">
        <v>16000</v>
      </c>
      <c r="O1133" s="59">
        <v>27600213</v>
      </c>
    </row>
    <row r="1134" spans="1:15" x14ac:dyDescent="0.3">
      <c r="A1134" t="s">
        <v>709</v>
      </c>
      <c r="B1134">
        <v>169.58</v>
      </c>
      <c r="C1134">
        <v>2</v>
      </c>
      <c r="D1134" s="18">
        <v>39125</v>
      </c>
      <c r="E1134" s="18">
        <v>39127</v>
      </c>
      <c r="F1134" t="s">
        <v>5960</v>
      </c>
      <c r="G1134" t="s">
        <v>5969</v>
      </c>
      <c r="H1134" t="s">
        <v>699</v>
      </c>
      <c r="I1134" t="s">
        <v>706</v>
      </c>
      <c r="J1134" t="s">
        <v>762</v>
      </c>
      <c r="K1134" t="s">
        <v>4185</v>
      </c>
      <c r="L1134" t="s">
        <v>4184</v>
      </c>
      <c r="M1134">
        <v>1936655</v>
      </c>
      <c r="N1134">
        <v>70700</v>
      </c>
      <c r="O1134" s="59">
        <v>25395873</v>
      </c>
    </row>
    <row r="1135" spans="1:15" x14ac:dyDescent="0.3">
      <c r="A1135" t="s">
        <v>709</v>
      </c>
      <c r="B1135">
        <v>184.64</v>
      </c>
      <c r="C1135">
        <v>4</v>
      </c>
      <c r="D1135" s="18">
        <v>39219</v>
      </c>
      <c r="E1135" s="18">
        <v>39221</v>
      </c>
      <c r="F1135" t="s">
        <v>5957</v>
      </c>
      <c r="G1135" t="s">
        <v>5969</v>
      </c>
      <c r="H1135" t="s">
        <v>699</v>
      </c>
      <c r="I1135" t="s">
        <v>726</v>
      </c>
      <c r="J1135" t="s">
        <v>750</v>
      </c>
      <c r="K1135" t="s">
        <v>4022</v>
      </c>
      <c r="L1135" t="s">
        <v>4021</v>
      </c>
      <c r="M1135">
        <v>926673</v>
      </c>
      <c r="N1135">
        <v>70700</v>
      </c>
      <c r="O1135" s="59">
        <v>2145736</v>
      </c>
    </row>
    <row r="1136" spans="1:15" x14ac:dyDescent="0.3">
      <c r="A1136" t="s">
        <v>690</v>
      </c>
      <c r="B1136">
        <v>98.41</v>
      </c>
      <c r="C1136">
        <v>1</v>
      </c>
      <c r="D1136" s="18">
        <v>39145</v>
      </c>
      <c r="E1136" s="18">
        <v>39169</v>
      </c>
      <c r="F1136" t="s">
        <v>5960</v>
      </c>
      <c r="G1136" t="s">
        <v>5969</v>
      </c>
      <c r="H1136" t="s">
        <v>681</v>
      </c>
      <c r="I1136" t="s">
        <v>711</v>
      </c>
      <c r="J1136" t="s">
        <v>712</v>
      </c>
      <c r="K1136" t="s">
        <v>1238</v>
      </c>
      <c r="L1136" t="s">
        <v>1090</v>
      </c>
      <c r="M1136">
        <v>135263</v>
      </c>
      <c r="N1136">
        <v>16000</v>
      </c>
      <c r="O1136" s="59">
        <v>25556290</v>
      </c>
    </row>
    <row r="1137" spans="1:15" x14ac:dyDescent="0.3">
      <c r="A1137" t="s">
        <v>690</v>
      </c>
      <c r="B1137">
        <v>111.12</v>
      </c>
      <c r="C1137">
        <v>1</v>
      </c>
      <c r="D1137" s="18">
        <v>39119</v>
      </c>
      <c r="E1137" s="18">
        <v>39140</v>
      </c>
      <c r="F1137" t="s">
        <v>5960</v>
      </c>
      <c r="G1137" t="s">
        <v>5969</v>
      </c>
      <c r="H1137" t="s">
        <v>681</v>
      </c>
      <c r="I1137" t="s">
        <v>839</v>
      </c>
      <c r="J1137" t="s">
        <v>840</v>
      </c>
      <c r="K1137" t="s">
        <v>2047</v>
      </c>
      <c r="L1137" t="s">
        <v>4183</v>
      </c>
      <c r="M1137">
        <v>290344</v>
      </c>
      <c r="N1137">
        <v>16000</v>
      </c>
      <c r="O1137" s="59">
        <v>25367588</v>
      </c>
    </row>
    <row r="1138" spans="1:15" x14ac:dyDescent="0.3">
      <c r="A1138" t="s">
        <v>690</v>
      </c>
      <c r="B1138">
        <v>138.24</v>
      </c>
      <c r="C1138">
        <v>3</v>
      </c>
      <c r="D1138" s="18">
        <v>39166</v>
      </c>
      <c r="E1138" s="18">
        <v>39206</v>
      </c>
      <c r="F1138" t="s">
        <v>5960</v>
      </c>
      <c r="G1138" t="s">
        <v>5969</v>
      </c>
      <c r="H1138" t="s">
        <v>675</v>
      </c>
      <c r="I1138" t="s">
        <v>839</v>
      </c>
      <c r="J1138" t="s">
        <v>840</v>
      </c>
      <c r="K1138" t="s">
        <v>3404</v>
      </c>
      <c r="L1138" t="s">
        <v>3403</v>
      </c>
      <c r="M1138">
        <v>289738</v>
      </c>
      <c r="N1138">
        <v>30300</v>
      </c>
      <c r="O1138" s="59">
        <v>25722238</v>
      </c>
    </row>
    <row r="1139" spans="1:15" x14ac:dyDescent="0.3">
      <c r="A1139" t="s">
        <v>690</v>
      </c>
      <c r="B1139">
        <v>112.39</v>
      </c>
      <c r="C1139">
        <v>1</v>
      </c>
      <c r="D1139" s="18">
        <v>39241</v>
      </c>
      <c r="E1139" s="18">
        <v>39270</v>
      </c>
      <c r="F1139" t="s">
        <v>5957</v>
      </c>
      <c r="G1139" t="s">
        <v>5969</v>
      </c>
      <c r="H1139" t="s">
        <v>681</v>
      </c>
      <c r="I1139" t="s">
        <v>722</v>
      </c>
      <c r="J1139" t="s">
        <v>797</v>
      </c>
      <c r="K1139" t="s">
        <v>1131</v>
      </c>
      <c r="L1139" t="s">
        <v>4182</v>
      </c>
      <c r="M1139">
        <v>1774932</v>
      </c>
      <c r="N1139">
        <v>16000</v>
      </c>
      <c r="O1139" s="59">
        <v>26294123</v>
      </c>
    </row>
    <row r="1140" spans="1:15" x14ac:dyDescent="0.3">
      <c r="A1140" t="s">
        <v>690</v>
      </c>
      <c r="B1140">
        <v>136.75</v>
      </c>
      <c r="C1140">
        <v>2</v>
      </c>
      <c r="D1140" s="18">
        <v>39342</v>
      </c>
      <c r="E1140" s="18">
        <v>39370</v>
      </c>
      <c r="F1140" t="s">
        <v>5958</v>
      </c>
      <c r="G1140" t="s">
        <v>5969</v>
      </c>
      <c r="H1140" t="s">
        <v>675</v>
      </c>
      <c r="I1140" t="s">
        <v>687</v>
      </c>
      <c r="J1140" t="s">
        <v>688</v>
      </c>
      <c r="K1140" t="s">
        <v>1785</v>
      </c>
      <c r="L1140" t="s">
        <v>2026</v>
      </c>
      <c r="M1140">
        <v>1784698</v>
      </c>
      <c r="N1140">
        <v>30300</v>
      </c>
      <c r="O1140" s="59">
        <v>27062366</v>
      </c>
    </row>
    <row r="1141" spans="1:15" x14ac:dyDescent="0.3">
      <c r="A1141" t="s">
        <v>676</v>
      </c>
      <c r="B1141">
        <v>86.31</v>
      </c>
      <c r="C1141">
        <v>2</v>
      </c>
      <c r="D1141" s="18">
        <v>39347</v>
      </c>
      <c r="E1141" s="18">
        <v>39428</v>
      </c>
      <c r="F1141" t="s">
        <v>5958</v>
      </c>
      <c r="G1141" t="s">
        <v>5969</v>
      </c>
      <c r="H1141" t="s">
        <v>681</v>
      </c>
      <c r="I1141" t="s">
        <v>678</v>
      </c>
      <c r="J1141" t="s">
        <v>679</v>
      </c>
      <c r="K1141" t="s">
        <v>882</v>
      </c>
      <c r="L1141" t="s">
        <v>1309</v>
      </c>
      <c r="M1141">
        <v>297507</v>
      </c>
      <c r="N1141">
        <v>16000</v>
      </c>
      <c r="O1141" s="59">
        <v>27119997</v>
      </c>
    </row>
    <row r="1142" spans="1:15" x14ac:dyDescent="0.3">
      <c r="A1142" t="s">
        <v>690</v>
      </c>
      <c r="B1142">
        <v>121.13</v>
      </c>
      <c r="C1142">
        <v>1</v>
      </c>
      <c r="D1142" s="18">
        <v>39429</v>
      </c>
      <c r="E1142" s="18">
        <v>39434</v>
      </c>
      <c r="F1142" t="s">
        <v>5959</v>
      </c>
      <c r="G1142" t="s">
        <v>5969</v>
      </c>
      <c r="H1142" t="s">
        <v>675</v>
      </c>
      <c r="I1142" t="s">
        <v>711</v>
      </c>
      <c r="J1142" t="s">
        <v>712</v>
      </c>
      <c r="K1142" t="s">
        <v>935</v>
      </c>
      <c r="L1142" t="s">
        <v>1316</v>
      </c>
      <c r="M1142">
        <v>135632</v>
      </c>
      <c r="N1142">
        <v>30300</v>
      </c>
      <c r="O1142" s="59">
        <v>27763721</v>
      </c>
    </row>
    <row r="1143" spans="1:15" x14ac:dyDescent="0.3">
      <c r="A1143" t="s">
        <v>676</v>
      </c>
      <c r="B1143">
        <v>86.31</v>
      </c>
      <c r="C1143">
        <v>2</v>
      </c>
      <c r="D1143" s="18">
        <v>39181</v>
      </c>
      <c r="E1143" s="18">
        <v>39237</v>
      </c>
      <c r="F1143" t="s">
        <v>5957</v>
      </c>
      <c r="G1143" t="s">
        <v>5969</v>
      </c>
      <c r="H1143" t="s">
        <v>681</v>
      </c>
      <c r="I1143" t="s">
        <v>678</v>
      </c>
      <c r="J1143" t="s">
        <v>679</v>
      </c>
      <c r="K1143" t="s">
        <v>882</v>
      </c>
      <c r="L1143" t="s">
        <v>3749</v>
      </c>
      <c r="M1143">
        <v>2747084</v>
      </c>
      <c r="N1143">
        <v>16000</v>
      </c>
      <c r="O1143" s="59">
        <v>25829078</v>
      </c>
    </row>
    <row r="1144" spans="1:15" x14ac:dyDescent="0.3">
      <c r="A1144" t="s">
        <v>696</v>
      </c>
      <c r="B1144">
        <v>149.38999999999999</v>
      </c>
      <c r="C1144">
        <v>2</v>
      </c>
      <c r="D1144" s="18">
        <v>39398</v>
      </c>
      <c r="E1144" s="18">
        <v>39411</v>
      </c>
      <c r="F1144" t="s">
        <v>5959</v>
      </c>
      <c r="G1144" t="s">
        <v>5969</v>
      </c>
      <c r="H1144" t="s">
        <v>675</v>
      </c>
      <c r="I1144" t="s">
        <v>693</v>
      </c>
      <c r="J1144" t="s">
        <v>694</v>
      </c>
      <c r="K1144" t="s">
        <v>3366</v>
      </c>
      <c r="L1144" t="s">
        <v>3499</v>
      </c>
      <c r="M1144">
        <v>353139</v>
      </c>
      <c r="N1144">
        <v>30300</v>
      </c>
      <c r="O1144" s="59">
        <v>27508287</v>
      </c>
    </row>
    <row r="1145" spans="1:15" x14ac:dyDescent="0.3">
      <c r="A1145" t="s">
        <v>696</v>
      </c>
      <c r="B1145">
        <v>125.23</v>
      </c>
      <c r="C1145">
        <v>2</v>
      </c>
      <c r="D1145" s="18">
        <v>39140</v>
      </c>
      <c r="E1145" s="18">
        <v>39145</v>
      </c>
      <c r="F1145" t="s">
        <v>5960</v>
      </c>
      <c r="G1145" t="s">
        <v>5969</v>
      </c>
      <c r="H1145" t="s">
        <v>681</v>
      </c>
      <c r="I1145" t="s">
        <v>693</v>
      </c>
      <c r="J1145" t="s">
        <v>694</v>
      </c>
      <c r="K1145" t="s">
        <v>841</v>
      </c>
      <c r="L1145" t="s">
        <v>3617</v>
      </c>
      <c r="M1145">
        <v>347065</v>
      </c>
      <c r="N1145">
        <v>16000</v>
      </c>
      <c r="O1145" s="59">
        <v>25372315</v>
      </c>
    </row>
    <row r="1146" spans="1:15" x14ac:dyDescent="0.3">
      <c r="A1146" t="s">
        <v>690</v>
      </c>
      <c r="B1146">
        <v>98.41</v>
      </c>
      <c r="C1146">
        <v>1</v>
      </c>
      <c r="D1146" s="18">
        <v>39187</v>
      </c>
      <c r="E1146" s="18">
        <v>39188</v>
      </c>
      <c r="F1146" t="s">
        <v>5957</v>
      </c>
      <c r="G1146" t="s">
        <v>5969</v>
      </c>
      <c r="H1146" t="s">
        <v>681</v>
      </c>
      <c r="I1146" t="s">
        <v>711</v>
      </c>
      <c r="J1146" t="s">
        <v>712</v>
      </c>
      <c r="K1146" t="s">
        <v>1004</v>
      </c>
      <c r="L1146" t="s">
        <v>1159</v>
      </c>
      <c r="M1146">
        <v>2666481</v>
      </c>
      <c r="N1146">
        <v>16000</v>
      </c>
      <c r="O1146" s="59">
        <v>25869140</v>
      </c>
    </row>
    <row r="1147" spans="1:15" x14ac:dyDescent="0.3">
      <c r="A1147" t="s">
        <v>676</v>
      </c>
      <c r="B1147">
        <v>184.06</v>
      </c>
      <c r="C1147">
        <v>2</v>
      </c>
      <c r="D1147" s="18">
        <v>39432</v>
      </c>
      <c r="E1147" s="18">
        <v>39493</v>
      </c>
      <c r="F1147" t="s">
        <v>5959</v>
      </c>
      <c r="G1147" t="s">
        <v>5968</v>
      </c>
      <c r="H1147" t="s">
        <v>755</v>
      </c>
      <c r="I1147" t="s">
        <v>678</v>
      </c>
      <c r="J1147" t="s">
        <v>1246</v>
      </c>
      <c r="K1147" t="s">
        <v>4181</v>
      </c>
      <c r="L1147" t="s">
        <v>4180</v>
      </c>
      <c r="M1147">
        <v>251169</v>
      </c>
      <c r="N1147">
        <v>87000</v>
      </c>
      <c r="O1147" s="59">
        <v>27753851</v>
      </c>
    </row>
    <row r="1148" spans="1:15" x14ac:dyDescent="0.3">
      <c r="A1148" t="s">
        <v>696</v>
      </c>
      <c r="B1148">
        <v>181.28</v>
      </c>
      <c r="C1148">
        <v>3</v>
      </c>
      <c r="D1148" s="18">
        <v>39272</v>
      </c>
      <c r="E1148" s="18">
        <v>39296</v>
      </c>
      <c r="F1148" t="s">
        <v>5958</v>
      </c>
      <c r="G1148" t="s">
        <v>5969</v>
      </c>
      <c r="H1148" t="s">
        <v>699</v>
      </c>
      <c r="I1148" t="s">
        <v>693</v>
      </c>
      <c r="J1148" t="s">
        <v>694</v>
      </c>
      <c r="K1148" t="s">
        <v>2361</v>
      </c>
      <c r="L1148" t="s">
        <v>2360</v>
      </c>
      <c r="M1148">
        <v>357660</v>
      </c>
      <c r="N1148">
        <v>70700</v>
      </c>
      <c r="O1148" s="59">
        <v>26501919</v>
      </c>
    </row>
    <row r="1149" spans="1:15" x14ac:dyDescent="0.3">
      <c r="A1149" t="s">
        <v>690</v>
      </c>
      <c r="B1149">
        <v>92.9</v>
      </c>
      <c r="C1149">
        <v>2</v>
      </c>
      <c r="D1149" s="18">
        <v>39360</v>
      </c>
      <c r="E1149" s="18">
        <v>39380</v>
      </c>
      <c r="F1149" t="s">
        <v>5959</v>
      </c>
      <c r="G1149" t="s">
        <v>5969</v>
      </c>
      <c r="H1149" t="s">
        <v>681</v>
      </c>
      <c r="I1149" t="s">
        <v>711</v>
      </c>
      <c r="J1149" t="s">
        <v>712</v>
      </c>
      <c r="K1149" t="s">
        <v>1093</v>
      </c>
      <c r="L1149" t="s">
        <v>4059</v>
      </c>
      <c r="M1149">
        <v>149312</v>
      </c>
      <c r="N1149">
        <v>16000</v>
      </c>
      <c r="O1149" s="59">
        <v>27052977</v>
      </c>
    </row>
    <row r="1150" spans="1:15" x14ac:dyDescent="0.3">
      <c r="A1150" t="s">
        <v>690</v>
      </c>
      <c r="B1150">
        <v>128.88999999999999</v>
      </c>
      <c r="C1150">
        <v>1</v>
      </c>
      <c r="D1150" s="18">
        <v>39212</v>
      </c>
      <c r="E1150" s="18">
        <v>39234</v>
      </c>
      <c r="F1150" t="s">
        <v>5957</v>
      </c>
      <c r="G1150" t="s">
        <v>5969</v>
      </c>
      <c r="H1150" t="s">
        <v>681</v>
      </c>
      <c r="I1150" t="s">
        <v>839</v>
      </c>
      <c r="J1150" t="s">
        <v>797</v>
      </c>
      <c r="K1150" t="s">
        <v>4036</v>
      </c>
      <c r="L1150" t="s">
        <v>976</v>
      </c>
      <c r="M1150">
        <v>2596769</v>
      </c>
      <c r="N1150">
        <v>16000</v>
      </c>
      <c r="O1150" s="59">
        <v>2122822</v>
      </c>
    </row>
    <row r="1151" spans="1:15" x14ac:dyDescent="0.3">
      <c r="A1151" t="s">
        <v>676</v>
      </c>
      <c r="B1151">
        <v>112.01</v>
      </c>
      <c r="C1151">
        <v>2</v>
      </c>
      <c r="D1151" s="18">
        <v>39390</v>
      </c>
      <c r="E1151" s="18">
        <v>39483</v>
      </c>
      <c r="F1151" t="s">
        <v>5959</v>
      </c>
      <c r="G1151" t="s">
        <v>5969</v>
      </c>
      <c r="H1151" t="s">
        <v>681</v>
      </c>
      <c r="I1151" t="s">
        <v>672</v>
      </c>
      <c r="J1151" t="s">
        <v>779</v>
      </c>
      <c r="K1151" t="s">
        <v>1530</v>
      </c>
      <c r="L1151" t="s">
        <v>2531</v>
      </c>
      <c r="M1151">
        <v>2854472</v>
      </c>
      <c r="N1151">
        <v>16000</v>
      </c>
      <c r="O1151" s="59">
        <v>27453855</v>
      </c>
    </row>
    <row r="1152" spans="1:15" x14ac:dyDescent="0.3">
      <c r="A1152" t="s">
        <v>676</v>
      </c>
      <c r="B1152">
        <v>109.53</v>
      </c>
      <c r="C1152">
        <v>2</v>
      </c>
      <c r="D1152" s="18">
        <v>39220</v>
      </c>
      <c r="E1152" s="18">
        <v>39245</v>
      </c>
      <c r="F1152" t="s">
        <v>5957</v>
      </c>
      <c r="G1152" t="s">
        <v>5969</v>
      </c>
      <c r="H1152" t="s">
        <v>675</v>
      </c>
      <c r="I1152" t="s">
        <v>678</v>
      </c>
      <c r="J1152" t="s">
        <v>679</v>
      </c>
      <c r="K1152" t="s">
        <v>678</v>
      </c>
      <c r="L1152" t="s">
        <v>4179</v>
      </c>
      <c r="M1152">
        <v>2806227</v>
      </c>
      <c r="N1152">
        <v>30300</v>
      </c>
      <c r="O1152" s="59">
        <v>26147902</v>
      </c>
    </row>
    <row r="1153" spans="1:15" x14ac:dyDescent="0.3">
      <c r="A1153" t="s">
        <v>696</v>
      </c>
      <c r="B1153">
        <v>168.82</v>
      </c>
      <c r="C1153">
        <v>2</v>
      </c>
      <c r="D1153" s="18">
        <v>39298</v>
      </c>
      <c r="E1153" s="18">
        <v>39309</v>
      </c>
      <c r="F1153" t="s">
        <v>5958</v>
      </c>
      <c r="G1153" t="s">
        <v>5968</v>
      </c>
      <c r="H1153" t="s">
        <v>720</v>
      </c>
      <c r="I1153" t="s">
        <v>693</v>
      </c>
      <c r="J1153" t="s">
        <v>694</v>
      </c>
      <c r="K1153" t="s">
        <v>944</v>
      </c>
      <c r="L1153" t="s">
        <v>1471</v>
      </c>
      <c r="M1153">
        <v>351875</v>
      </c>
      <c r="N1153">
        <v>90830</v>
      </c>
      <c r="O1153" s="59">
        <v>26744630</v>
      </c>
    </row>
    <row r="1154" spans="1:15" x14ac:dyDescent="0.3">
      <c r="A1154" t="s">
        <v>690</v>
      </c>
      <c r="B1154">
        <v>181.83</v>
      </c>
      <c r="C1154">
        <v>4</v>
      </c>
      <c r="D1154" s="18">
        <v>39367</v>
      </c>
      <c r="E1154" s="18">
        <v>39394</v>
      </c>
      <c r="F1154" t="s">
        <v>5959</v>
      </c>
      <c r="G1154" t="s">
        <v>5969</v>
      </c>
      <c r="H1154" t="s">
        <v>699</v>
      </c>
      <c r="I1154" t="s">
        <v>711</v>
      </c>
      <c r="J1154" t="s">
        <v>712</v>
      </c>
      <c r="K1154" t="s">
        <v>2303</v>
      </c>
      <c r="L1154" t="s">
        <v>2726</v>
      </c>
      <c r="M1154">
        <v>2571130</v>
      </c>
      <c r="N1154">
        <v>70700</v>
      </c>
      <c r="O1154" s="59">
        <v>27260401</v>
      </c>
    </row>
    <row r="1155" spans="1:15" x14ac:dyDescent="0.3">
      <c r="A1155" t="s">
        <v>690</v>
      </c>
      <c r="B1155">
        <v>98.41</v>
      </c>
      <c r="C1155">
        <v>1</v>
      </c>
      <c r="D1155" s="18">
        <v>39286</v>
      </c>
      <c r="E1155" s="18">
        <v>39287</v>
      </c>
      <c r="F1155" t="s">
        <v>5958</v>
      </c>
      <c r="G1155" t="s">
        <v>5969</v>
      </c>
      <c r="H1155" t="s">
        <v>681</v>
      </c>
      <c r="I1155" t="s">
        <v>711</v>
      </c>
      <c r="J1155" t="s">
        <v>712</v>
      </c>
      <c r="K1155" t="s">
        <v>1702</v>
      </c>
      <c r="L1155" t="s">
        <v>4178</v>
      </c>
      <c r="M1155">
        <v>2140654</v>
      </c>
      <c r="N1155">
        <v>16000</v>
      </c>
      <c r="O1155" s="59">
        <v>26754717</v>
      </c>
    </row>
    <row r="1156" spans="1:15" x14ac:dyDescent="0.3">
      <c r="A1156" t="s">
        <v>676</v>
      </c>
      <c r="B1156">
        <v>119.87</v>
      </c>
      <c r="C1156">
        <v>2</v>
      </c>
      <c r="D1156" s="18">
        <v>39284</v>
      </c>
      <c r="E1156" s="18">
        <v>39364</v>
      </c>
      <c r="F1156" t="s">
        <v>5958</v>
      </c>
      <c r="G1156" t="s">
        <v>5969</v>
      </c>
      <c r="H1156" t="s">
        <v>681</v>
      </c>
      <c r="I1156" t="s">
        <v>672</v>
      </c>
      <c r="J1156" t="s">
        <v>851</v>
      </c>
      <c r="K1156" t="s">
        <v>2300</v>
      </c>
      <c r="L1156" t="s">
        <v>2299</v>
      </c>
      <c r="M1156">
        <v>1862239</v>
      </c>
      <c r="N1156">
        <v>16000</v>
      </c>
      <c r="O1156" s="59">
        <v>26685379</v>
      </c>
    </row>
    <row r="1157" spans="1:15" x14ac:dyDescent="0.3">
      <c r="A1157" t="s">
        <v>690</v>
      </c>
      <c r="B1157">
        <v>92.9</v>
      </c>
      <c r="C1157">
        <v>2</v>
      </c>
      <c r="D1157" s="18">
        <v>39136</v>
      </c>
      <c r="E1157" s="18">
        <v>39168</v>
      </c>
      <c r="F1157" t="s">
        <v>5960</v>
      </c>
      <c r="G1157" t="s">
        <v>5969</v>
      </c>
      <c r="H1157" t="s">
        <v>681</v>
      </c>
      <c r="I1157" t="s">
        <v>711</v>
      </c>
      <c r="J1157" t="s">
        <v>712</v>
      </c>
      <c r="K1157" t="s">
        <v>801</v>
      </c>
      <c r="L1157" t="s">
        <v>861</v>
      </c>
      <c r="M1157">
        <v>772048</v>
      </c>
      <c r="N1157">
        <v>16000</v>
      </c>
      <c r="O1157" s="59">
        <v>25457201</v>
      </c>
    </row>
    <row r="1158" spans="1:15" x14ac:dyDescent="0.3">
      <c r="A1158" t="s">
        <v>709</v>
      </c>
      <c r="B1158">
        <v>97.73</v>
      </c>
      <c r="C1158">
        <v>2</v>
      </c>
      <c r="D1158" s="18">
        <v>39374</v>
      </c>
      <c r="E1158" s="18">
        <v>39394</v>
      </c>
      <c r="F1158" t="s">
        <v>5959</v>
      </c>
      <c r="G1158" t="s">
        <v>5968</v>
      </c>
      <c r="H1158" t="s">
        <v>720</v>
      </c>
      <c r="I1158" t="s">
        <v>706</v>
      </c>
      <c r="J1158" t="s">
        <v>707</v>
      </c>
      <c r="K1158" t="s">
        <v>907</v>
      </c>
      <c r="L1158" t="s">
        <v>906</v>
      </c>
      <c r="M1158">
        <v>179800</v>
      </c>
      <c r="N1158">
        <v>90830</v>
      </c>
      <c r="O1158" s="59">
        <v>27329231</v>
      </c>
    </row>
    <row r="1159" spans="1:15" x14ac:dyDescent="0.3">
      <c r="A1159" t="s">
        <v>690</v>
      </c>
      <c r="B1159">
        <v>184.32</v>
      </c>
      <c r="C1159">
        <v>2</v>
      </c>
      <c r="D1159" s="18">
        <v>39363</v>
      </c>
      <c r="E1159" s="18">
        <v>39382</v>
      </c>
      <c r="F1159" t="s">
        <v>5959</v>
      </c>
      <c r="G1159" t="s">
        <v>5969</v>
      </c>
      <c r="H1159" t="s">
        <v>699</v>
      </c>
      <c r="I1159" t="s">
        <v>722</v>
      </c>
      <c r="J1159" t="s">
        <v>797</v>
      </c>
      <c r="K1159" t="s">
        <v>2272</v>
      </c>
      <c r="L1159" t="s">
        <v>4177</v>
      </c>
      <c r="M1159">
        <v>933543</v>
      </c>
      <c r="N1159">
        <v>70700</v>
      </c>
      <c r="O1159" s="59">
        <v>27205821</v>
      </c>
    </row>
    <row r="1160" spans="1:15" x14ac:dyDescent="0.3">
      <c r="A1160" t="s">
        <v>696</v>
      </c>
      <c r="B1160">
        <v>182.38</v>
      </c>
      <c r="C1160">
        <v>3</v>
      </c>
      <c r="D1160" s="18">
        <v>39186</v>
      </c>
      <c r="E1160" s="18">
        <v>39190</v>
      </c>
      <c r="F1160" t="s">
        <v>5957</v>
      </c>
      <c r="G1160" t="s">
        <v>5969</v>
      </c>
      <c r="H1160" t="s">
        <v>699</v>
      </c>
      <c r="I1160" t="s">
        <v>693</v>
      </c>
      <c r="J1160" t="s">
        <v>694</v>
      </c>
      <c r="K1160" t="s">
        <v>1525</v>
      </c>
      <c r="L1160" t="s">
        <v>1524</v>
      </c>
      <c r="M1160">
        <v>961868</v>
      </c>
      <c r="N1160">
        <v>70700</v>
      </c>
      <c r="O1160" s="59">
        <v>25860444</v>
      </c>
    </row>
    <row r="1161" spans="1:15" x14ac:dyDescent="0.3">
      <c r="A1161" t="s">
        <v>676</v>
      </c>
      <c r="B1161">
        <v>89.26</v>
      </c>
      <c r="C1161">
        <v>2</v>
      </c>
      <c r="D1161" s="18">
        <v>39223</v>
      </c>
      <c r="E1161" s="18">
        <v>39230</v>
      </c>
      <c r="F1161" t="s">
        <v>5957</v>
      </c>
      <c r="G1161" t="s">
        <v>5969</v>
      </c>
      <c r="H1161" t="s">
        <v>681</v>
      </c>
      <c r="I1161" t="s">
        <v>683</v>
      </c>
      <c r="J1161" t="s">
        <v>730</v>
      </c>
      <c r="K1161" t="s">
        <v>1592</v>
      </c>
      <c r="L1161" t="s">
        <v>4011</v>
      </c>
      <c r="M1161">
        <v>2893773</v>
      </c>
      <c r="N1161">
        <v>16000</v>
      </c>
      <c r="O1161" s="59">
        <v>26141743</v>
      </c>
    </row>
    <row r="1162" spans="1:15" x14ac:dyDescent="0.3">
      <c r="A1162" t="s">
        <v>709</v>
      </c>
      <c r="B1162">
        <v>163.51</v>
      </c>
      <c r="C1162">
        <v>2</v>
      </c>
      <c r="D1162" s="18">
        <v>39335</v>
      </c>
      <c r="E1162" s="18">
        <v>39349</v>
      </c>
      <c r="F1162" t="s">
        <v>5958</v>
      </c>
      <c r="G1162" t="s">
        <v>5969</v>
      </c>
      <c r="H1162" t="s">
        <v>675</v>
      </c>
      <c r="I1162" t="s">
        <v>746</v>
      </c>
      <c r="J1162" t="s">
        <v>747</v>
      </c>
      <c r="K1162" t="s">
        <v>1144</v>
      </c>
      <c r="L1162" t="s">
        <v>4176</v>
      </c>
      <c r="M1162">
        <v>905335</v>
      </c>
      <c r="N1162">
        <v>30300</v>
      </c>
      <c r="O1162" s="59">
        <v>17775732</v>
      </c>
    </row>
    <row r="1163" spans="1:15" x14ac:dyDescent="0.3">
      <c r="A1163" t="s">
        <v>676</v>
      </c>
      <c r="B1163">
        <v>186.44</v>
      </c>
      <c r="C1163">
        <v>2</v>
      </c>
      <c r="D1163" s="18">
        <v>39339</v>
      </c>
      <c r="E1163" s="18">
        <v>39428</v>
      </c>
      <c r="F1163" t="s">
        <v>5958</v>
      </c>
      <c r="G1163" t="s">
        <v>5969</v>
      </c>
      <c r="H1163" t="s">
        <v>699</v>
      </c>
      <c r="I1163" t="s">
        <v>672</v>
      </c>
      <c r="J1163" t="s">
        <v>779</v>
      </c>
      <c r="K1163" t="s">
        <v>780</v>
      </c>
      <c r="L1163" t="s">
        <v>1676</v>
      </c>
      <c r="M1163">
        <v>961248</v>
      </c>
      <c r="N1163">
        <v>70700</v>
      </c>
      <c r="O1163" s="59">
        <v>27043614</v>
      </c>
    </row>
    <row r="1164" spans="1:15" x14ac:dyDescent="0.3">
      <c r="A1164" t="s">
        <v>696</v>
      </c>
      <c r="B1164">
        <v>168.82</v>
      </c>
      <c r="C1164">
        <v>2</v>
      </c>
      <c r="D1164" s="18">
        <v>39098</v>
      </c>
      <c r="E1164" s="18">
        <v>39117</v>
      </c>
      <c r="F1164" t="s">
        <v>5960</v>
      </c>
      <c r="G1164" t="s">
        <v>5968</v>
      </c>
      <c r="H1164" t="s">
        <v>720</v>
      </c>
      <c r="I1164" t="s">
        <v>693</v>
      </c>
      <c r="J1164" t="s">
        <v>694</v>
      </c>
      <c r="K1164" t="s">
        <v>1242</v>
      </c>
      <c r="L1164" t="s">
        <v>4122</v>
      </c>
      <c r="M1164">
        <v>973487</v>
      </c>
      <c r="N1164">
        <v>90830</v>
      </c>
      <c r="O1164" s="59">
        <v>1933656</v>
      </c>
    </row>
    <row r="1165" spans="1:15" x14ac:dyDescent="0.3">
      <c r="A1165" t="s">
        <v>676</v>
      </c>
      <c r="B1165">
        <v>121.91</v>
      </c>
      <c r="C1165">
        <v>2</v>
      </c>
      <c r="D1165" s="18">
        <v>39418</v>
      </c>
      <c r="E1165" s="18">
        <v>39510</v>
      </c>
      <c r="F1165" t="s">
        <v>5959</v>
      </c>
      <c r="G1165" t="s">
        <v>5969</v>
      </c>
      <c r="H1165" t="s">
        <v>681</v>
      </c>
      <c r="I1165" t="s">
        <v>683</v>
      </c>
      <c r="J1165" t="s">
        <v>735</v>
      </c>
      <c r="K1165" t="s">
        <v>1187</v>
      </c>
      <c r="L1165" t="s">
        <v>1962</v>
      </c>
      <c r="M1165">
        <v>245586</v>
      </c>
      <c r="N1165">
        <v>16000</v>
      </c>
      <c r="O1165" s="59">
        <v>27661641</v>
      </c>
    </row>
    <row r="1166" spans="1:15" x14ac:dyDescent="0.3">
      <c r="A1166" t="s">
        <v>709</v>
      </c>
      <c r="B1166">
        <v>184.64</v>
      </c>
      <c r="C1166">
        <v>4</v>
      </c>
      <c r="D1166" s="18">
        <v>39377</v>
      </c>
      <c r="E1166" s="18">
        <v>39406</v>
      </c>
      <c r="F1166" t="s">
        <v>5959</v>
      </c>
      <c r="G1166" t="s">
        <v>5969</v>
      </c>
      <c r="H1166" t="s">
        <v>699</v>
      </c>
      <c r="I1166" t="s">
        <v>726</v>
      </c>
      <c r="J1166" t="s">
        <v>750</v>
      </c>
      <c r="K1166" t="s">
        <v>982</v>
      </c>
      <c r="L1166" t="s">
        <v>4165</v>
      </c>
      <c r="M1166">
        <v>926819</v>
      </c>
      <c r="N1166">
        <v>70700</v>
      </c>
      <c r="O1166" s="59">
        <v>27314153</v>
      </c>
    </row>
    <row r="1167" spans="1:15" x14ac:dyDescent="0.3">
      <c r="A1167" t="s">
        <v>690</v>
      </c>
      <c r="B1167">
        <v>98.91</v>
      </c>
      <c r="C1167">
        <v>1</v>
      </c>
      <c r="D1167" s="18">
        <v>39363</v>
      </c>
      <c r="E1167" s="18">
        <v>39364</v>
      </c>
      <c r="F1167" t="s">
        <v>5959</v>
      </c>
      <c r="G1167" t="s">
        <v>5969</v>
      </c>
      <c r="H1167" t="s">
        <v>681</v>
      </c>
      <c r="I1167" t="s">
        <v>711</v>
      </c>
      <c r="J1167" t="s">
        <v>712</v>
      </c>
      <c r="K1167" t="s">
        <v>4175</v>
      </c>
      <c r="L1167" t="s">
        <v>4174</v>
      </c>
      <c r="M1167">
        <v>157034</v>
      </c>
      <c r="N1167">
        <v>16000</v>
      </c>
      <c r="O1167" s="59">
        <v>27327386</v>
      </c>
    </row>
    <row r="1168" spans="1:15" x14ac:dyDescent="0.3">
      <c r="A1168" t="s">
        <v>709</v>
      </c>
      <c r="B1168">
        <v>145.01</v>
      </c>
      <c r="C1168">
        <v>2</v>
      </c>
      <c r="D1168" s="18">
        <v>39199</v>
      </c>
      <c r="E1168" s="18">
        <v>39239</v>
      </c>
      <c r="F1168" t="s">
        <v>5957</v>
      </c>
      <c r="G1168" t="s">
        <v>5969</v>
      </c>
      <c r="H1168" t="s">
        <v>675</v>
      </c>
      <c r="I1168" t="s">
        <v>706</v>
      </c>
      <c r="J1168" t="s">
        <v>707</v>
      </c>
      <c r="K1168" t="s">
        <v>1489</v>
      </c>
      <c r="L1168" t="s">
        <v>4173</v>
      </c>
      <c r="M1168">
        <v>179749</v>
      </c>
      <c r="N1168">
        <v>30300</v>
      </c>
      <c r="O1168" s="59">
        <v>25872333</v>
      </c>
    </row>
    <row r="1169" spans="1:15" x14ac:dyDescent="0.3">
      <c r="A1169" t="s">
        <v>676</v>
      </c>
      <c r="B1169">
        <v>144.6</v>
      </c>
      <c r="C1169">
        <v>3</v>
      </c>
      <c r="D1169" s="18">
        <v>39097</v>
      </c>
      <c r="E1169" s="18">
        <v>39162</v>
      </c>
      <c r="F1169" t="s">
        <v>5960</v>
      </c>
      <c r="G1169" t="s">
        <v>5969</v>
      </c>
      <c r="H1169" t="s">
        <v>675</v>
      </c>
      <c r="I1169" t="s">
        <v>672</v>
      </c>
      <c r="J1169" t="s">
        <v>851</v>
      </c>
      <c r="K1169" t="s">
        <v>3901</v>
      </c>
      <c r="L1169" t="s">
        <v>812</v>
      </c>
      <c r="M1169">
        <v>272399</v>
      </c>
      <c r="N1169">
        <v>30300</v>
      </c>
      <c r="O1169" s="59">
        <v>25118073</v>
      </c>
    </row>
    <row r="1170" spans="1:15" x14ac:dyDescent="0.3">
      <c r="A1170" t="s">
        <v>696</v>
      </c>
      <c r="B1170">
        <v>169.26</v>
      </c>
      <c r="C1170">
        <v>2</v>
      </c>
      <c r="D1170" s="18">
        <v>39250</v>
      </c>
      <c r="E1170" s="18">
        <v>39253</v>
      </c>
      <c r="F1170" t="s">
        <v>5957</v>
      </c>
      <c r="G1170" t="s">
        <v>5969</v>
      </c>
      <c r="H1170" t="s">
        <v>675</v>
      </c>
      <c r="I1170" t="s">
        <v>693</v>
      </c>
      <c r="J1170" t="s">
        <v>694</v>
      </c>
      <c r="K1170" t="s">
        <v>754</v>
      </c>
      <c r="L1170" t="s">
        <v>3899</v>
      </c>
      <c r="M1170">
        <v>2906800</v>
      </c>
      <c r="N1170">
        <v>30300</v>
      </c>
      <c r="O1170" s="59">
        <v>26369094</v>
      </c>
    </row>
    <row r="1171" spans="1:15" x14ac:dyDescent="0.3">
      <c r="A1171" t="s">
        <v>690</v>
      </c>
      <c r="B1171">
        <v>121.13</v>
      </c>
      <c r="C1171">
        <v>1</v>
      </c>
      <c r="D1171" s="18">
        <v>39290</v>
      </c>
      <c r="E1171" s="18">
        <v>39316</v>
      </c>
      <c r="F1171" t="s">
        <v>5958</v>
      </c>
      <c r="G1171" t="s">
        <v>5969</v>
      </c>
      <c r="H1171" t="s">
        <v>675</v>
      </c>
      <c r="I1171" t="s">
        <v>711</v>
      </c>
      <c r="J1171" t="s">
        <v>712</v>
      </c>
      <c r="K1171" t="s">
        <v>2449</v>
      </c>
      <c r="L1171" t="s">
        <v>4172</v>
      </c>
      <c r="M1171">
        <v>770644</v>
      </c>
      <c r="N1171">
        <v>30300</v>
      </c>
      <c r="O1171" s="59">
        <v>26674867</v>
      </c>
    </row>
    <row r="1172" spans="1:15" x14ac:dyDescent="0.3">
      <c r="A1172" t="s">
        <v>690</v>
      </c>
      <c r="B1172">
        <v>89.04</v>
      </c>
      <c r="C1172">
        <v>1</v>
      </c>
      <c r="D1172" s="18">
        <v>39348</v>
      </c>
      <c r="E1172" s="18">
        <v>39350</v>
      </c>
      <c r="F1172" t="s">
        <v>5958</v>
      </c>
      <c r="G1172" t="s">
        <v>5969</v>
      </c>
      <c r="H1172" t="s">
        <v>681</v>
      </c>
      <c r="I1172" t="s">
        <v>687</v>
      </c>
      <c r="J1172" t="s">
        <v>688</v>
      </c>
      <c r="K1172" t="s">
        <v>962</v>
      </c>
      <c r="L1172" t="s">
        <v>2571</v>
      </c>
      <c r="M1172">
        <v>9195276</v>
      </c>
      <c r="N1172">
        <v>16000</v>
      </c>
      <c r="O1172" s="59">
        <v>27117608</v>
      </c>
    </row>
    <row r="1173" spans="1:15" x14ac:dyDescent="0.3">
      <c r="A1173" t="s">
        <v>696</v>
      </c>
      <c r="B1173">
        <v>145.02000000000001</v>
      </c>
      <c r="C1173">
        <v>3</v>
      </c>
      <c r="D1173" s="18">
        <v>39208</v>
      </c>
      <c r="E1173" s="18">
        <v>39210</v>
      </c>
      <c r="F1173" t="s">
        <v>5957</v>
      </c>
      <c r="G1173" t="s">
        <v>5969</v>
      </c>
      <c r="H1173" t="s">
        <v>675</v>
      </c>
      <c r="I1173" t="s">
        <v>765</v>
      </c>
      <c r="J1173" t="s">
        <v>766</v>
      </c>
      <c r="K1173" t="s">
        <v>3018</v>
      </c>
      <c r="L1173" t="s">
        <v>4171</v>
      </c>
      <c r="M1173">
        <v>9007633</v>
      </c>
      <c r="N1173">
        <v>30300</v>
      </c>
      <c r="O1173" s="59">
        <v>26044130</v>
      </c>
    </row>
    <row r="1174" spans="1:15" x14ac:dyDescent="0.3">
      <c r="A1174" t="s">
        <v>696</v>
      </c>
      <c r="B1174">
        <v>124.43</v>
      </c>
      <c r="C1174">
        <v>1</v>
      </c>
      <c r="D1174" s="18">
        <v>39347</v>
      </c>
      <c r="E1174" s="18">
        <v>39356</v>
      </c>
      <c r="F1174" t="s">
        <v>5958</v>
      </c>
      <c r="G1174" t="s">
        <v>5969</v>
      </c>
      <c r="H1174" t="s">
        <v>681</v>
      </c>
      <c r="I1174" t="s">
        <v>693</v>
      </c>
      <c r="J1174" t="s">
        <v>694</v>
      </c>
      <c r="K1174" t="s">
        <v>862</v>
      </c>
      <c r="L1174" t="s">
        <v>1683</v>
      </c>
      <c r="M1174">
        <v>355989</v>
      </c>
      <c r="N1174">
        <v>16000</v>
      </c>
      <c r="O1174" s="59">
        <v>27238398</v>
      </c>
    </row>
    <row r="1175" spans="1:15" x14ac:dyDescent="0.3">
      <c r="A1175" t="s">
        <v>696</v>
      </c>
      <c r="B1175">
        <v>125.23</v>
      </c>
      <c r="C1175">
        <v>2</v>
      </c>
      <c r="D1175" s="18">
        <v>39112</v>
      </c>
      <c r="E1175" s="18">
        <v>39129</v>
      </c>
      <c r="F1175" t="s">
        <v>5960</v>
      </c>
      <c r="G1175" t="s">
        <v>5969</v>
      </c>
      <c r="H1175" t="s">
        <v>681</v>
      </c>
      <c r="I1175" t="s">
        <v>693</v>
      </c>
      <c r="J1175" t="s">
        <v>694</v>
      </c>
      <c r="K1175" t="s">
        <v>2784</v>
      </c>
      <c r="L1175" t="s">
        <v>4170</v>
      </c>
      <c r="M1175">
        <v>2718606</v>
      </c>
      <c r="N1175">
        <v>16000</v>
      </c>
      <c r="O1175" s="59">
        <v>25320299</v>
      </c>
    </row>
    <row r="1176" spans="1:15" x14ac:dyDescent="0.3">
      <c r="A1176" t="s">
        <v>696</v>
      </c>
      <c r="B1176">
        <v>112.13</v>
      </c>
      <c r="C1176">
        <v>2</v>
      </c>
      <c r="D1176" s="18">
        <v>39139</v>
      </c>
      <c r="E1176" s="18">
        <v>39164</v>
      </c>
      <c r="F1176" t="s">
        <v>5960</v>
      </c>
      <c r="G1176" t="s">
        <v>5969</v>
      </c>
      <c r="H1176" t="s">
        <v>681</v>
      </c>
      <c r="I1176" t="s">
        <v>765</v>
      </c>
      <c r="J1176" t="s">
        <v>766</v>
      </c>
      <c r="K1176" t="s">
        <v>4169</v>
      </c>
      <c r="L1176" t="s">
        <v>4168</v>
      </c>
      <c r="M1176">
        <v>337540</v>
      </c>
      <c r="N1176">
        <v>16000</v>
      </c>
      <c r="O1176" s="59">
        <v>1984908</v>
      </c>
    </row>
    <row r="1177" spans="1:15" x14ac:dyDescent="0.3">
      <c r="A1177" t="s">
        <v>696</v>
      </c>
      <c r="B1177">
        <v>174.63</v>
      </c>
      <c r="C1177">
        <v>3</v>
      </c>
      <c r="D1177" s="18">
        <v>39339</v>
      </c>
      <c r="E1177" s="18">
        <v>39343</v>
      </c>
      <c r="F1177" t="s">
        <v>5958</v>
      </c>
      <c r="G1177" t="s">
        <v>5968</v>
      </c>
      <c r="H1177" t="s">
        <v>720</v>
      </c>
      <c r="I1177" t="s">
        <v>693</v>
      </c>
      <c r="J1177" t="s">
        <v>694</v>
      </c>
      <c r="K1177" t="s">
        <v>3100</v>
      </c>
      <c r="L1177" t="s">
        <v>3099</v>
      </c>
      <c r="M1177">
        <v>2405488</v>
      </c>
      <c r="N1177">
        <v>90830</v>
      </c>
      <c r="O1177" s="59">
        <v>27071172</v>
      </c>
    </row>
    <row r="1178" spans="1:15" x14ac:dyDescent="0.3">
      <c r="A1178" t="s">
        <v>676</v>
      </c>
      <c r="B1178">
        <v>86.31</v>
      </c>
      <c r="C1178">
        <v>2</v>
      </c>
      <c r="D1178" s="18">
        <v>39342</v>
      </c>
      <c r="E1178" s="18">
        <v>39369</v>
      </c>
      <c r="F1178" t="s">
        <v>5958</v>
      </c>
      <c r="G1178" t="s">
        <v>5969</v>
      </c>
      <c r="H1178" t="s">
        <v>681</v>
      </c>
      <c r="I1178" t="s">
        <v>678</v>
      </c>
      <c r="J1178" t="s">
        <v>679</v>
      </c>
      <c r="K1178" t="s">
        <v>1906</v>
      </c>
      <c r="L1178" t="s">
        <v>3697</v>
      </c>
      <c r="M1178">
        <v>297380</v>
      </c>
      <c r="N1178">
        <v>16000</v>
      </c>
      <c r="O1178" s="59">
        <v>27064753</v>
      </c>
    </row>
    <row r="1179" spans="1:15" x14ac:dyDescent="0.3">
      <c r="A1179" t="s">
        <v>696</v>
      </c>
      <c r="B1179">
        <v>157.82</v>
      </c>
      <c r="C1179">
        <v>3</v>
      </c>
      <c r="D1179" s="18">
        <v>39258</v>
      </c>
      <c r="E1179" s="18">
        <v>39280</v>
      </c>
      <c r="F1179" t="s">
        <v>5957</v>
      </c>
      <c r="G1179" t="s">
        <v>5969</v>
      </c>
      <c r="H1179" t="s">
        <v>675</v>
      </c>
      <c r="I1179" t="s">
        <v>765</v>
      </c>
      <c r="J1179" t="s">
        <v>766</v>
      </c>
      <c r="K1179" t="s">
        <v>1442</v>
      </c>
      <c r="L1179" t="s">
        <v>831</v>
      </c>
      <c r="M1179">
        <v>340288</v>
      </c>
      <c r="N1179">
        <v>30300</v>
      </c>
      <c r="O1179" s="59">
        <v>26471528</v>
      </c>
    </row>
    <row r="1180" spans="1:15" x14ac:dyDescent="0.3">
      <c r="A1180" t="s">
        <v>676</v>
      </c>
      <c r="B1180">
        <v>86.31</v>
      </c>
      <c r="C1180">
        <v>2</v>
      </c>
      <c r="D1180" s="18">
        <v>39397</v>
      </c>
      <c r="E1180" s="18">
        <v>39483</v>
      </c>
      <c r="F1180" t="s">
        <v>5959</v>
      </c>
      <c r="G1180" t="s">
        <v>5969</v>
      </c>
      <c r="H1180" t="s">
        <v>681</v>
      </c>
      <c r="I1180" t="s">
        <v>678</v>
      </c>
      <c r="J1180" t="s">
        <v>679</v>
      </c>
      <c r="K1180" t="s">
        <v>1906</v>
      </c>
      <c r="L1180" t="s">
        <v>3697</v>
      </c>
      <c r="M1180">
        <v>297380</v>
      </c>
      <c r="N1180">
        <v>16000</v>
      </c>
      <c r="O1180" s="59">
        <v>27503595</v>
      </c>
    </row>
    <row r="1181" spans="1:15" x14ac:dyDescent="0.3">
      <c r="A1181" t="s">
        <v>696</v>
      </c>
      <c r="B1181">
        <v>139.68</v>
      </c>
      <c r="C1181">
        <v>2</v>
      </c>
      <c r="D1181" s="18">
        <v>39096</v>
      </c>
      <c r="E1181" s="18">
        <v>39101</v>
      </c>
      <c r="F1181" t="s">
        <v>5960</v>
      </c>
      <c r="G1181" t="s">
        <v>5968</v>
      </c>
      <c r="H1181" t="s">
        <v>720</v>
      </c>
      <c r="I1181" t="s">
        <v>693</v>
      </c>
      <c r="J1181" t="s">
        <v>694</v>
      </c>
      <c r="K1181" t="s">
        <v>698</v>
      </c>
      <c r="L1181" t="s">
        <v>697</v>
      </c>
      <c r="M1181">
        <v>367865</v>
      </c>
      <c r="N1181">
        <v>90830</v>
      </c>
      <c r="O1181" s="59">
        <v>25226787</v>
      </c>
    </row>
    <row r="1182" spans="1:15" x14ac:dyDescent="0.3">
      <c r="A1182" t="s">
        <v>709</v>
      </c>
      <c r="B1182">
        <v>135.12</v>
      </c>
      <c r="C1182">
        <v>2</v>
      </c>
      <c r="D1182" s="18">
        <v>39445</v>
      </c>
      <c r="E1182" s="18">
        <v>39450</v>
      </c>
      <c r="F1182" t="s">
        <v>5959</v>
      </c>
      <c r="G1182" t="s">
        <v>5969</v>
      </c>
      <c r="H1182" t="s">
        <v>681</v>
      </c>
      <c r="I1182" t="s">
        <v>746</v>
      </c>
      <c r="J1182" t="s">
        <v>782</v>
      </c>
      <c r="K1182" t="s">
        <v>4167</v>
      </c>
      <c r="L1182" t="s">
        <v>2850</v>
      </c>
      <c r="M1182">
        <v>383201</v>
      </c>
      <c r="N1182">
        <v>16000</v>
      </c>
      <c r="O1182" s="59">
        <v>17838892</v>
      </c>
    </row>
    <row r="1183" spans="1:15" x14ac:dyDescent="0.3">
      <c r="A1183" t="s">
        <v>709</v>
      </c>
      <c r="B1183">
        <v>138.19</v>
      </c>
      <c r="C1183">
        <v>2</v>
      </c>
      <c r="D1183" s="18">
        <v>39255</v>
      </c>
      <c r="E1183" s="18">
        <v>39270</v>
      </c>
      <c r="F1183" t="s">
        <v>5957</v>
      </c>
      <c r="G1183" t="s">
        <v>5968</v>
      </c>
      <c r="H1183" t="s">
        <v>720</v>
      </c>
      <c r="I1183" t="s">
        <v>726</v>
      </c>
      <c r="J1183" t="s">
        <v>727</v>
      </c>
      <c r="K1183" t="s">
        <v>1059</v>
      </c>
      <c r="L1183" t="s">
        <v>1058</v>
      </c>
      <c r="M1183">
        <v>191412</v>
      </c>
      <c r="N1183">
        <v>90830</v>
      </c>
      <c r="O1183" s="59">
        <v>26408048</v>
      </c>
    </row>
    <row r="1184" spans="1:15" x14ac:dyDescent="0.3">
      <c r="A1184" t="s">
        <v>676</v>
      </c>
      <c r="B1184">
        <v>108.51</v>
      </c>
      <c r="C1184">
        <v>1</v>
      </c>
      <c r="D1184" s="18">
        <v>39140</v>
      </c>
      <c r="E1184" s="18">
        <v>39221</v>
      </c>
      <c r="F1184" t="s">
        <v>5960</v>
      </c>
      <c r="G1184" t="s">
        <v>5969</v>
      </c>
      <c r="H1184" t="s">
        <v>681</v>
      </c>
      <c r="I1184" t="s">
        <v>672</v>
      </c>
      <c r="J1184" t="s">
        <v>735</v>
      </c>
      <c r="K1184" t="s">
        <v>4166</v>
      </c>
      <c r="L1184" t="s">
        <v>4165</v>
      </c>
      <c r="M1184">
        <v>277446</v>
      </c>
      <c r="N1184">
        <v>16000</v>
      </c>
      <c r="O1184" s="59">
        <v>25516099</v>
      </c>
    </row>
    <row r="1185" spans="1:15" x14ac:dyDescent="0.3">
      <c r="A1185" t="s">
        <v>709</v>
      </c>
      <c r="B1185">
        <v>113.6</v>
      </c>
      <c r="C1185">
        <v>2</v>
      </c>
      <c r="D1185" s="18">
        <v>39136</v>
      </c>
      <c r="E1185" s="18">
        <v>39156</v>
      </c>
      <c r="F1185" t="s">
        <v>5960</v>
      </c>
      <c r="G1185" t="s">
        <v>5969</v>
      </c>
      <c r="H1185" t="s">
        <v>681</v>
      </c>
      <c r="I1185" t="s">
        <v>706</v>
      </c>
      <c r="J1185" t="s">
        <v>707</v>
      </c>
      <c r="K1185" t="s">
        <v>4164</v>
      </c>
      <c r="L1185" t="s">
        <v>3338</v>
      </c>
      <c r="M1185">
        <v>179196</v>
      </c>
      <c r="N1185">
        <v>16000</v>
      </c>
      <c r="O1185" s="59">
        <v>1973709</v>
      </c>
    </row>
    <row r="1186" spans="1:15" x14ac:dyDescent="0.3">
      <c r="A1186" t="s">
        <v>690</v>
      </c>
      <c r="B1186">
        <v>140.09</v>
      </c>
      <c r="C1186">
        <v>2</v>
      </c>
      <c r="D1186" s="18">
        <v>39227</v>
      </c>
      <c r="E1186" s="18">
        <v>39240</v>
      </c>
      <c r="F1186" t="s">
        <v>5957</v>
      </c>
      <c r="G1186" t="s">
        <v>5969</v>
      </c>
      <c r="H1186" t="s">
        <v>675</v>
      </c>
      <c r="I1186" t="s">
        <v>722</v>
      </c>
      <c r="J1186" t="s">
        <v>797</v>
      </c>
      <c r="K1186" t="s">
        <v>1131</v>
      </c>
      <c r="L1186" t="s">
        <v>1130</v>
      </c>
      <c r="M1186">
        <v>2843541</v>
      </c>
      <c r="N1186">
        <v>30300</v>
      </c>
      <c r="O1186" s="59">
        <v>26185746</v>
      </c>
    </row>
    <row r="1187" spans="1:15" x14ac:dyDescent="0.3">
      <c r="A1187" t="s">
        <v>690</v>
      </c>
      <c r="B1187">
        <v>138.52000000000001</v>
      </c>
      <c r="C1187">
        <v>2</v>
      </c>
      <c r="D1187" s="18">
        <v>39418</v>
      </c>
      <c r="E1187" s="18">
        <v>39452</v>
      </c>
      <c r="F1187" t="s">
        <v>5959</v>
      </c>
      <c r="G1187" t="s">
        <v>5969</v>
      </c>
      <c r="H1187" t="s">
        <v>675</v>
      </c>
      <c r="I1187" t="s">
        <v>687</v>
      </c>
      <c r="J1187" t="s">
        <v>688</v>
      </c>
      <c r="K1187" t="s">
        <v>1224</v>
      </c>
      <c r="L1187" t="s">
        <v>1223</v>
      </c>
      <c r="M1187">
        <v>2294112</v>
      </c>
      <c r="N1187">
        <v>30300</v>
      </c>
      <c r="O1187" s="59">
        <v>27662528</v>
      </c>
    </row>
    <row r="1188" spans="1:15" x14ac:dyDescent="0.3">
      <c r="A1188" t="s">
        <v>696</v>
      </c>
      <c r="B1188">
        <v>168.82</v>
      </c>
      <c r="C1188">
        <v>2</v>
      </c>
      <c r="D1188" s="18">
        <v>39401</v>
      </c>
      <c r="E1188" s="18">
        <v>39405</v>
      </c>
      <c r="F1188" t="s">
        <v>5959</v>
      </c>
      <c r="G1188" t="s">
        <v>5968</v>
      </c>
      <c r="H1188" t="s">
        <v>720</v>
      </c>
      <c r="I1188" t="s">
        <v>693</v>
      </c>
      <c r="J1188" t="s">
        <v>694</v>
      </c>
      <c r="K1188" t="s">
        <v>1156</v>
      </c>
      <c r="L1188" t="s">
        <v>1928</v>
      </c>
      <c r="M1188">
        <v>350360</v>
      </c>
      <c r="N1188">
        <v>90830</v>
      </c>
      <c r="O1188" s="59">
        <v>27508203</v>
      </c>
    </row>
    <row r="1189" spans="1:15" x14ac:dyDescent="0.3">
      <c r="A1189" t="s">
        <v>676</v>
      </c>
      <c r="B1189">
        <v>159.74</v>
      </c>
      <c r="C1189">
        <v>2</v>
      </c>
      <c r="D1189" s="18">
        <v>39249</v>
      </c>
      <c r="E1189" s="18">
        <v>39329</v>
      </c>
      <c r="F1189" t="s">
        <v>5957</v>
      </c>
      <c r="G1189" t="s">
        <v>5968</v>
      </c>
      <c r="H1189" t="s">
        <v>720</v>
      </c>
      <c r="I1189" t="s">
        <v>683</v>
      </c>
      <c r="J1189" t="s">
        <v>730</v>
      </c>
      <c r="K1189" t="s">
        <v>1083</v>
      </c>
      <c r="L1189" t="s">
        <v>1079</v>
      </c>
      <c r="M1189">
        <v>2479287</v>
      </c>
      <c r="N1189">
        <v>90830</v>
      </c>
      <c r="O1189" s="59">
        <v>26344136</v>
      </c>
    </row>
    <row r="1190" spans="1:15" x14ac:dyDescent="0.3">
      <c r="A1190" t="s">
        <v>709</v>
      </c>
      <c r="B1190">
        <v>191.87</v>
      </c>
      <c r="C1190">
        <v>2</v>
      </c>
      <c r="D1190" s="18">
        <v>39419</v>
      </c>
      <c r="E1190" s="18">
        <v>39445</v>
      </c>
      <c r="F1190" t="s">
        <v>5959</v>
      </c>
      <c r="G1190" t="s">
        <v>5969</v>
      </c>
      <c r="H1190" t="s">
        <v>699</v>
      </c>
      <c r="I1190" t="s">
        <v>726</v>
      </c>
      <c r="J1190" t="s">
        <v>727</v>
      </c>
      <c r="K1190" t="s">
        <v>759</v>
      </c>
      <c r="L1190" t="s">
        <v>758</v>
      </c>
      <c r="M1190">
        <v>2654958</v>
      </c>
      <c r="N1190">
        <v>70700</v>
      </c>
      <c r="O1190" s="59">
        <v>27644534</v>
      </c>
    </row>
    <row r="1191" spans="1:15" x14ac:dyDescent="0.3">
      <c r="A1191" t="s">
        <v>696</v>
      </c>
      <c r="B1191">
        <v>175</v>
      </c>
      <c r="C1191">
        <v>3</v>
      </c>
      <c r="D1191" s="18">
        <v>39375</v>
      </c>
      <c r="E1191" s="18">
        <v>39387</v>
      </c>
      <c r="F1191" t="s">
        <v>5959</v>
      </c>
      <c r="G1191" t="s">
        <v>5968</v>
      </c>
      <c r="H1191" t="s">
        <v>720</v>
      </c>
      <c r="I1191" t="s">
        <v>693</v>
      </c>
      <c r="J1191" t="s">
        <v>694</v>
      </c>
      <c r="K1191" t="s">
        <v>2034</v>
      </c>
      <c r="L1191" t="s">
        <v>4163</v>
      </c>
      <c r="M1191">
        <v>2578921</v>
      </c>
      <c r="N1191">
        <v>90830</v>
      </c>
      <c r="O1191" s="59">
        <v>27342838</v>
      </c>
    </row>
    <row r="1192" spans="1:15" x14ac:dyDescent="0.3">
      <c r="A1192" t="s">
        <v>690</v>
      </c>
      <c r="B1192">
        <v>111.33</v>
      </c>
      <c r="C1192">
        <v>1</v>
      </c>
      <c r="D1192" s="18">
        <v>39184</v>
      </c>
      <c r="E1192" s="18">
        <v>39222</v>
      </c>
      <c r="F1192" t="s">
        <v>5957</v>
      </c>
      <c r="G1192" t="s">
        <v>5969</v>
      </c>
      <c r="H1192" t="s">
        <v>681</v>
      </c>
      <c r="I1192" t="s">
        <v>687</v>
      </c>
      <c r="J1192" t="s">
        <v>688</v>
      </c>
      <c r="K1192" t="s">
        <v>1212</v>
      </c>
      <c r="L1192" t="s">
        <v>2986</v>
      </c>
      <c r="M1192">
        <v>1958461</v>
      </c>
      <c r="N1192">
        <v>16000</v>
      </c>
      <c r="O1192" s="59">
        <v>2049771</v>
      </c>
    </row>
    <row r="1193" spans="1:15" x14ac:dyDescent="0.3">
      <c r="A1193" t="s">
        <v>696</v>
      </c>
      <c r="B1193">
        <v>185.27</v>
      </c>
      <c r="C1193">
        <v>3</v>
      </c>
      <c r="D1193" s="18">
        <v>39397</v>
      </c>
      <c r="E1193" s="18">
        <v>39403</v>
      </c>
      <c r="F1193" t="s">
        <v>5959</v>
      </c>
      <c r="G1193" t="s">
        <v>5969</v>
      </c>
      <c r="H1193" t="s">
        <v>699</v>
      </c>
      <c r="I1193" t="s">
        <v>693</v>
      </c>
      <c r="J1193" t="s">
        <v>694</v>
      </c>
      <c r="K1193" t="s">
        <v>740</v>
      </c>
      <c r="L1193" t="s">
        <v>4162</v>
      </c>
      <c r="M1193">
        <v>960980</v>
      </c>
      <c r="N1193">
        <v>70700</v>
      </c>
      <c r="O1193" s="59">
        <v>27482616</v>
      </c>
    </row>
    <row r="1194" spans="1:15" x14ac:dyDescent="0.3">
      <c r="A1194" t="s">
        <v>696</v>
      </c>
      <c r="B1194">
        <v>185.27</v>
      </c>
      <c r="C1194">
        <v>3</v>
      </c>
      <c r="D1194" s="18">
        <v>39186</v>
      </c>
      <c r="E1194" s="18">
        <v>39186</v>
      </c>
      <c r="F1194" t="s">
        <v>5957</v>
      </c>
      <c r="G1194" t="s">
        <v>5969</v>
      </c>
      <c r="H1194" t="s">
        <v>699</v>
      </c>
      <c r="I1194" t="s">
        <v>693</v>
      </c>
      <c r="J1194" t="s">
        <v>694</v>
      </c>
      <c r="K1194" t="s">
        <v>953</v>
      </c>
      <c r="L1194" t="s">
        <v>2787</v>
      </c>
      <c r="M1194">
        <v>343995</v>
      </c>
      <c r="N1194">
        <v>70700</v>
      </c>
      <c r="O1194" s="59">
        <v>25860321</v>
      </c>
    </row>
    <row r="1195" spans="1:15" x14ac:dyDescent="0.3">
      <c r="A1195" t="s">
        <v>709</v>
      </c>
      <c r="B1195">
        <v>177.5</v>
      </c>
      <c r="C1195">
        <v>4</v>
      </c>
      <c r="D1195" s="18">
        <v>39233</v>
      </c>
      <c r="E1195" s="18">
        <v>39237</v>
      </c>
      <c r="F1195" t="s">
        <v>5957</v>
      </c>
      <c r="G1195" t="s">
        <v>5968</v>
      </c>
      <c r="H1195" t="s">
        <v>720</v>
      </c>
      <c r="I1195" t="s">
        <v>746</v>
      </c>
      <c r="J1195" t="s">
        <v>747</v>
      </c>
      <c r="K1195" t="s">
        <v>3384</v>
      </c>
      <c r="L1195" t="s">
        <v>4161</v>
      </c>
      <c r="M1195">
        <v>381044</v>
      </c>
      <c r="N1195">
        <v>90830</v>
      </c>
      <c r="O1195" s="59">
        <v>17720086</v>
      </c>
    </row>
    <row r="1196" spans="1:15" x14ac:dyDescent="0.3">
      <c r="A1196" t="s">
        <v>690</v>
      </c>
      <c r="B1196">
        <v>140.09</v>
      </c>
      <c r="C1196">
        <v>2</v>
      </c>
      <c r="D1196" s="18">
        <v>39187</v>
      </c>
      <c r="E1196" s="18">
        <v>39201</v>
      </c>
      <c r="F1196" t="s">
        <v>5957</v>
      </c>
      <c r="G1196" t="s">
        <v>5969</v>
      </c>
      <c r="H1196" t="s">
        <v>675</v>
      </c>
      <c r="I1196" t="s">
        <v>722</v>
      </c>
      <c r="J1196" t="s">
        <v>797</v>
      </c>
      <c r="K1196" t="s">
        <v>4160</v>
      </c>
      <c r="L1196" t="s">
        <v>1291</v>
      </c>
      <c r="M1196">
        <v>104962</v>
      </c>
      <c r="N1196">
        <v>30300</v>
      </c>
      <c r="O1196" s="59">
        <v>25813452</v>
      </c>
    </row>
    <row r="1197" spans="1:15" x14ac:dyDescent="0.3">
      <c r="A1197" t="s">
        <v>690</v>
      </c>
      <c r="B1197">
        <v>121.13</v>
      </c>
      <c r="C1197">
        <v>1</v>
      </c>
      <c r="D1197" s="18">
        <v>39409</v>
      </c>
      <c r="E1197" s="18">
        <v>39413</v>
      </c>
      <c r="F1197" t="s">
        <v>5959</v>
      </c>
      <c r="G1197" t="s">
        <v>5969</v>
      </c>
      <c r="H1197" t="s">
        <v>675</v>
      </c>
      <c r="I1197" t="s">
        <v>711</v>
      </c>
      <c r="J1197" t="s">
        <v>712</v>
      </c>
      <c r="K1197" t="s">
        <v>1967</v>
      </c>
      <c r="L1197" t="s">
        <v>2590</v>
      </c>
      <c r="M1197">
        <v>135296</v>
      </c>
      <c r="N1197">
        <v>30300</v>
      </c>
      <c r="O1197" s="59">
        <v>27600085</v>
      </c>
    </row>
    <row r="1198" spans="1:15" x14ac:dyDescent="0.3">
      <c r="A1198" t="s">
        <v>690</v>
      </c>
      <c r="B1198">
        <v>172.93</v>
      </c>
      <c r="C1198">
        <v>3</v>
      </c>
      <c r="D1198" s="18">
        <v>39150</v>
      </c>
      <c r="E1198" s="18">
        <v>39154</v>
      </c>
      <c r="F1198" t="s">
        <v>5960</v>
      </c>
      <c r="G1198" t="s">
        <v>5968</v>
      </c>
      <c r="H1198" t="s">
        <v>720</v>
      </c>
      <c r="I1198" t="s">
        <v>722</v>
      </c>
      <c r="J1198" t="s">
        <v>843</v>
      </c>
      <c r="K1198" t="s">
        <v>844</v>
      </c>
      <c r="L1198" t="s">
        <v>917</v>
      </c>
      <c r="M1198">
        <v>125769</v>
      </c>
      <c r="N1198">
        <v>90830</v>
      </c>
      <c r="O1198" s="59">
        <v>25606373</v>
      </c>
    </row>
    <row r="1199" spans="1:15" x14ac:dyDescent="0.3">
      <c r="A1199" t="s">
        <v>676</v>
      </c>
      <c r="B1199">
        <v>94.03</v>
      </c>
      <c r="C1199">
        <v>1</v>
      </c>
      <c r="D1199" s="18">
        <v>39125</v>
      </c>
      <c r="E1199" s="18">
        <v>39223</v>
      </c>
      <c r="F1199" t="s">
        <v>5960</v>
      </c>
      <c r="G1199" t="s">
        <v>5969</v>
      </c>
      <c r="H1199" t="s">
        <v>681</v>
      </c>
      <c r="I1199" t="s">
        <v>683</v>
      </c>
      <c r="J1199" t="s">
        <v>684</v>
      </c>
      <c r="K1199" t="s">
        <v>2792</v>
      </c>
      <c r="L1199" t="s">
        <v>3079</v>
      </c>
      <c r="M1199">
        <v>9087641</v>
      </c>
      <c r="N1199">
        <v>16000</v>
      </c>
      <c r="O1199" s="59">
        <v>25420040</v>
      </c>
    </row>
    <row r="1200" spans="1:15" x14ac:dyDescent="0.3">
      <c r="A1200" t="s">
        <v>690</v>
      </c>
      <c r="B1200">
        <v>90.24</v>
      </c>
      <c r="C1200">
        <v>1</v>
      </c>
      <c r="D1200" s="18">
        <v>39341</v>
      </c>
      <c r="E1200" s="18">
        <v>39356</v>
      </c>
      <c r="F1200" t="s">
        <v>5958</v>
      </c>
      <c r="G1200" t="s">
        <v>5969</v>
      </c>
      <c r="H1200" t="s">
        <v>681</v>
      </c>
      <c r="I1200" t="s">
        <v>687</v>
      </c>
      <c r="J1200" t="s">
        <v>688</v>
      </c>
      <c r="K1200" t="s">
        <v>1935</v>
      </c>
      <c r="L1200" t="s">
        <v>671</v>
      </c>
      <c r="M1200">
        <v>9195441</v>
      </c>
      <c r="N1200">
        <v>16000</v>
      </c>
      <c r="O1200" s="59">
        <v>27062416</v>
      </c>
    </row>
    <row r="1201" spans="1:15" x14ac:dyDescent="0.3">
      <c r="A1201" t="s">
        <v>690</v>
      </c>
      <c r="B1201">
        <v>100.7</v>
      </c>
      <c r="C1201">
        <v>2</v>
      </c>
      <c r="D1201" s="18">
        <v>39353</v>
      </c>
      <c r="E1201" s="18">
        <v>39374</v>
      </c>
      <c r="F1201" t="s">
        <v>5958</v>
      </c>
      <c r="G1201" t="s">
        <v>5969</v>
      </c>
      <c r="H1201" t="s">
        <v>681</v>
      </c>
      <c r="I1201" t="s">
        <v>722</v>
      </c>
      <c r="J1201" t="s">
        <v>797</v>
      </c>
      <c r="K1201" t="s">
        <v>3465</v>
      </c>
      <c r="L1201" t="s">
        <v>1874</v>
      </c>
      <c r="M1201">
        <v>2618525</v>
      </c>
      <c r="N1201">
        <v>16000</v>
      </c>
      <c r="O1201" s="59">
        <v>27159630</v>
      </c>
    </row>
    <row r="1202" spans="1:15" x14ac:dyDescent="0.3">
      <c r="A1202" t="s">
        <v>676</v>
      </c>
      <c r="B1202">
        <v>94.03</v>
      </c>
      <c r="C1202">
        <v>1</v>
      </c>
      <c r="D1202" s="18">
        <v>39314</v>
      </c>
      <c r="E1202" s="18">
        <v>39384</v>
      </c>
      <c r="F1202" t="s">
        <v>5958</v>
      </c>
      <c r="G1202" t="s">
        <v>5969</v>
      </c>
      <c r="H1202" t="s">
        <v>681</v>
      </c>
      <c r="I1202" t="s">
        <v>683</v>
      </c>
      <c r="J1202" t="s">
        <v>684</v>
      </c>
      <c r="K1202" t="s">
        <v>685</v>
      </c>
      <c r="L1202" t="s">
        <v>4159</v>
      </c>
      <c r="M1202">
        <v>1793427</v>
      </c>
      <c r="N1202">
        <v>16000</v>
      </c>
      <c r="O1202" s="59">
        <v>26849276</v>
      </c>
    </row>
    <row r="1203" spans="1:15" x14ac:dyDescent="0.3">
      <c r="A1203" t="s">
        <v>690</v>
      </c>
      <c r="B1203">
        <v>98.91</v>
      </c>
      <c r="C1203">
        <v>1</v>
      </c>
      <c r="D1203" s="18">
        <v>39374</v>
      </c>
      <c r="E1203" s="18">
        <v>39381</v>
      </c>
      <c r="F1203" t="s">
        <v>5959</v>
      </c>
      <c r="G1203" t="s">
        <v>5969</v>
      </c>
      <c r="H1203" t="s">
        <v>681</v>
      </c>
      <c r="I1203" t="s">
        <v>711</v>
      </c>
      <c r="J1203" t="s">
        <v>712</v>
      </c>
      <c r="K1203" t="s">
        <v>4158</v>
      </c>
      <c r="L1203" t="s">
        <v>831</v>
      </c>
      <c r="M1203">
        <v>1933649</v>
      </c>
      <c r="N1203">
        <v>16000</v>
      </c>
      <c r="O1203" s="59">
        <v>27272624</v>
      </c>
    </row>
    <row r="1204" spans="1:15" x14ac:dyDescent="0.3">
      <c r="A1204" t="s">
        <v>696</v>
      </c>
      <c r="B1204">
        <v>124.37</v>
      </c>
      <c r="C1204">
        <v>2</v>
      </c>
      <c r="D1204" s="18">
        <v>39166</v>
      </c>
      <c r="E1204" s="18">
        <v>39188</v>
      </c>
      <c r="F1204" t="s">
        <v>5960</v>
      </c>
      <c r="G1204" t="s">
        <v>5969</v>
      </c>
      <c r="H1204" t="s">
        <v>681</v>
      </c>
      <c r="I1204" t="s">
        <v>693</v>
      </c>
      <c r="J1204" t="s">
        <v>694</v>
      </c>
      <c r="K1204" t="s">
        <v>4157</v>
      </c>
      <c r="L1204" t="s">
        <v>996</v>
      </c>
      <c r="M1204">
        <v>1734760</v>
      </c>
      <c r="N1204">
        <v>16000</v>
      </c>
      <c r="O1204" s="59">
        <v>25727139</v>
      </c>
    </row>
    <row r="1205" spans="1:15" x14ac:dyDescent="0.3">
      <c r="A1205" t="s">
        <v>676</v>
      </c>
      <c r="B1205">
        <v>183.17</v>
      </c>
      <c r="C1205">
        <v>2</v>
      </c>
      <c r="D1205" s="18">
        <v>39125</v>
      </c>
      <c r="E1205" s="18">
        <v>39209</v>
      </c>
      <c r="F1205" t="s">
        <v>5960</v>
      </c>
      <c r="G1205" t="s">
        <v>5969</v>
      </c>
      <c r="H1205" t="s">
        <v>699</v>
      </c>
      <c r="I1205" t="s">
        <v>683</v>
      </c>
      <c r="J1205" t="s">
        <v>730</v>
      </c>
      <c r="K1205" t="s">
        <v>2473</v>
      </c>
      <c r="L1205" t="s">
        <v>4156</v>
      </c>
      <c r="M1205">
        <v>17394</v>
      </c>
      <c r="N1205">
        <v>70700</v>
      </c>
      <c r="O1205" s="59">
        <v>25394174</v>
      </c>
    </row>
    <row r="1206" spans="1:15" x14ac:dyDescent="0.3">
      <c r="A1206" t="s">
        <v>709</v>
      </c>
      <c r="B1206">
        <v>184.64</v>
      </c>
      <c r="C1206">
        <v>4</v>
      </c>
      <c r="D1206" s="18">
        <v>39353</v>
      </c>
      <c r="E1206" s="18">
        <v>39394</v>
      </c>
      <c r="F1206" t="s">
        <v>5958</v>
      </c>
      <c r="G1206" t="s">
        <v>5969</v>
      </c>
      <c r="H1206" t="s">
        <v>699</v>
      </c>
      <c r="I1206" t="s">
        <v>726</v>
      </c>
      <c r="J1206" t="s">
        <v>750</v>
      </c>
      <c r="K1206" t="s">
        <v>982</v>
      </c>
      <c r="L1206" t="s">
        <v>4155</v>
      </c>
      <c r="M1206">
        <v>2865030</v>
      </c>
      <c r="N1206">
        <v>70700</v>
      </c>
      <c r="O1206" s="59">
        <v>2382174</v>
      </c>
    </row>
    <row r="1207" spans="1:15" x14ac:dyDescent="0.3">
      <c r="A1207" t="s">
        <v>709</v>
      </c>
      <c r="B1207">
        <v>184.64</v>
      </c>
      <c r="C1207">
        <v>4</v>
      </c>
      <c r="D1207" s="18">
        <v>39398</v>
      </c>
      <c r="E1207" s="18">
        <v>39443</v>
      </c>
      <c r="F1207" t="s">
        <v>5959</v>
      </c>
      <c r="G1207" t="s">
        <v>5969</v>
      </c>
      <c r="H1207" t="s">
        <v>699</v>
      </c>
      <c r="I1207" t="s">
        <v>726</v>
      </c>
      <c r="J1207" t="s">
        <v>750</v>
      </c>
      <c r="K1207" t="s">
        <v>3839</v>
      </c>
      <c r="L1207" t="s">
        <v>3838</v>
      </c>
      <c r="M1207">
        <v>926444</v>
      </c>
      <c r="N1207">
        <v>70700</v>
      </c>
      <c r="O1207" s="59">
        <v>27479924</v>
      </c>
    </row>
    <row r="1208" spans="1:15" x14ac:dyDescent="0.3">
      <c r="A1208" t="s">
        <v>690</v>
      </c>
      <c r="B1208">
        <v>189.42</v>
      </c>
      <c r="C1208">
        <v>2</v>
      </c>
      <c r="D1208" s="18">
        <v>39208</v>
      </c>
      <c r="E1208" s="18">
        <v>39248</v>
      </c>
      <c r="F1208" t="s">
        <v>5957</v>
      </c>
      <c r="G1208" t="s">
        <v>5968</v>
      </c>
      <c r="H1208" t="s">
        <v>755</v>
      </c>
      <c r="I1208" t="s">
        <v>722</v>
      </c>
      <c r="J1208" t="s">
        <v>797</v>
      </c>
      <c r="K1208" t="s">
        <v>3465</v>
      </c>
      <c r="L1208" t="s">
        <v>3633</v>
      </c>
      <c r="M1208">
        <v>2137026</v>
      </c>
      <c r="N1208">
        <v>87000</v>
      </c>
      <c r="O1208" s="59">
        <v>2075112</v>
      </c>
    </row>
    <row r="1209" spans="1:15" x14ac:dyDescent="0.3">
      <c r="A1209" t="s">
        <v>696</v>
      </c>
      <c r="B1209">
        <v>161.15</v>
      </c>
      <c r="C1209">
        <v>3</v>
      </c>
      <c r="D1209" s="18">
        <v>39359</v>
      </c>
      <c r="E1209" s="18">
        <v>39366</v>
      </c>
      <c r="F1209" t="s">
        <v>5959</v>
      </c>
      <c r="G1209" t="s">
        <v>5969</v>
      </c>
      <c r="H1209" t="s">
        <v>675</v>
      </c>
      <c r="I1209" t="s">
        <v>693</v>
      </c>
      <c r="J1209" t="s">
        <v>694</v>
      </c>
      <c r="K1209" t="s">
        <v>3044</v>
      </c>
      <c r="L1209" t="s">
        <v>3582</v>
      </c>
      <c r="M1209">
        <v>347863</v>
      </c>
      <c r="N1209">
        <v>30300</v>
      </c>
      <c r="O1209" s="59">
        <v>27187160</v>
      </c>
    </row>
    <row r="1210" spans="1:15" x14ac:dyDescent="0.3">
      <c r="A1210" t="s">
        <v>690</v>
      </c>
      <c r="B1210">
        <v>92.9</v>
      </c>
      <c r="C1210">
        <v>2</v>
      </c>
      <c r="D1210" s="18">
        <v>39354</v>
      </c>
      <c r="E1210" s="18">
        <v>39356</v>
      </c>
      <c r="F1210" t="s">
        <v>5958</v>
      </c>
      <c r="G1210" t="s">
        <v>5969</v>
      </c>
      <c r="H1210" t="s">
        <v>681</v>
      </c>
      <c r="I1210" t="s">
        <v>711</v>
      </c>
      <c r="J1210" t="s">
        <v>712</v>
      </c>
      <c r="K1210" t="s">
        <v>801</v>
      </c>
      <c r="L1210" t="s">
        <v>1090</v>
      </c>
      <c r="M1210">
        <v>148961</v>
      </c>
      <c r="N1210">
        <v>16000</v>
      </c>
      <c r="O1210" s="59">
        <v>27108069</v>
      </c>
    </row>
    <row r="1211" spans="1:15" x14ac:dyDescent="0.3">
      <c r="A1211" t="s">
        <v>709</v>
      </c>
      <c r="B1211">
        <v>115.68</v>
      </c>
      <c r="C1211">
        <v>2</v>
      </c>
      <c r="D1211" s="18">
        <v>39319</v>
      </c>
      <c r="E1211" s="18">
        <v>39329</v>
      </c>
      <c r="F1211" t="s">
        <v>5958</v>
      </c>
      <c r="G1211" t="s">
        <v>5969</v>
      </c>
      <c r="H1211" t="s">
        <v>681</v>
      </c>
      <c r="I1211" t="s">
        <v>771</v>
      </c>
      <c r="J1211" t="s">
        <v>772</v>
      </c>
      <c r="K1211" t="s">
        <v>3981</v>
      </c>
      <c r="L1211" t="s">
        <v>3980</v>
      </c>
      <c r="M1211">
        <v>2894452</v>
      </c>
      <c r="N1211">
        <v>16000</v>
      </c>
      <c r="O1211" s="59">
        <v>26777562</v>
      </c>
    </row>
    <row r="1212" spans="1:15" x14ac:dyDescent="0.3">
      <c r="A1212" t="s">
        <v>696</v>
      </c>
      <c r="B1212">
        <v>175.83</v>
      </c>
      <c r="C1212">
        <v>3</v>
      </c>
      <c r="D1212" s="18">
        <v>39416</v>
      </c>
      <c r="E1212" s="18">
        <v>39434</v>
      </c>
      <c r="F1212" t="s">
        <v>5959</v>
      </c>
      <c r="G1212" t="s">
        <v>5968</v>
      </c>
      <c r="H1212" t="s">
        <v>755</v>
      </c>
      <c r="I1212" t="s">
        <v>693</v>
      </c>
      <c r="J1212" t="s">
        <v>694</v>
      </c>
      <c r="K1212" t="s">
        <v>733</v>
      </c>
      <c r="L1212" t="s">
        <v>3059</v>
      </c>
      <c r="M1212">
        <v>9183312</v>
      </c>
      <c r="N1212">
        <v>87000</v>
      </c>
      <c r="O1212" s="59">
        <v>27645988</v>
      </c>
    </row>
    <row r="1213" spans="1:15" x14ac:dyDescent="0.3">
      <c r="A1213" t="s">
        <v>696</v>
      </c>
      <c r="B1213">
        <v>175</v>
      </c>
      <c r="C1213">
        <v>3</v>
      </c>
      <c r="D1213" s="18">
        <v>39332</v>
      </c>
      <c r="E1213" s="18">
        <v>39353</v>
      </c>
      <c r="F1213" t="s">
        <v>5958</v>
      </c>
      <c r="G1213" t="s">
        <v>5968</v>
      </c>
      <c r="H1213" t="s">
        <v>720</v>
      </c>
      <c r="I1213" t="s">
        <v>693</v>
      </c>
      <c r="J1213" t="s">
        <v>694</v>
      </c>
      <c r="K1213" t="s">
        <v>953</v>
      </c>
      <c r="L1213" t="s">
        <v>4154</v>
      </c>
      <c r="M1213">
        <v>343948</v>
      </c>
      <c r="N1213">
        <v>90830</v>
      </c>
      <c r="O1213" s="59">
        <v>2247940</v>
      </c>
    </row>
    <row r="1214" spans="1:15" x14ac:dyDescent="0.3">
      <c r="A1214" t="s">
        <v>709</v>
      </c>
      <c r="B1214">
        <v>180.57</v>
      </c>
      <c r="C1214">
        <v>4</v>
      </c>
      <c r="D1214" s="18">
        <v>39122</v>
      </c>
      <c r="E1214" s="18">
        <v>39146</v>
      </c>
      <c r="F1214" t="s">
        <v>5960</v>
      </c>
      <c r="G1214" t="s">
        <v>5969</v>
      </c>
      <c r="H1214" t="s">
        <v>675</v>
      </c>
      <c r="I1214" t="s">
        <v>746</v>
      </c>
      <c r="J1214" t="s">
        <v>747</v>
      </c>
      <c r="K1214" t="s">
        <v>1191</v>
      </c>
      <c r="L1214" t="s">
        <v>4153</v>
      </c>
      <c r="M1214">
        <v>9017443</v>
      </c>
      <c r="N1214">
        <v>30300</v>
      </c>
      <c r="O1214" s="59">
        <v>17651534</v>
      </c>
    </row>
    <row r="1215" spans="1:15" x14ac:dyDescent="0.3">
      <c r="A1215" t="s">
        <v>696</v>
      </c>
      <c r="B1215">
        <v>139.68</v>
      </c>
      <c r="C1215">
        <v>2</v>
      </c>
      <c r="D1215" s="18">
        <v>39216</v>
      </c>
      <c r="E1215" s="18">
        <v>39223</v>
      </c>
      <c r="F1215" t="s">
        <v>5957</v>
      </c>
      <c r="G1215" t="s">
        <v>5968</v>
      </c>
      <c r="H1215" t="s">
        <v>720</v>
      </c>
      <c r="I1215" t="s">
        <v>693</v>
      </c>
      <c r="J1215" t="s">
        <v>694</v>
      </c>
      <c r="K1215" t="s">
        <v>2109</v>
      </c>
      <c r="L1215" t="s">
        <v>2108</v>
      </c>
      <c r="M1215">
        <v>2762624</v>
      </c>
      <c r="N1215">
        <v>90830</v>
      </c>
      <c r="O1215" s="59">
        <v>2145621</v>
      </c>
    </row>
    <row r="1216" spans="1:15" x14ac:dyDescent="0.3">
      <c r="A1216" t="s">
        <v>690</v>
      </c>
      <c r="B1216">
        <v>104.82</v>
      </c>
      <c r="C1216">
        <v>2</v>
      </c>
      <c r="D1216" s="18">
        <v>39103</v>
      </c>
      <c r="E1216" s="18">
        <v>39134</v>
      </c>
      <c r="F1216" t="s">
        <v>5960</v>
      </c>
      <c r="G1216" t="s">
        <v>5969</v>
      </c>
      <c r="H1216" t="s">
        <v>681</v>
      </c>
      <c r="I1216" t="s">
        <v>687</v>
      </c>
      <c r="J1216" t="s">
        <v>688</v>
      </c>
      <c r="K1216" t="s">
        <v>4152</v>
      </c>
      <c r="L1216" t="s">
        <v>814</v>
      </c>
      <c r="M1216">
        <v>9195857</v>
      </c>
      <c r="N1216">
        <v>16000</v>
      </c>
      <c r="O1216" s="59">
        <v>25265820</v>
      </c>
    </row>
    <row r="1217" spans="1:15" x14ac:dyDescent="0.3">
      <c r="A1217" t="s">
        <v>690</v>
      </c>
      <c r="B1217">
        <v>98.41</v>
      </c>
      <c r="C1217">
        <v>1</v>
      </c>
      <c r="D1217" s="18">
        <v>39361</v>
      </c>
      <c r="E1217" s="18">
        <v>39372</v>
      </c>
      <c r="F1217" t="s">
        <v>5959</v>
      </c>
      <c r="G1217" t="s">
        <v>5969</v>
      </c>
      <c r="H1217" t="s">
        <v>681</v>
      </c>
      <c r="I1217" t="s">
        <v>711</v>
      </c>
      <c r="J1217" t="s">
        <v>712</v>
      </c>
      <c r="K1217" t="s">
        <v>1808</v>
      </c>
      <c r="L1217" t="s">
        <v>1012</v>
      </c>
      <c r="M1217">
        <v>2797834</v>
      </c>
      <c r="N1217">
        <v>16000</v>
      </c>
      <c r="O1217" s="59">
        <v>27216467</v>
      </c>
    </row>
    <row r="1218" spans="1:15" x14ac:dyDescent="0.3">
      <c r="A1218" t="s">
        <v>709</v>
      </c>
      <c r="B1218">
        <v>147.22</v>
      </c>
      <c r="C1218">
        <v>2</v>
      </c>
      <c r="D1218" s="18">
        <v>39370</v>
      </c>
      <c r="E1218" s="18">
        <v>39370</v>
      </c>
      <c r="F1218" t="s">
        <v>5959</v>
      </c>
      <c r="G1218" t="s">
        <v>5969</v>
      </c>
      <c r="H1218" t="s">
        <v>699</v>
      </c>
      <c r="I1218" t="s">
        <v>746</v>
      </c>
      <c r="J1218" t="s">
        <v>782</v>
      </c>
      <c r="K1218" t="s">
        <v>783</v>
      </c>
      <c r="L1218" t="s">
        <v>781</v>
      </c>
      <c r="M1218">
        <v>964779</v>
      </c>
      <c r="N1218">
        <v>70700</v>
      </c>
      <c r="O1218" s="59">
        <v>17795604</v>
      </c>
    </row>
    <row r="1219" spans="1:15" x14ac:dyDescent="0.3">
      <c r="A1219" t="s">
        <v>690</v>
      </c>
      <c r="B1219">
        <v>111.12</v>
      </c>
      <c r="C1219">
        <v>1</v>
      </c>
      <c r="D1219" s="18">
        <v>39132</v>
      </c>
      <c r="E1219" s="18">
        <v>39155</v>
      </c>
      <c r="F1219" t="s">
        <v>5960</v>
      </c>
      <c r="G1219" t="s">
        <v>5969</v>
      </c>
      <c r="H1219" t="s">
        <v>681</v>
      </c>
      <c r="I1219" t="s">
        <v>839</v>
      </c>
      <c r="J1219" t="s">
        <v>840</v>
      </c>
      <c r="K1219" t="s">
        <v>3629</v>
      </c>
      <c r="L1219" t="s">
        <v>3635</v>
      </c>
      <c r="M1219">
        <v>9057756</v>
      </c>
      <c r="N1219">
        <v>16000</v>
      </c>
      <c r="O1219" s="59">
        <v>25468421</v>
      </c>
    </row>
    <row r="1220" spans="1:15" x14ac:dyDescent="0.3">
      <c r="A1220" t="s">
        <v>676</v>
      </c>
      <c r="B1220">
        <v>157.38</v>
      </c>
      <c r="C1220">
        <v>2</v>
      </c>
      <c r="D1220" s="18">
        <v>39394</v>
      </c>
      <c r="E1220" s="18">
        <v>39477</v>
      </c>
      <c r="F1220" t="s">
        <v>5959</v>
      </c>
      <c r="G1220" t="s">
        <v>5968</v>
      </c>
      <c r="H1220" t="s">
        <v>755</v>
      </c>
      <c r="I1220" t="s">
        <v>678</v>
      </c>
      <c r="J1220" t="s">
        <v>679</v>
      </c>
      <c r="K1220" t="s">
        <v>3364</v>
      </c>
      <c r="L1220" t="s">
        <v>1814</v>
      </c>
      <c r="M1220">
        <v>956639</v>
      </c>
      <c r="N1220">
        <v>87000</v>
      </c>
      <c r="O1220" s="59">
        <v>27427457</v>
      </c>
    </row>
    <row r="1221" spans="1:15" x14ac:dyDescent="0.3">
      <c r="A1221" t="s">
        <v>690</v>
      </c>
      <c r="B1221">
        <v>123.68</v>
      </c>
      <c r="C1221">
        <v>3</v>
      </c>
      <c r="D1221" s="18">
        <v>39129</v>
      </c>
      <c r="E1221" s="18">
        <v>39162</v>
      </c>
      <c r="F1221" t="s">
        <v>5960</v>
      </c>
      <c r="G1221" t="s">
        <v>5969</v>
      </c>
      <c r="H1221" t="s">
        <v>675</v>
      </c>
      <c r="I1221" t="s">
        <v>711</v>
      </c>
      <c r="J1221" t="s">
        <v>712</v>
      </c>
      <c r="K1221" t="s">
        <v>923</v>
      </c>
      <c r="L1221" t="s">
        <v>922</v>
      </c>
      <c r="M1221">
        <v>2481888</v>
      </c>
      <c r="N1221">
        <v>30300</v>
      </c>
      <c r="O1221" s="59">
        <v>25305296</v>
      </c>
    </row>
    <row r="1222" spans="1:15" x14ac:dyDescent="0.3">
      <c r="A1222" t="s">
        <v>690</v>
      </c>
      <c r="B1222">
        <v>124.33</v>
      </c>
      <c r="C1222">
        <v>1</v>
      </c>
      <c r="D1222" s="18">
        <v>39303</v>
      </c>
      <c r="E1222" s="18">
        <v>39329</v>
      </c>
      <c r="F1222" t="s">
        <v>5958</v>
      </c>
      <c r="G1222" t="s">
        <v>5969</v>
      </c>
      <c r="H1222" t="s">
        <v>681</v>
      </c>
      <c r="I1222" t="s">
        <v>722</v>
      </c>
      <c r="J1222" t="s">
        <v>797</v>
      </c>
      <c r="K1222" t="s">
        <v>2776</v>
      </c>
      <c r="L1222" t="s">
        <v>4151</v>
      </c>
      <c r="M1222">
        <v>1835235</v>
      </c>
      <c r="N1222">
        <v>16000</v>
      </c>
      <c r="O1222" s="59">
        <v>26781375</v>
      </c>
    </row>
    <row r="1223" spans="1:15" x14ac:dyDescent="0.3">
      <c r="A1223" t="s">
        <v>676</v>
      </c>
      <c r="B1223">
        <v>182.75</v>
      </c>
      <c r="C1223">
        <v>3</v>
      </c>
      <c r="D1223" s="18">
        <v>39125</v>
      </c>
      <c r="E1223" s="18">
        <v>39163</v>
      </c>
      <c r="F1223" t="s">
        <v>5960</v>
      </c>
      <c r="G1223" t="s">
        <v>5969</v>
      </c>
      <c r="H1223" t="s">
        <v>699</v>
      </c>
      <c r="I1223" t="s">
        <v>683</v>
      </c>
      <c r="J1223" t="s">
        <v>684</v>
      </c>
      <c r="K1223" t="s">
        <v>3060</v>
      </c>
      <c r="L1223" t="s">
        <v>3840</v>
      </c>
      <c r="M1223">
        <v>958260</v>
      </c>
      <c r="N1223">
        <v>70700</v>
      </c>
      <c r="O1223" s="59">
        <v>25397025</v>
      </c>
    </row>
    <row r="1224" spans="1:15" x14ac:dyDescent="0.3">
      <c r="A1224" t="s">
        <v>696</v>
      </c>
      <c r="B1224">
        <v>149.38999999999999</v>
      </c>
      <c r="C1224">
        <v>2</v>
      </c>
      <c r="D1224" s="18">
        <v>39145</v>
      </c>
      <c r="E1224" s="18">
        <v>39159</v>
      </c>
      <c r="F1224" t="s">
        <v>5960</v>
      </c>
      <c r="G1224" t="s">
        <v>5969</v>
      </c>
      <c r="H1224" t="s">
        <v>675</v>
      </c>
      <c r="I1224" t="s">
        <v>693</v>
      </c>
      <c r="J1224" t="s">
        <v>694</v>
      </c>
      <c r="K1224" t="s">
        <v>2049</v>
      </c>
      <c r="L1224" t="s">
        <v>3842</v>
      </c>
      <c r="M1224">
        <v>1871547</v>
      </c>
      <c r="N1224">
        <v>30300</v>
      </c>
      <c r="O1224" s="59">
        <v>25624649</v>
      </c>
    </row>
    <row r="1225" spans="1:15" x14ac:dyDescent="0.3">
      <c r="A1225" t="s">
        <v>696</v>
      </c>
      <c r="B1225">
        <v>119.64</v>
      </c>
      <c r="C1225">
        <v>1</v>
      </c>
      <c r="D1225" s="18">
        <v>39122</v>
      </c>
      <c r="E1225" s="18">
        <v>39127</v>
      </c>
      <c r="F1225" t="s">
        <v>5960</v>
      </c>
      <c r="G1225" t="s">
        <v>5969</v>
      </c>
      <c r="H1225" t="s">
        <v>681</v>
      </c>
      <c r="I1225" t="s">
        <v>693</v>
      </c>
      <c r="J1225" t="s">
        <v>694</v>
      </c>
      <c r="K1225" t="s">
        <v>3848</v>
      </c>
      <c r="L1225" t="s">
        <v>4150</v>
      </c>
      <c r="M1225">
        <v>2192738</v>
      </c>
      <c r="N1225">
        <v>16000</v>
      </c>
      <c r="O1225" s="59">
        <v>1978156</v>
      </c>
    </row>
    <row r="1226" spans="1:15" x14ac:dyDescent="0.3">
      <c r="A1226" t="s">
        <v>696</v>
      </c>
      <c r="B1226">
        <v>145.02000000000001</v>
      </c>
      <c r="C1226">
        <v>3</v>
      </c>
      <c r="D1226" s="18">
        <v>39436</v>
      </c>
      <c r="E1226" s="18">
        <v>39458</v>
      </c>
      <c r="F1226" t="s">
        <v>5959</v>
      </c>
      <c r="G1226" t="s">
        <v>5969</v>
      </c>
      <c r="H1226" t="s">
        <v>675</v>
      </c>
      <c r="I1226" t="s">
        <v>765</v>
      </c>
      <c r="J1226" t="s">
        <v>766</v>
      </c>
      <c r="K1226" t="s">
        <v>2686</v>
      </c>
      <c r="L1226" t="s">
        <v>3923</v>
      </c>
      <c r="M1226">
        <v>338223</v>
      </c>
      <c r="N1226">
        <v>30300</v>
      </c>
      <c r="O1226" s="59">
        <v>27832265</v>
      </c>
    </row>
    <row r="1227" spans="1:15" x14ac:dyDescent="0.3">
      <c r="A1227" t="s">
        <v>709</v>
      </c>
      <c r="B1227">
        <v>146.21</v>
      </c>
      <c r="C1227">
        <v>2</v>
      </c>
      <c r="D1227" s="18">
        <v>39325</v>
      </c>
      <c r="E1227" s="18">
        <v>39358</v>
      </c>
      <c r="F1227" t="s">
        <v>5958</v>
      </c>
      <c r="G1227" t="s">
        <v>5968</v>
      </c>
      <c r="H1227" t="s">
        <v>720</v>
      </c>
      <c r="I1227" t="s">
        <v>771</v>
      </c>
      <c r="J1227" t="s">
        <v>772</v>
      </c>
      <c r="K1227" t="s">
        <v>2647</v>
      </c>
      <c r="L1227" t="s">
        <v>2646</v>
      </c>
      <c r="M1227">
        <v>9027707</v>
      </c>
      <c r="N1227">
        <v>90830</v>
      </c>
      <c r="O1227" s="59">
        <v>2312960</v>
      </c>
    </row>
    <row r="1228" spans="1:15" x14ac:dyDescent="0.3">
      <c r="A1228" t="s">
        <v>696</v>
      </c>
      <c r="B1228">
        <v>174.63</v>
      </c>
      <c r="C1228">
        <v>3</v>
      </c>
      <c r="D1228" s="18">
        <v>39419</v>
      </c>
      <c r="E1228" s="18">
        <v>39444</v>
      </c>
      <c r="F1228" t="s">
        <v>5959</v>
      </c>
      <c r="G1228" t="s">
        <v>5968</v>
      </c>
      <c r="H1228" t="s">
        <v>720</v>
      </c>
      <c r="I1228" t="s">
        <v>693</v>
      </c>
      <c r="J1228" t="s">
        <v>694</v>
      </c>
      <c r="K1228" t="s">
        <v>4149</v>
      </c>
      <c r="L1228" t="s">
        <v>4148</v>
      </c>
      <c r="M1228">
        <v>1703338</v>
      </c>
      <c r="N1228">
        <v>90830</v>
      </c>
      <c r="O1228" s="59">
        <v>27671621</v>
      </c>
    </row>
    <row r="1229" spans="1:15" x14ac:dyDescent="0.3">
      <c r="A1229" t="s">
        <v>676</v>
      </c>
      <c r="B1229">
        <v>155.97999999999999</v>
      </c>
      <c r="C1229">
        <v>2</v>
      </c>
      <c r="D1229" s="18">
        <v>39325</v>
      </c>
      <c r="E1229" s="18">
        <v>39326</v>
      </c>
      <c r="F1229" t="s">
        <v>5958</v>
      </c>
      <c r="G1229" t="s">
        <v>5969</v>
      </c>
      <c r="H1229" t="s">
        <v>675</v>
      </c>
      <c r="I1229" t="s">
        <v>683</v>
      </c>
      <c r="J1229" t="s">
        <v>703</v>
      </c>
      <c r="K1229" t="s">
        <v>1021</v>
      </c>
      <c r="L1229" t="s">
        <v>4147</v>
      </c>
      <c r="M1229">
        <v>17304</v>
      </c>
      <c r="N1229">
        <v>30300</v>
      </c>
      <c r="O1229" s="59">
        <v>26882453</v>
      </c>
    </row>
    <row r="1230" spans="1:15" x14ac:dyDescent="0.3">
      <c r="A1230" t="s">
        <v>690</v>
      </c>
      <c r="B1230">
        <v>181.83</v>
      </c>
      <c r="C1230">
        <v>4</v>
      </c>
      <c r="D1230" s="18">
        <v>39157</v>
      </c>
      <c r="E1230" s="18">
        <v>39181</v>
      </c>
      <c r="F1230" t="s">
        <v>5960</v>
      </c>
      <c r="G1230" t="s">
        <v>5969</v>
      </c>
      <c r="H1230" t="s">
        <v>699</v>
      </c>
      <c r="I1230" t="s">
        <v>711</v>
      </c>
      <c r="J1230" t="s">
        <v>712</v>
      </c>
      <c r="K1230" t="s">
        <v>935</v>
      </c>
      <c r="L1230" t="s">
        <v>1905</v>
      </c>
      <c r="M1230">
        <v>2574886</v>
      </c>
      <c r="N1230">
        <v>70700</v>
      </c>
      <c r="O1230" s="59">
        <v>25648765</v>
      </c>
    </row>
    <row r="1231" spans="1:15" x14ac:dyDescent="0.3">
      <c r="A1231" t="s">
        <v>690</v>
      </c>
      <c r="B1231">
        <v>126.38</v>
      </c>
      <c r="C1231">
        <v>2</v>
      </c>
      <c r="D1231" s="18">
        <v>39419</v>
      </c>
      <c r="E1231" s="18">
        <v>39449</v>
      </c>
      <c r="F1231" t="s">
        <v>5959</v>
      </c>
      <c r="G1231" t="s">
        <v>5969</v>
      </c>
      <c r="H1231" t="s">
        <v>675</v>
      </c>
      <c r="I1231" t="s">
        <v>711</v>
      </c>
      <c r="J1231" t="s">
        <v>712</v>
      </c>
      <c r="K1231" t="s">
        <v>3675</v>
      </c>
      <c r="L1231" t="s">
        <v>2173</v>
      </c>
      <c r="M1231">
        <v>771320</v>
      </c>
      <c r="N1231">
        <v>30300</v>
      </c>
      <c r="O1231" s="59">
        <v>27600452</v>
      </c>
    </row>
    <row r="1232" spans="1:15" x14ac:dyDescent="0.3">
      <c r="A1232" t="s">
        <v>690</v>
      </c>
      <c r="B1232">
        <v>124.33</v>
      </c>
      <c r="C1232">
        <v>1</v>
      </c>
      <c r="D1232" s="18">
        <v>39299</v>
      </c>
      <c r="E1232" s="18">
        <v>39310</v>
      </c>
      <c r="F1232" t="s">
        <v>5958</v>
      </c>
      <c r="G1232" t="s">
        <v>5969</v>
      </c>
      <c r="H1232" t="s">
        <v>681</v>
      </c>
      <c r="I1232" t="s">
        <v>722</v>
      </c>
      <c r="J1232" t="s">
        <v>723</v>
      </c>
      <c r="K1232" t="s">
        <v>724</v>
      </c>
      <c r="L1232" t="s">
        <v>760</v>
      </c>
      <c r="M1232">
        <v>728598</v>
      </c>
      <c r="N1232">
        <v>16000</v>
      </c>
      <c r="O1232" s="59">
        <v>26781345</v>
      </c>
    </row>
    <row r="1233" spans="1:15" x14ac:dyDescent="0.3">
      <c r="A1233" t="s">
        <v>690</v>
      </c>
      <c r="B1233">
        <v>158.6</v>
      </c>
      <c r="C1233">
        <v>2</v>
      </c>
      <c r="D1233" s="18">
        <v>39286</v>
      </c>
      <c r="E1233" s="18">
        <v>39291</v>
      </c>
      <c r="F1233" t="s">
        <v>5958</v>
      </c>
      <c r="G1233" t="s">
        <v>5969</v>
      </c>
      <c r="H1233" t="s">
        <v>675</v>
      </c>
      <c r="I1233" t="s">
        <v>687</v>
      </c>
      <c r="J1233" t="s">
        <v>688</v>
      </c>
      <c r="K1233" t="s">
        <v>740</v>
      </c>
      <c r="L1233" t="s">
        <v>4146</v>
      </c>
      <c r="M1233">
        <v>2700291</v>
      </c>
      <c r="N1233">
        <v>30300</v>
      </c>
      <c r="O1233" s="59">
        <v>26754493</v>
      </c>
    </row>
    <row r="1234" spans="1:15" x14ac:dyDescent="0.3">
      <c r="A1234" t="s">
        <v>696</v>
      </c>
      <c r="B1234">
        <v>185.27</v>
      </c>
      <c r="C1234">
        <v>3</v>
      </c>
      <c r="D1234" s="18">
        <v>39313</v>
      </c>
      <c r="E1234" s="18">
        <v>39338</v>
      </c>
      <c r="F1234" t="s">
        <v>5958</v>
      </c>
      <c r="G1234" t="s">
        <v>5969</v>
      </c>
      <c r="H1234" t="s">
        <v>699</v>
      </c>
      <c r="I1234" t="s">
        <v>693</v>
      </c>
      <c r="J1234" t="s">
        <v>694</v>
      </c>
      <c r="K1234" t="s">
        <v>4145</v>
      </c>
      <c r="L1234" t="s">
        <v>4144</v>
      </c>
      <c r="M1234">
        <v>960918</v>
      </c>
      <c r="N1234">
        <v>70700</v>
      </c>
      <c r="O1234" s="59">
        <v>26827482</v>
      </c>
    </row>
    <row r="1235" spans="1:15" x14ac:dyDescent="0.3">
      <c r="A1235" t="s">
        <v>690</v>
      </c>
      <c r="B1235">
        <v>173</v>
      </c>
      <c r="C1235">
        <v>2</v>
      </c>
      <c r="D1235" s="18">
        <v>39299</v>
      </c>
      <c r="E1235" s="18">
        <v>39307</v>
      </c>
      <c r="F1235" t="s">
        <v>5958</v>
      </c>
      <c r="G1235" t="s">
        <v>5969</v>
      </c>
      <c r="H1235" t="s">
        <v>699</v>
      </c>
      <c r="I1235" t="s">
        <v>687</v>
      </c>
      <c r="J1235" t="s">
        <v>688</v>
      </c>
      <c r="K1235" t="s">
        <v>1167</v>
      </c>
      <c r="L1235" t="s">
        <v>3907</v>
      </c>
      <c r="M1235">
        <v>953183</v>
      </c>
      <c r="N1235">
        <v>70700</v>
      </c>
      <c r="O1235" s="59">
        <v>26718277</v>
      </c>
    </row>
    <row r="1236" spans="1:15" x14ac:dyDescent="0.3">
      <c r="A1236" t="s">
        <v>696</v>
      </c>
      <c r="B1236">
        <v>168.49</v>
      </c>
      <c r="C1236">
        <v>3</v>
      </c>
      <c r="D1236" s="18">
        <v>39375</v>
      </c>
      <c r="E1236" s="18">
        <v>39397</v>
      </c>
      <c r="F1236" t="s">
        <v>5959</v>
      </c>
      <c r="G1236" t="s">
        <v>5968</v>
      </c>
      <c r="H1236" t="s">
        <v>720</v>
      </c>
      <c r="I1236" t="s">
        <v>693</v>
      </c>
      <c r="J1236" t="s">
        <v>694</v>
      </c>
      <c r="K1236" t="s">
        <v>738</v>
      </c>
      <c r="L1236" t="s">
        <v>4143</v>
      </c>
      <c r="M1236">
        <v>359763</v>
      </c>
      <c r="N1236">
        <v>90830</v>
      </c>
      <c r="O1236" s="59">
        <v>27344221</v>
      </c>
    </row>
    <row r="1237" spans="1:15" x14ac:dyDescent="0.3">
      <c r="A1237" t="s">
        <v>690</v>
      </c>
      <c r="B1237">
        <v>157.52000000000001</v>
      </c>
      <c r="C1237">
        <v>3</v>
      </c>
      <c r="D1237" s="18">
        <v>39178</v>
      </c>
      <c r="E1237" s="18">
        <v>39180</v>
      </c>
      <c r="F1237" t="s">
        <v>5957</v>
      </c>
      <c r="G1237" t="s">
        <v>5969</v>
      </c>
      <c r="H1237" t="s">
        <v>675</v>
      </c>
      <c r="I1237" t="s">
        <v>722</v>
      </c>
      <c r="J1237" t="s">
        <v>797</v>
      </c>
      <c r="K1237" t="s">
        <v>3013</v>
      </c>
      <c r="L1237" t="s">
        <v>3012</v>
      </c>
      <c r="M1237">
        <v>126346</v>
      </c>
      <c r="N1237">
        <v>30300</v>
      </c>
      <c r="O1237" s="59">
        <v>25815236</v>
      </c>
    </row>
    <row r="1238" spans="1:15" x14ac:dyDescent="0.3">
      <c r="A1238" t="s">
        <v>676</v>
      </c>
      <c r="B1238">
        <v>179.74</v>
      </c>
      <c r="C1238">
        <v>4</v>
      </c>
      <c r="D1238" s="18">
        <v>39097</v>
      </c>
      <c r="E1238" s="18">
        <v>39099</v>
      </c>
      <c r="F1238" t="s">
        <v>5960</v>
      </c>
      <c r="G1238" t="s">
        <v>5969</v>
      </c>
      <c r="H1238" t="s">
        <v>699</v>
      </c>
      <c r="I1238" t="s">
        <v>683</v>
      </c>
      <c r="J1238" t="s">
        <v>735</v>
      </c>
      <c r="K1238" t="s">
        <v>1504</v>
      </c>
      <c r="L1238" t="s">
        <v>1503</v>
      </c>
      <c r="M1238">
        <v>2384192</v>
      </c>
      <c r="N1238">
        <v>70700</v>
      </c>
      <c r="O1238" s="59">
        <v>25198483</v>
      </c>
    </row>
    <row r="1239" spans="1:15" x14ac:dyDescent="0.3">
      <c r="A1239" t="s">
        <v>709</v>
      </c>
      <c r="B1239">
        <v>97.73</v>
      </c>
      <c r="C1239">
        <v>2</v>
      </c>
      <c r="D1239" s="18">
        <v>39328</v>
      </c>
      <c r="E1239" s="18">
        <v>39361</v>
      </c>
      <c r="F1239" t="s">
        <v>5958</v>
      </c>
      <c r="G1239" t="s">
        <v>5968</v>
      </c>
      <c r="H1239" t="s">
        <v>720</v>
      </c>
      <c r="I1239" t="s">
        <v>706</v>
      </c>
      <c r="J1239" t="s">
        <v>707</v>
      </c>
      <c r="K1239" t="s">
        <v>813</v>
      </c>
      <c r="L1239" t="s">
        <v>2139</v>
      </c>
      <c r="M1239">
        <v>179222</v>
      </c>
      <c r="N1239">
        <v>90830</v>
      </c>
      <c r="O1239" s="59">
        <v>27001192</v>
      </c>
    </row>
    <row r="1240" spans="1:15" x14ac:dyDescent="0.3">
      <c r="A1240" t="s">
        <v>676</v>
      </c>
      <c r="B1240">
        <v>190.42</v>
      </c>
      <c r="C1240">
        <v>2</v>
      </c>
      <c r="D1240" s="18">
        <v>39110</v>
      </c>
      <c r="E1240" s="18">
        <v>39159</v>
      </c>
      <c r="F1240" t="s">
        <v>5960</v>
      </c>
      <c r="G1240" t="s">
        <v>5968</v>
      </c>
      <c r="H1240" t="s">
        <v>755</v>
      </c>
      <c r="I1240" t="s">
        <v>678</v>
      </c>
      <c r="J1240" t="s">
        <v>679</v>
      </c>
      <c r="K1240" t="s">
        <v>1070</v>
      </c>
      <c r="L1240" t="s">
        <v>3141</v>
      </c>
      <c r="M1240">
        <v>2279243</v>
      </c>
      <c r="N1240">
        <v>87000</v>
      </c>
      <c r="O1240" s="59">
        <v>25295665</v>
      </c>
    </row>
    <row r="1241" spans="1:15" x14ac:dyDescent="0.3">
      <c r="A1241" t="s">
        <v>696</v>
      </c>
      <c r="B1241">
        <v>157.82</v>
      </c>
      <c r="C1241">
        <v>3</v>
      </c>
      <c r="D1241" s="18">
        <v>39187</v>
      </c>
      <c r="E1241" s="18">
        <v>39208</v>
      </c>
      <c r="F1241" t="s">
        <v>5957</v>
      </c>
      <c r="G1241" t="s">
        <v>5969</v>
      </c>
      <c r="H1241" t="s">
        <v>675</v>
      </c>
      <c r="I1241" t="s">
        <v>765</v>
      </c>
      <c r="J1241" t="s">
        <v>766</v>
      </c>
      <c r="K1241" t="s">
        <v>1442</v>
      </c>
      <c r="L1241" t="s">
        <v>4142</v>
      </c>
      <c r="M1241">
        <v>1717607</v>
      </c>
      <c r="N1241">
        <v>30300</v>
      </c>
      <c r="O1241" s="59">
        <v>2067988</v>
      </c>
    </row>
    <row r="1242" spans="1:15" x14ac:dyDescent="0.3">
      <c r="A1242" t="s">
        <v>690</v>
      </c>
      <c r="B1242">
        <v>173</v>
      </c>
      <c r="C1242">
        <v>2</v>
      </c>
      <c r="D1242" s="18">
        <v>39206</v>
      </c>
      <c r="E1242" s="18">
        <v>39218</v>
      </c>
      <c r="F1242" t="s">
        <v>5957</v>
      </c>
      <c r="G1242" t="s">
        <v>5969</v>
      </c>
      <c r="H1242" t="s">
        <v>699</v>
      </c>
      <c r="I1242" t="s">
        <v>687</v>
      </c>
      <c r="J1242" t="s">
        <v>688</v>
      </c>
      <c r="K1242" t="s">
        <v>1038</v>
      </c>
      <c r="L1242" t="s">
        <v>3818</v>
      </c>
      <c r="M1242">
        <v>1787368</v>
      </c>
      <c r="N1242">
        <v>70700</v>
      </c>
      <c r="O1242" s="59">
        <v>26018713</v>
      </c>
    </row>
    <row r="1243" spans="1:15" x14ac:dyDescent="0.3">
      <c r="A1243" t="s">
        <v>696</v>
      </c>
      <c r="B1243">
        <v>191.28</v>
      </c>
      <c r="C1243">
        <v>3</v>
      </c>
      <c r="D1243" s="18">
        <v>39275</v>
      </c>
      <c r="E1243" s="18">
        <v>39287</v>
      </c>
      <c r="F1243" t="s">
        <v>5958</v>
      </c>
      <c r="G1243" t="s">
        <v>5969</v>
      </c>
      <c r="H1243" t="s">
        <v>699</v>
      </c>
      <c r="I1243" t="s">
        <v>693</v>
      </c>
      <c r="J1243" t="s">
        <v>694</v>
      </c>
      <c r="K1243" t="s">
        <v>857</v>
      </c>
      <c r="L1243" t="s">
        <v>1288</v>
      </c>
      <c r="M1243">
        <v>962797</v>
      </c>
      <c r="N1243">
        <v>70700</v>
      </c>
      <c r="O1243" s="59">
        <v>26502065</v>
      </c>
    </row>
    <row r="1244" spans="1:15" x14ac:dyDescent="0.3">
      <c r="A1244" t="s">
        <v>690</v>
      </c>
      <c r="B1244">
        <v>157.52000000000001</v>
      </c>
      <c r="C1244">
        <v>3</v>
      </c>
      <c r="D1244" s="18">
        <v>39419</v>
      </c>
      <c r="E1244" s="18">
        <v>39426</v>
      </c>
      <c r="F1244" t="s">
        <v>5959</v>
      </c>
      <c r="G1244" t="s">
        <v>5969</v>
      </c>
      <c r="H1244" t="s">
        <v>675</v>
      </c>
      <c r="I1244" t="s">
        <v>722</v>
      </c>
      <c r="J1244" t="s">
        <v>723</v>
      </c>
      <c r="K1244" t="s">
        <v>4141</v>
      </c>
      <c r="L1244" t="s">
        <v>900</v>
      </c>
      <c r="M1244">
        <v>126106</v>
      </c>
      <c r="N1244">
        <v>30300</v>
      </c>
      <c r="O1244" s="59">
        <v>27653001</v>
      </c>
    </row>
    <row r="1245" spans="1:15" x14ac:dyDescent="0.3">
      <c r="A1245" t="s">
        <v>709</v>
      </c>
      <c r="B1245">
        <v>114.52</v>
      </c>
      <c r="C1245">
        <v>1</v>
      </c>
      <c r="D1245" s="18">
        <v>39391</v>
      </c>
      <c r="E1245" s="18">
        <v>39434</v>
      </c>
      <c r="F1245" t="s">
        <v>5959</v>
      </c>
      <c r="G1245" t="s">
        <v>5969</v>
      </c>
      <c r="H1245" t="s">
        <v>681</v>
      </c>
      <c r="I1245" t="s">
        <v>726</v>
      </c>
      <c r="J1245" t="s">
        <v>727</v>
      </c>
      <c r="K1245" t="s">
        <v>4140</v>
      </c>
      <c r="L1245" t="s">
        <v>4139</v>
      </c>
      <c r="M1245">
        <v>191441</v>
      </c>
      <c r="N1245">
        <v>16000</v>
      </c>
      <c r="O1245" s="59">
        <v>27441048</v>
      </c>
    </row>
    <row r="1246" spans="1:15" x14ac:dyDescent="0.3">
      <c r="A1246" t="s">
        <v>690</v>
      </c>
      <c r="B1246">
        <v>92.9</v>
      </c>
      <c r="C1246">
        <v>2</v>
      </c>
      <c r="D1246" s="18">
        <v>39145</v>
      </c>
      <c r="E1246" s="18">
        <v>39161</v>
      </c>
      <c r="F1246" t="s">
        <v>5960</v>
      </c>
      <c r="G1246" t="s">
        <v>5969</v>
      </c>
      <c r="H1246" t="s">
        <v>681</v>
      </c>
      <c r="I1246" t="s">
        <v>711</v>
      </c>
      <c r="J1246" t="s">
        <v>712</v>
      </c>
      <c r="K1246" t="s">
        <v>2011</v>
      </c>
      <c r="L1246" t="s">
        <v>1507</v>
      </c>
      <c r="M1246">
        <v>150939</v>
      </c>
      <c r="N1246">
        <v>16000</v>
      </c>
      <c r="O1246" s="59">
        <v>25557328</v>
      </c>
    </row>
    <row r="1247" spans="1:15" x14ac:dyDescent="0.3">
      <c r="A1247" t="s">
        <v>696</v>
      </c>
      <c r="B1247">
        <v>168.82</v>
      </c>
      <c r="C1247">
        <v>2</v>
      </c>
      <c r="D1247" s="18">
        <v>39387</v>
      </c>
      <c r="E1247" s="18">
        <v>39400</v>
      </c>
      <c r="F1247" t="s">
        <v>5959</v>
      </c>
      <c r="G1247" t="s">
        <v>5968</v>
      </c>
      <c r="H1247" t="s">
        <v>720</v>
      </c>
      <c r="I1247" t="s">
        <v>693</v>
      </c>
      <c r="J1247" t="s">
        <v>694</v>
      </c>
      <c r="K1247" t="s">
        <v>717</v>
      </c>
      <c r="L1247" t="s">
        <v>1799</v>
      </c>
      <c r="M1247">
        <v>353387</v>
      </c>
      <c r="N1247">
        <v>90830</v>
      </c>
      <c r="O1247" s="59">
        <v>27398980</v>
      </c>
    </row>
    <row r="1248" spans="1:15" x14ac:dyDescent="0.3">
      <c r="A1248" t="s">
        <v>709</v>
      </c>
      <c r="B1248">
        <v>134.01</v>
      </c>
      <c r="C1248">
        <v>3</v>
      </c>
      <c r="D1248" s="18">
        <v>39418</v>
      </c>
      <c r="E1248" s="18">
        <v>39452</v>
      </c>
      <c r="F1248" t="s">
        <v>5959</v>
      </c>
      <c r="G1248" t="s">
        <v>5969</v>
      </c>
      <c r="H1248" t="s">
        <v>681</v>
      </c>
      <c r="I1248" t="s">
        <v>746</v>
      </c>
      <c r="J1248" t="s">
        <v>747</v>
      </c>
      <c r="K1248" t="s">
        <v>3384</v>
      </c>
      <c r="L1248" t="s">
        <v>3383</v>
      </c>
      <c r="M1248">
        <v>2906387</v>
      </c>
      <c r="N1248">
        <v>16000</v>
      </c>
      <c r="O1248" s="59">
        <v>17826354</v>
      </c>
    </row>
    <row r="1249" spans="1:15" x14ac:dyDescent="0.3">
      <c r="A1249" t="s">
        <v>690</v>
      </c>
      <c r="B1249">
        <v>157.52000000000001</v>
      </c>
      <c r="C1249">
        <v>3</v>
      </c>
      <c r="D1249" s="18">
        <v>39373</v>
      </c>
      <c r="E1249" s="18">
        <v>39397</v>
      </c>
      <c r="F1249" t="s">
        <v>5959</v>
      </c>
      <c r="G1249" t="s">
        <v>5969</v>
      </c>
      <c r="H1249" t="s">
        <v>675</v>
      </c>
      <c r="I1249" t="s">
        <v>722</v>
      </c>
      <c r="J1249" t="s">
        <v>723</v>
      </c>
      <c r="K1249" t="s">
        <v>1187</v>
      </c>
      <c r="L1249" t="s">
        <v>4138</v>
      </c>
      <c r="M1249">
        <v>9498392</v>
      </c>
      <c r="N1249">
        <v>30300</v>
      </c>
      <c r="O1249" s="59">
        <v>27270202</v>
      </c>
    </row>
    <row r="1250" spans="1:15" x14ac:dyDescent="0.3">
      <c r="A1250" t="s">
        <v>696</v>
      </c>
      <c r="B1250">
        <v>114.46</v>
      </c>
      <c r="C1250">
        <v>2</v>
      </c>
      <c r="D1250" s="18">
        <v>39207</v>
      </c>
      <c r="E1250" s="18">
        <v>39209</v>
      </c>
      <c r="F1250" t="s">
        <v>5957</v>
      </c>
      <c r="G1250" t="s">
        <v>5969</v>
      </c>
      <c r="H1250" t="s">
        <v>681</v>
      </c>
      <c r="I1250" t="s">
        <v>946</v>
      </c>
      <c r="J1250" t="s">
        <v>2875</v>
      </c>
      <c r="K1250" t="s">
        <v>1156</v>
      </c>
      <c r="L1250" t="s">
        <v>1192</v>
      </c>
      <c r="M1250">
        <v>2746230</v>
      </c>
      <c r="N1250">
        <v>16000</v>
      </c>
      <c r="O1250" s="59">
        <v>26020596</v>
      </c>
    </row>
    <row r="1251" spans="1:15" x14ac:dyDescent="0.3">
      <c r="A1251" t="s">
        <v>676</v>
      </c>
      <c r="B1251">
        <v>119.38</v>
      </c>
      <c r="C1251">
        <v>1</v>
      </c>
      <c r="D1251" s="18">
        <v>39345</v>
      </c>
      <c r="E1251" s="18">
        <v>39371</v>
      </c>
      <c r="F1251" t="s">
        <v>5958</v>
      </c>
      <c r="G1251" t="s">
        <v>5969</v>
      </c>
      <c r="H1251" t="s">
        <v>681</v>
      </c>
      <c r="I1251" t="s">
        <v>672</v>
      </c>
      <c r="J1251" t="s">
        <v>673</v>
      </c>
      <c r="K1251" t="s">
        <v>2143</v>
      </c>
      <c r="L1251" t="s">
        <v>4137</v>
      </c>
      <c r="M1251">
        <v>2377466</v>
      </c>
      <c r="N1251">
        <v>16000</v>
      </c>
      <c r="O1251" s="59">
        <v>27063142</v>
      </c>
    </row>
    <row r="1252" spans="1:15" x14ac:dyDescent="0.3">
      <c r="A1252" t="s">
        <v>690</v>
      </c>
      <c r="B1252">
        <v>121.13</v>
      </c>
      <c r="C1252">
        <v>1</v>
      </c>
      <c r="D1252" s="18">
        <v>39411</v>
      </c>
      <c r="E1252" s="18">
        <v>39445</v>
      </c>
      <c r="F1252" t="s">
        <v>5959</v>
      </c>
      <c r="G1252" t="s">
        <v>5969</v>
      </c>
      <c r="H1252" t="s">
        <v>675</v>
      </c>
      <c r="I1252" t="s">
        <v>711</v>
      </c>
      <c r="J1252" t="s">
        <v>712</v>
      </c>
      <c r="K1252" t="s">
        <v>1142</v>
      </c>
      <c r="L1252" t="s">
        <v>2070</v>
      </c>
      <c r="M1252">
        <v>2866893</v>
      </c>
      <c r="N1252">
        <v>30300</v>
      </c>
      <c r="O1252" s="59">
        <v>27600354</v>
      </c>
    </row>
    <row r="1253" spans="1:15" x14ac:dyDescent="0.3">
      <c r="A1253" t="s">
        <v>690</v>
      </c>
      <c r="B1253">
        <v>189.42</v>
      </c>
      <c r="C1253">
        <v>2</v>
      </c>
      <c r="D1253" s="18">
        <v>39429</v>
      </c>
      <c r="E1253" s="18">
        <v>39451</v>
      </c>
      <c r="F1253" t="s">
        <v>5959</v>
      </c>
      <c r="G1253" t="s">
        <v>5968</v>
      </c>
      <c r="H1253" t="s">
        <v>755</v>
      </c>
      <c r="I1253" t="s">
        <v>722</v>
      </c>
      <c r="J1253" t="s">
        <v>797</v>
      </c>
      <c r="K1253" t="s">
        <v>3465</v>
      </c>
      <c r="L1253" t="s">
        <v>3633</v>
      </c>
      <c r="M1253">
        <v>2137026</v>
      </c>
      <c r="N1253">
        <v>87000</v>
      </c>
      <c r="O1253" s="59">
        <v>27696622</v>
      </c>
    </row>
    <row r="1254" spans="1:15" x14ac:dyDescent="0.3">
      <c r="A1254" t="s">
        <v>690</v>
      </c>
      <c r="B1254">
        <v>137.02000000000001</v>
      </c>
      <c r="C1254">
        <v>3</v>
      </c>
      <c r="D1254" s="18">
        <v>39137</v>
      </c>
      <c r="E1254" s="18">
        <v>39167</v>
      </c>
      <c r="F1254" t="s">
        <v>5960</v>
      </c>
      <c r="G1254" t="s">
        <v>5969</v>
      </c>
      <c r="H1254" t="s">
        <v>675</v>
      </c>
      <c r="I1254" t="s">
        <v>722</v>
      </c>
      <c r="J1254" t="s">
        <v>723</v>
      </c>
      <c r="K1254" t="s">
        <v>4136</v>
      </c>
      <c r="L1254" t="s">
        <v>4135</v>
      </c>
      <c r="M1254">
        <v>729445</v>
      </c>
      <c r="N1254">
        <v>30300</v>
      </c>
      <c r="O1254" s="59">
        <v>25507870</v>
      </c>
    </row>
    <row r="1255" spans="1:15" x14ac:dyDescent="0.3">
      <c r="A1255" t="s">
        <v>696</v>
      </c>
      <c r="B1255">
        <v>145.02000000000001</v>
      </c>
      <c r="C1255">
        <v>3</v>
      </c>
      <c r="D1255" s="18">
        <v>39222</v>
      </c>
      <c r="E1255" s="18">
        <v>39245</v>
      </c>
      <c r="F1255" t="s">
        <v>5957</v>
      </c>
      <c r="G1255" t="s">
        <v>5969</v>
      </c>
      <c r="H1255" t="s">
        <v>675</v>
      </c>
      <c r="I1255" t="s">
        <v>765</v>
      </c>
      <c r="J1255" t="s">
        <v>766</v>
      </c>
      <c r="K1255" t="s">
        <v>765</v>
      </c>
      <c r="L1255" t="s">
        <v>4134</v>
      </c>
      <c r="M1255">
        <v>2009878</v>
      </c>
      <c r="N1255">
        <v>30300</v>
      </c>
      <c r="O1255" s="59">
        <v>26150531</v>
      </c>
    </row>
    <row r="1256" spans="1:15" x14ac:dyDescent="0.3">
      <c r="A1256" t="s">
        <v>696</v>
      </c>
      <c r="B1256">
        <v>175</v>
      </c>
      <c r="C1256">
        <v>3</v>
      </c>
      <c r="D1256" s="18">
        <v>39373</v>
      </c>
      <c r="E1256" s="18">
        <v>39385</v>
      </c>
      <c r="F1256" t="s">
        <v>5959</v>
      </c>
      <c r="G1256" t="s">
        <v>5968</v>
      </c>
      <c r="H1256" t="s">
        <v>720</v>
      </c>
      <c r="I1256" t="s">
        <v>693</v>
      </c>
      <c r="J1256" t="s">
        <v>694</v>
      </c>
      <c r="K1256" t="s">
        <v>953</v>
      </c>
      <c r="L1256" t="s">
        <v>943</v>
      </c>
      <c r="M1256">
        <v>346608</v>
      </c>
      <c r="N1256">
        <v>90830</v>
      </c>
      <c r="O1256" s="59">
        <v>27462571</v>
      </c>
    </row>
    <row r="1257" spans="1:15" x14ac:dyDescent="0.3">
      <c r="A1257" t="s">
        <v>676</v>
      </c>
      <c r="B1257">
        <v>86.31</v>
      </c>
      <c r="C1257">
        <v>2</v>
      </c>
      <c r="D1257" s="18">
        <v>39306</v>
      </c>
      <c r="E1257" s="18">
        <v>39390</v>
      </c>
      <c r="F1257" t="s">
        <v>5958</v>
      </c>
      <c r="G1257" t="s">
        <v>5969</v>
      </c>
      <c r="H1257" t="s">
        <v>681</v>
      </c>
      <c r="I1257" t="s">
        <v>678</v>
      </c>
      <c r="J1257" t="s">
        <v>679</v>
      </c>
      <c r="K1257" t="s">
        <v>2122</v>
      </c>
      <c r="L1257" t="s">
        <v>4133</v>
      </c>
      <c r="M1257">
        <v>297946</v>
      </c>
      <c r="N1257">
        <v>16000</v>
      </c>
      <c r="O1257" s="59">
        <v>26794426</v>
      </c>
    </row>
    <row r="1258" spans="1:15" x14ac:dyDescent="0.3">
      <c r="A1258" t="s">
        <v>690</v>
      </c>
      <c r="B1258">
        <v>98.91</v>
      </c>
      <c r="C1258">
        <v>1</v>
      </c>
      <c r="D1258" s="18">
        <v>39306</v>
      </c>
      <c r="E1258" s="18">
        <v>39312</v>
      </c>
      <c r="F1258" t="s">
        <v>5958</v>
      </c>
      <c r="G1258" t="s">
        <v>5969</v>
      </c>
      <c r="H1258" t="s">
        <v>681</v>
      </c>
      <c r="I1258" t="s">
        <v>711</v>
      </c>
      <c r="J1258" t="s">
        <v>712</v>
      </c>
      <c r="K1258" t="s">
        <v>1747</v>
      </c>
      <c r="L1258" t="s">
        <v>4096</v>
      </c>
      <c r="M1258">
        <v>9061461</v>
      </c>
      <c r="N1258">
        <v>16000</v>
      </c>
      <c r="O1258" s="59">
        <v>26729503</v>
      </c>
    </row>
    <row r="1259" spans="1:15" x14ac:dyDescent="0.3">
      <c r="A1259" t="s">
        <v>676</v>
      </c>
      <c r="B1259">
        <v>179.74</v>
      </c>
      <c r="C1259">
        <v>4</v>
      </c>
      <c r="D1259" s="18">
        <v>39119</v>
      </c>
      <c r="E1259" s="18">
        <v>39175</v>
      </c>
      <c r="F1259" t="s">
        <v>5960</v>
      </c>
      <c r="G1259" t="s">
        <v>5969</v>
      </c>
      <c r="H1259" t="s">
        <v>699</v>
      </c>
      <c r="I1259" t="s">
        <v>683</v>
      </c>
      <c r="J1259" t="s">
        <v>735</v>
      </c>
      <c r="K1259" t="s">
        <v>895</v>
      </c>
      <c r="L1259" t="s">
        <v>3029</v>
      </c>
      <c r="M1259">
        <v>246929</v>
      </c>
      <c r="N1259">
        <v>70700</v>
      </c>
      <c r="O1259" s="59">
        <v>25345187</v>
      </c>
    </row>
    <row r="1260" spans="1:15" x14ac:dyDescent="0.3">
      <c r="A1260" t="s">
        <v>696</v>
      </c>
      <c r="B1260">
        <v>174.63</v>
      </c>
      <c r="C1260">
        <v>3</v>
      </c>
      <c r="D1260" s="18">
        <v>39283</v>
      </c>
      <c r="E1260" s="18">
        <v>39289</v>
      </c>
      <c r="F1260" t="s">
        <v>5958</v>
      </c>
      <c r="G1260" t="s">
        <v>5968</v>
      </c>
      <c r="H1260" t="s">
        <v>720</v>
      </c>
      <c r="I1260" t="s">
        <v>693</v>
      </c>
      <c r="J1260" t="s">
        <v>694</v>
      </c>
      <c r="K1260" t="s">
        <v>1074</v>
      </c>
      <c r="L1260" t="s">
        <v>856</v>
      </c>
      <c r="M1260">
        <v>370192</v>
      </c>
      <c r="N1260">
        <v>90830</v>
      </c>
      <c r="O1260" s="59">
        <v>26639201</v>
      </c>
    </row>
    <row r="1261" spans="1:15" x14ac:dyDescent="0.3">
      <c r="A1261" t="s">
        <v>676</v>
      </c>
      <c r="B1261">
        <v>117.86</v>
      </c>
      <c r="C1261">
        <v>2</v>
      </c>
      <c r="D1261" s="18">
        <v>39355</v>
      </c>
      <c r="E1261" s="18">
        <v>39398</v>
      </c>
      <c r="F1261" t="s">
        <v>5958</v>
      </c>
      <c r="G1261" t="s">
        <v>5969</v>
      </c>
      <c r="H1261" t="s">
        <v>675</v>
      </c>
      <c r="I1261" t="s">
        <v>683</v>
      </c>
      <c r="J1261" t="s">
        <v>684</v>
      </c>
      <c r="K1261" t="s">
        <v>1142</v>
      </c>
      <c r="L1261" t="s">
        <v>4132</v>
      </c>
      <c r="M1261">
        <v>309652</v>
      </c>
      <c r="N1261">
        <v>30300</v>
      </c>
      <c r="O1261" s="59">
        <v>27175887</v>
      </c>
    </row>
    <row r="1262" spans="1:15" x14ac:dyDescent="0.3">
      <c r="A1262" t="s">
        <v>709</v>
      </c>
      <c r="B1262">
        <v>139.11000000000001</v>
      </c>
      <c r="C1262">
        <v>2</v>
      </c>
      <c r="D1262" s="18">
        <v>39433</v>
      </c>
      <c r="E1262" s="18">
        <v>39440</v>
      </c>
      <c r="F1262" t="s">
        <v>5959</v>
      </c>
      <c r="G1262" t="s">
        <v>5969</v>
      </c>
      <c r="H1262" t="s">
        <v>675</v>
      </c>
      <c r="I1262" t="s">
        <v>771</v>
      </c>
      <c r="J1262" t="s">
        <v>772</v>
      </c>
      <c r="K1262" t="s">
        <v>4131</v>
      </c>
      <c r="L1262" t="s">
        <v>4130</v>
      </c>
      <c r="M1262">
        <v>71799</v>
      </c>
      <c r="N1262">
        <v>30300</v>
      </c>
      <c r="O1262" s="59">
        <v>27758494</v>
      </c>
    </row>
    <row r="1263" spans="1:15" x14ac:dyDescent="0.3">
      <c r="A1263" t="s">
        <v>696</v>
      </c>
      <c r="B1263">
        <v>157.91999999999999</v>
      </c>
      <c r="C1263">
        <v>3</v>
      </c>
      <c r="D1263" s="18">
        <v>39390</v>
      </c>
      <c r="E1263" s="18">
        <v>39410</v>
      </c>
      <c r="F1263" t="s">
        <v>5959</v>
      </c>
      <c r="G1263" t="s">
        <v>5969</v>
      </c>
      <c r="H1263" t="s">
        <v>675</v>
      </c>
      <c r="I1263" t="s">
        <v>693</v>
      </c>
      <c r="J1263" t="s">
        <v>694</v>
      </c>
      <c r="K1263" t="s">
        <v>733</v>
      </c>
      <c r="L1263" t="s">
        <v>4129</v>
      </c>
      <c r="M1263">
        <v>355426</v>
      </c>
      <c r="N1263">
        <v>30300</v>
      </c>
      <c r="O1263" s="59">
        <v>27454333</v>
      </c>
    </row>
    <row r="1264" spans="1:15" x14ac:dyDescent="0.3">
      <c r="A1264" t="s">
        <v>709</v>
      </c>
      <c r="B1264">
        <v>122.73</v>
      </c>
      <c r="C1264">
        <v>2</v>
      </c>
      <c r="D1264" s="18">
        <v>39283</v>
      </c>
      <c r="E1264" s="18">
        <v>39299</v>
      </c>
      <c r="F1264" t="s">
        <v>5958</v>
      </c>
      <c r="G1264" t="s">
        <v>5969</v>
      </c>
      <c r="H1264" t="s">
        <v>681</v>
      </c>
      <c r="I1264" t="s">
        <v>726</v>
      </c>
      <c r="J1264" t="s">
        <v>750</v>
      </c>
      <c r="K1264" t="s">
        <v>4128</v>
      </c>
      <c r="L1264" t="s">
        <v>4127</v>
      </c>
      <c r="M1264">
        <v>2406430</v>
      </c>
      <c r="N1264">
        <v>16000</v>
      </c>
      <c r="O1264" s="59">
        <v>26613854</v>
      </c>
    </row>
    <row r="1265" spans="1:15" x14ac:dyDescent="0.3">
      <c r="A1265" t="s">
        <v>709</v>
      </c>
      <c r="B1265">
        <v>139.11000000000001</v>
      </c>
      <c r="C1265">
        <v>2</v>
      </c>
      <c r="D1265" s="18">
        <v>39241</v>
      </c>
      <c r="E1265" s="18">
        <v>39290</v>
      </c>
      <c r="F1265" t="s">
        <v>5957</v>
      </c>
      <c r="G1265" t="s">
        <v>5969</v>
      </c>
      <c r="H1265" t="s">
        <v>675</v>
      </c>
      <c r="I1265" t="s">
        <v>771</v>
      </c>
      <c r="J1265" t="s">
        <v>772</v>
      </c>
      <c r="K1265" t="s">
        <v>3532</v>
      </c>
      <c r="L1265" t="s">
        <v>4126</v>
      </c>
      <c r="M1265">
        <v>2267290</v>
      </c>
      <c r="N1265">
        <v>30300</v>
      </c>
      <c r="O1265" s="59">
        <v>26291873</v>
      </c>
    </row>
    <row r="1266" spans="1:15" x14ac:dyDescent="0.3">
      <c r="A1266" t="s">
        <v>690</v>
      </c>
      <c r="B1266">
        <v>183.6</v>
      </c>
      <c r="C1266">
        <v>4</v>
      </c>
      <c r="D1266" s="18">
        <v>39319</v>
      </c>
      <c r="E1266" s="18">
        <v>39321</v>
      </c>
      <c r="F1266" t="s">
        <v>5958</v>
      </c>
      <c r="G1266" t="s">
        <v>5969</v>
      </c>
      <c r="H1266" t="s">
        <v>699</v>
      </c>
      <c r="I1266" t="s">
        <v>722</v>
      </c>
      <c r="J1266" t="s">
        <v>797</v>
      </c>
      <c r="K1266" t="s">
        <v>3541</v>
      </c>
      <c r="L1266" t="s">
        <v>3819</v>
      </c>
      <c r="M1266">
        <v>935675</v>
      </c>
      <c r="N1266">
        <v>70700</v>
      </c>
      <c r="O1266" s="59">
        <v>26879385</v>
      </c>
    </row>
    <row r="1267" spans="1:15" x14ac:dyDescent="0.3">
      <c r="A1267" t="s">
        <v>696</v>
      </c>
      <c r="B1267">
        <v>175</v>
      </c>
      <c r="C1267">
        <v>3</v>
      </c>
      <c r="D1267" s="18">
        <v>39290</v>
      </c>
      <c r="E1267" s="18">
        <v>39311</v>
      </c>
      <c r="F1267" t="s">
        <v>5958</v>
      </c>
      <c r="G1267" t="s">
        <v>5968</v>
      </c>
      <c r="H1267" t="s">
        <v>720</v>
      </c>
      <c r="I1267" t="s">
        <v>693</v>
      </c>
      <c r="J1267" t="s">
        <v>694</v>
      </c>
      <c r="K1267" t="s">
        <v>1415</v>
      </c>
      <c r="L1267" t="s">
        <v>1414</v>
      </c>
      <c r="M1267">
        <v>345903</v>
      </c>
      <c r="N1267">
        <v>90830</v>
      </c>
      <c r="O1267" s="59">
        <v>26755341</v>
      </c>
    </row>
    <row r="1268" spans="1:15" x14ac:dyDescent="0.3">
      <c r="A1268" t="s">
        <v>690</v>
      </c>
      <c r="B1268">
        <v>183.6</v>
      </c>
      <c r="C1268">
        <v>4</v>
      </c>
      <c r="D1268" s="18">
        <v>39237</v>
      </c>
      <c r="E1268" s="18">
        <v>39267</v>
      </c>
      <c r="F1268" t="s">
        <v>5957</v>
      </c>
      <c r="G1268" t="s">
        <v>5969</v>
      </c>
      <c r="H1268" t="s">
        <v>699</v>
      </c>
      <c r="I1268" t="s">
        <v>722</v>
      </c>
      <c r="J1268" t="s">
        <v>843</v>
      </c>
      <c r="K1268" t="s">
        <v>2475</v>
      </c>
      <c r="L1268" t="s">
        <v>4125</v>
      </c>
      <c r="M1268">
        <v>935588</v>
      </c>
      <c r="N1268">
        <v>70700</v>
      </c>
      <c r="O1268" s="59">
        <v>26231913</v>
      </c>
    </row>
    <row r="1269" spans="1:15" x14ac:dyDescent="0.3">
      <c r="A1269" t="s">
        <v>696</v>
      </c>
      <c r="B1269">
        <v>124.43</v>
      </c>
      <c r="C1269">
        <v>1</v>
      </c>
      <c r="D1269" s="18">
        <v>39138</v>
      </c>
      <c r="E1269" s="18">
        <v>39163</v>
      </c>
      <c r="F1269" t="s">
        <v>5960</v>
      </c>
      <c r="G1269" t="s">
        <v>5969</v>
      </c>
      <c r="H1269" t="s">
        <v>681</v>
      </c>
      <c r="I1269" t="s">
        <v>693</v>
      </c>
      <c r="J1269" t="s">
        <v>694</v>
      </c>
      <c r="K1269" t="s">
        <v>1088</v>
      </c>
      <c r="L1269" t="s">
        <v>4124</v>
      </c>
      <c r="M1269">
        <v>355707</v>
      </c>
      <c r="N1269">
        <v>16000</v>
      </c>
      <c r="O1269" s="59">
        <v>25522290</v>
      </c>
    </row>
    <row r="1270" spans="1:15" x14ac:dyDescent="0.3">
      <c r="A1270" t="s">
        <v>709</v>
      </c>
      <c r="B1270">
        <v>150.68</v>
      </c>
      <c r="C1270">
        <v>3</v>
      </c>
      <c r="D1270" s="18">
        <v>39090</v>
      </c>
      <c r="E1270" s="18">
        <v>39102</v>
      </c>
      <c r="F1270" t="s">
        <v>5960</v>
      </c>
      <c r="G1270" t="s">
        <v>5969</v>
      </c>
      <c r="H1270" t="s">
        <v>675</v>
      </c>
      <c r="I1270" t="s">
        <v>771</v>
      </c>
      <c r="J1270" t="s">
        <v>772</v>
      </c>
      <c r="K1270" t="s">
        <v>3384</v>
      </c>
      <c r="L1270" t="s">
        <v>4123</v>
      </c>
      <c r="M1270">
        <v>76886</v>
      </c>
      <c r="N1270">
        <v>30300</v>
      </c>
      <c r="O1270" s="59">
        <v>25152938</v>
      </c>
    </row>
    <row r="1271" spans="1:15" x14ac:dyDescent="0.3">
      <c r="A1271" t="s">
        <v>696</v>
      </c>
      <c r="B1271">
        <v>168.82</v>
      </c>
      <c r="C1271">
        <v>2</v>
      </c>
      <c r="D1271" s="18">
        <v>39429</v>
      </c>
      <c r="E1271" s="18">
        <v>39450</v>
      </c>
      <c r="F1271" t="s">
        <v>5959</v>
      </c>
      <c r="G1271" t="s">
        <v>5968</v>
      </c>
      <c r="H1271" t="s">
        <v>720</v>
      </c>
      <c r="I1271" t="s">
        <v>693</v>
      </c>
      <c r="J1271" t="s">
        <v>694</v>
      </c>
      <c r="K1271" t="s">
        <v>1242</v>
      </c>
      <c r="L1271" t="s">
        <v>4122</v>
      </c>
      <c r="M1271">
        <v>973487</v>
      </c>
      <c r="N1271">
        <v>90830</v>
      </c>
      <c r="O1271" s="59">
        <v>27725492</v>
      </c>
    </row>
    <row r="1272" spans="1:15" x14ac:dyDescent="0.3">
      <c r="A1272" t="s">
        <v>696</v>
      </c>
      <c r="B1272">
        <v>173.75</v>
      </c>
      <c r="C1272">
        <v>2</v>
      </c>
      <c r="D1272" s="18">
        <v>39195</v>
      </c>
      <c r="E1272" s="18">
        <v>39200</v>
      </c>
      <c r="F1272" t="s">
        <v>5957</v>
      </c>
      <c r="G1272" t="s">
        <v>5968</v>
      </c>
      <c r="H1272" t="s">
        <v>720</v>
      </c>
      <c r="I1272" t="s">
        <v>765</v>
      </c>
      <c r="J1272" t="s">
        <v>766</v>
      </c>
      <c r="K1272" t="s">
        <v>765</v>
      </c>
      <c r="L1272" t="s">
        <v>943</v>
      </c>
      <c r="M1272">
        <v>336685</v>
      </c>
      <c r="N1272">
        <v>90830</v>
      </c>
      <c r="O1272" s="59">
        <v>25991347</v>
      </c>
    </row>
    <row r="1273" spans="1:15" x14ac:dyDescent="0.3">
      <c r="A1273" t="s">
        <v>709</v>
      </c>
      <c r="B1273">
        <v>135.12</v>
      </c>
      <c r="C1273">
        <v>2</v>
      </c>
      <c r="D1273" s="18">
        <v>39424</v>
      </c>
      <c r="E1273" s="18">
        <v>39467</v>
      </c>
      <c r="F1273" t="s">
        <v>5959</v>
      </c>
      <c r="G1273" t="s">
        <v>5969</v>
      </c>
      <c r="H1273" t="s">
        <v>681</v>
      </c>
      <c r="I1273" t="s">
        <v>746</v>
      </c>
      <c r="J1273" t="s">
        <v>782</v>
      </c>
      <c r="K1273" t="s">
        <v>3515</v>
      </c>
      <c r="L1273" t="s">
        <v>1897</v>
      </c>
      <c r="M1273">
        <v>381746</v>
      </c>
      <c r="N1273">
        <v>16000</v>
      </c>
      <c r="O1273" s="59">
        <v>17830623</v>
      </c>
    </row>
    <row r="1274" spans="1:15" x14ac:dyDescent="0.3">
      <c r="A1274" t="s">
        <v>676</v>
      </c>
      <c r="B1274">
        <v>108.51</v>
      </c>
      <c r="C1274">
        <v>1</v>
      </c>
      <c r="D1274" s="18">
        <v>39419</v>
      </c>
      <c r="E1274" s="18">
        <v>39429</v>
      </c>
      <c r="F1274" t="s">
        <v>5959</v>
      </c>
      <c r="G1274" t="s">
        <v>5969</v>
      </c>
      <c r="H1274" t="s">
        <v>681</v>
      </c>
      <c r="I1274" t="s">
        <v>672</v>
      </c>
      <c r="J1274" t="s">
        <v>851</v>
      </c>
      <c r="K1274" t="s">
        <v>672</v>
      </c>
      <c r="L1274" t="s">
        <v>4121</v>
      </c>
      <c r="M1274">
        <v>274377</v>
      </c>
      <c r="N1274">
        <v>16000</v>
      </c>
      <c r="O1274" s="59">
        <v>27837776</v>
      </c>
    </row>
    <row r="1275" spans="1:15" x14ac:dyDescent="0.3">
      <c r="A1275" t="s">
        <v>690</v>
      </c>
      <c r="B1275">
        <v>121.13</v>
      </c>
      <c r="C1275">
        <v>1</v>
      </c>
      <c r="D1275" s="18">
        <v>39284</v>
      </c>
      <c r="E1275" s="18">
        <v>39296</v>
      </c>
      <c r="F1275" t="s">
        <v>5958</v>
      </c>
      <c r="G1275" t="s">
        <v>5969</v>
      </c>
      <c r="H1275" t="s">
        <v>675</v>
      </c>
      <c r="I1275" t="s">
        <v>711</v>
      </c>
      <c r="J1275" t="s">
        <v>712</v>
      </c>
      <c r="K1275" t="s">
        <v>1004</v>
      </c>
      <c r="L1275" t="s">
        <v>3534</v>
      </c>
      <c r="M1275">
        <v>2400413</v>
      </c>
      <c r="N1275">
        <v>30300</v>
      </c>
      <c r="O1275" s="59">
        <v>26754722</v>
      </c>
    </row>
    <row r="1276" spans="1:15" x14ac:dyDescent="0.3">
      <c r="A1276" t="s">
        <v>696</v>
      </c>
      <c r="B1276">
        <v>114.46</v>
      </c>
      <c r="C1276">
        <v>2</v>
      </c>
      <c r="D1276" s="18">
        <v>39395</v>
      </c>
      <c r="E1276" s="18">
        <v>39399</v>
      </c>
      <c r="F1276" t="s">
        <v>5959</v>
      </c>
      <c r="G1276" t="s">
        <v>5969</v>
      </c>
      <c r="H1276" t="s">
        <v>681</v>
      </c>
      <c r="I1276" t="s">
        <v>946</v>
      </c>
      <c r="J1276" t="s">
        <v>947</v>
      </c>
      <c r="K1276" t="s">
        <v>948</v>
      </c>
      <c r="L1276" t="s">
        <v>4120</v>
      </c>
      <c r="M1276">
        <v>9018590</v>
      </c>
      <c r="N1276">
        <v>16000</v>
      </c>
      <c r="O1276" s="59">
        <v>27483688</v>
      </c>
    </row>
    <row r="1277" spans="1:15" x14ac:dyDescent="0.3">
      <c r="A1277" t="s">
        <v>709</v>
      </c>
      <c r="B1277">
        <v>147.22</v>
      </c>
      <c r="C1277">
        <v>2</v>
      </c>
      <c r="D1277" s="18">
        <v>39352</v>
      </c>
      <c r="E1277" s="18">
        <v>39393</v>
      </c>
      <c r="F1277" t="s">
        <v>5958</v>
      </c>
      <c r="G1277" t="s">
        <v>5969</v>
      </c>
      <c r="H1277" t="s">
        <v>699</v>
      </c>
      <c r="I1277" t="s">
        <v>746</v>
      </c>
      <c r="J1277" t="s">
        <v>782</v>
      </c>
      <c r="K1277" t="s">
        <v>4119</v>
      </c>
      <c r="L1277" t="s">
        <v>4118</v>
      </c>
      <c r="M1277">
        <v>964866</v>
      </c>
      <c r="N1277">
        <v>70700</v>
      </c>
      <c r="O1277" s="59">
        <v>17782861</v>
      </c>
    </row>
    <row r="1278" spans="1:15" x14ac:dyDescent="0.3">
      <c r="A1278" t="s">
        <v>696</v>
      </c>
      <c r="B1278">
        <v>155.44</v>
      </c>
      <c r="C1278">
        <v>3</v>
      </c>
      <c r="D1278" s="18">
        <v>39405</v>
      </c>
      <c r="E1278" s="18">
        <v>39427</v>
      </c>
      <c r="F1278" t="s">
        <v>5959</v>
      </c>
      <c r="G1278" t="s">
        <v>5969</v>
      </c>
      <c r="H1278" t="s">
        <v>675</v>
      </c>
      <c r="I1278" t="s">
        <v>693</v>
      </c>
      <c r="J1278" t="s">
        <v>694</v>
      </c>
      <c r="K1278" t="s">
        <v>857</v>
      </c>
      <c r="L1278" t="s">
        <v>856</v>
      </c>
      <c r="M1278">
        <v>367684</v>
      </c>
      <c r="N1278">
        <v>30300</v>
      </c>
      <c r="O1278" s="59">
        <v>27564048</v>
      </c>
    </row>
    <row r="1279" spans="1:15" x14ac:dyDescent="0.3">
      <c r="A1279" t="s">
        <v>676</v>
      </c>
      <c r="B1279">
        <v>86.31</v>
      </c>
      <c r="C1279">
        <v>2</v>
      </c>
      <c r="D1279" s="18">
        <v>39293</v>
      </c>
      <c r="E1279" s="18">
        <v>39294</v>
      </c>
      <c r="F1279" t="s">
        <v>5958</v>
      </c>
      <c r="G1279" t="s">
        <v>5969</v>
      </c>
      <c r="H1279" t="s">
        <v>681</v>
      </c>
      <c r="I1279" t="s">
        <v>678</v>
      </c>
      <c r="J1279" t="s">
        <v>679</v>
      </c>
      <c r="K1279" t="s">
        <v>4065</v>
      </c>
      <c r="L1279" t="s">
        <v>4064</v>
      </c>
      <c r="M1279">
        <v>297983</v>
      </c>
      <c r="N1279">
        <v>16000</v>
      </c>
      <c r="O1279" s="59">
        <v>26687461</v>
      </c>
    </row>
    <row r="1280" spans="1:15" x14ac:dyDescent="0.3">
      <c r="A1280" t="s">
        <v>676</v>
      </c>
      <c r="B1280">
        <v>108.51</v>
      </c>
      <c r="C1280">
        <v>1</v>
      </c>
      <c r="D1280" s="18">
        <v>39269</v>
      </c>
      <c r="E1280" s="18">
        <v>39296</v>
      </c>
      <c r="F1280" t="s">
        <v>5958</v>
      </c>
      <c r="G1280" t="s">
        <v>5969</v>
      </c>
      <c r="H1280" t="s">
        <v>681</v>
      </c>
      <c r="I1280" t="s">
        <v>672</v>
      </c>
      <c r="J1280" t="s">
        <v>851</v>
      </c>
      <c r="K1280" t="s">
        <v>1134</v>
      </c>
      <c r="L1280" t="s">
        <v>4117</v>
      </c>
      <c r="M1280">
        <v>2090808</v>
      </c>
      <c r="N1280">
        <v>16000</v>
      </c>
      <c r="O1280" s="59">
        <v>26640484</v>
      </c>
    </row>
    <row r="1281" spans="1:15" x14ac:dyDescent="0.3">
      <c r="A1281" t="s">
        <v>690</v>
      </c>
      <c r="B1281">
        <v>158.6</v>
      </c>
      <c r="C1281">
        <v>2</v>
      </c>
      <c r="D1281" s="18">
        <v>39205</v>
      </c>
      <c r="E1281" s="18">
        <v>39232</v>
      </c>
      <c r="F1281" t="s">
        <v>5957</v>
      </c>
      <c r="G1281" t="s">
        <v>5969</v>
      </c>
      <c r="H1281" t="s">
        <v>675</v>
      </c>
      <c r="I1281" t="s">
        <v>687</v>
      </c>
      <c r="J1281" t="s">
        <v>679</v>
      </c>
      <c r="K1281" t="s">
        <v>4116</v>
      </c>
      <c r="L1281" t="s">
        <v>4115</v>
      </c>
      <c r="M1281">
        <v>9077232</v>
      </c>
      <c r="N1281">
        <v>30300</v>
      </c>
      <c r="O1281" s="59">
        <v>2122391</v>
      </c>
    </row>
    <row r="1282" spans="1:15" x14ac:dyDescent="0.3">
      <c r="A1282" t="s">
        <v>696</v>
      </c>
      <c r="B1282">
        <v>136.43</v>
      </c>
      <c r="C1282">
        <v>2</v>
      </c>
      <c r="D1282" s="18">
        <v>39370</v>
      </c>
      <c r="E1282" s="18">
        <v>39382</v>
      </c>
      <c r="F1282" t="s">
        <v>5959</v>
      </c>
      <c r="G1282" t="s">
        <v>5968</v>
      </c>
      <c r="H1282" t="s">
        <v>720</v>
      </c>
      <c r="I1282" t="s">
        <v>693</v>
      </c>
      <c r="J1282" t="s">
        <v>694</v>
      </c>
      <c r="K1282" t="s">
        <v>878</v>
      </c>
      <c r="L1282" t="s">
        <v>1428</v>
      </c>
      <c r="M1282">
        <v>2270259</v>
      </c>
      <c r="N1282">
        <v>90830</v>
      </c>
      <c r="O1282" s="59">
        <v>27288691</v>
      </c>
    </row>
    <row r="1283" spans="1:15" x14ac:dyDescent="0.3">
      <c r="A1283" t="s">
        <v>676</v>
      </c>
      <c r="B1283">
        <v>112.01</v>
      </c>
      <c r="C1283">
        <v>2</v>
      </c>
      <c r="D1283" s="18">
        <v>39179</v>
      </c>
      <c r="E1283" s="18">
        <v>39210</v>
      </c>
      <c r="F1283" t="s">
        <v>5957</v>
      </c>
      <c r="G1283" t="s">
        <v>5969</v>
      </c>
      <c r="H1283" t="s">
        <v>681</v>
      </c>
      <c r="I1283" t="s">
        <v>672</v>
      </c>
      <c r="J1283" t="s">
        <v>779</v>
      </c>
      <c r="K1283" t="s">
        <v>780</v>
      </c>
      <c r="L1283" t="s">
        <v>4114</v>
      </c>
      <c r="M1283">
        <v>348348</v>
      </c>
      <c r="N1283">
        <v>16000</v>
      </c>
      <c r="O1283" s="59">
        <v>25833284</v>
      </c>
    </row>
    <row r="1284" spans="1:15" x14ac:dyDescent="0.3">
      <c r="A1284" t="s">
        <v>709</v>
      </c>
      <c r="B1284">
        <v>135.12</v>
      </c>
      <c r="C1284">
        <v>2</v>
      </c>
      <c r="D1284" s="18">
        <v>39412</v>
      </c>
      <c r="E1284" s="18">
        <v>39422</v>
      </c>
      <c r="F1284" t="s">
        <v>5959</v>
      </c>
      <c r="G1284" t="s">
        <v>5969</v>
      </c>
      <c r="H1284" t="s">
        <v>681</v>
      </c>
      <c r="I1284" t="s">
        <v>746</v>
      </c>
      <c r="J1284" t="s">
        <v>782</v>
      </c>
      <c r="K1284" t="s">
        <v>4113</v>
      </c>
      <c r="L1284" t="s">
        <v>865</v>
      </c>
      <c r="M1284">
        <v>710500</v>
      </c>
      <c r="N1284">
        <v>16000</v>
      </c>
      <c r="O1284" s="59">
        <v>17822295</v>
      </c>
    </row>
    <row r="1285" spans="1:15" x14ac:dyDescent="0.3">
      <c r="A1285" t="s">
        <v>690</v>
      </c>
      <c r="B1285">
        <v>122.89</v>
      </c>
      <c r="C1285">
        <v>2</v>
      </c>
      <c r="D1285" s="18">
        <v>39395</v>
      </c>
      <c r="E1285" s="18">
        <v>39406</v>
      </c>
      <c r="F1285" t="s">
        <v>5959</v>
      </c>
      <c r="G1285" t="s">
        <v>5969</v>
      </c>
      <c r="H1285" t="s">
        <v>675</v>
      </c>
      <c r="I1285" t="s">
        <v>711</v>
      </c>
      <c r="J1285" t="s">
        <v>712</v>
      </c>
      <c r="K1285" t="s">
        <v>2537</v>
      </c>
      <c r="L1285" t="s">
        <v>1291</v>
      </c>
      <c r="M1285">
        <v>715599</v>
      </c>
      <c r="N1285">
        <v>30300</v>
      </c>
      <c r="O1285" s="59">
        <v>27438229</v>
      </c>
    </row>
    <row r="1286" spans="1:15" x14ac:dyDescent="0.3">
      <c r="A1286" t="s">
        <v>709</v>
      </c>
      <c r="B1286">
        <v>111.79</v>
      </c>
      <c r="C1286">
        <v>2</v>
      </c>
      <c r="D1286" s="18">
        <v>39087</v>
      </c>
      <c r="E1286" s="18">
        <v>39092</v>
      </c>
      <c r="F1286" t="s">
        <v>5960</v>
      </c>
      <c r="G1286" t="s">
        <v>5969</v>
      </c>
      <c r="H1286" t="s">
        <v>681</v>
      </c>
      <c r="I1286" t="s">
        <v>746</v>
      </c>
      <c r="J1286" t="s">
        <v>833</v>
      </c>
      <c r="K1286" t="s">
        <v>1899</v>
      </c>
      <c r="L1286" t="s">
        <v>1898</v>
      </c>
      <c r="M1286">
        <v>2385662</v>
      </c>
      <c r="N1286">
        <v>16000</v>
      </c>
      <c r="O1286" s="59">
        <v>17634669</v>
      </c>
    </row>
    <row r="1287" spans="1:15" x14ac:dyDescent="0.3">
      <c r="A1287" t="s">
        <v>696</v>
      </c>
      <c r="B1287">
        <v>175.83</v>
      </c>
      <c r="C1287">
        <v>3</v>
      </c>
      <c r="D1287" s="18">
        <v>39272</v>
      </c>
      <c r="E1287" s="18">
        <v>39278</v>
      </c>
      <c r="F1287" t="s">
        <v>5958</v>
      </c>
      <c r="G1287" t="s">
        <v>5968</v>
      </c>
      <c r="H1287" t="s">
        <v>755</v>
      </c>
      <c r="I1287" t="s">
        <v>693</v>
      </c>
      <c r="J1287" t="s">
        <v>694</v>
      </c>
      <c r="K1287" t="s">
        <v>2361</v>
      </c>
      <c r="L1287" t="s">
        <v>2360</v>
      </c>
      <c r="M1287">
        <v>357660</v>
      </c>
      <c r="N1287">
        <v>87000</v>
      </c>
      <c r="O1287" s="59">
        <v>26501919</v>
      </c>
    </row>
    <row r="1288" spans="1:15" x14ac:dyDescent="0.3">
      <c r="A1288" t="s">
        <v>690</v>
      </c>
      <c r="B1288">
        <v>158.6</v>
      </c>
      <c r="C1288">
        <v>2</v>
      </c>
      <c r="D1288" s="18">
        <v>39209</v>
      </c>
      <c r="E1288" s="18">
        <v>39239</v>
      </c>
      <c r="F1288" t="s">
        <v>5957</v>
      </c>
      <c r="G1288" t="s">
        <v>5969</v>
      </c>
      <c r="H1288" t="s">
        <v>675</v>
      </c>
      <c r="I1288" t="s">
        <v>687</v>
      </c>
      <c r="J1288" t="s">
        <v>688</v>
      </c>
      <c r="K1288" t="s">
        <v>4112</v>
      </c>
      <c r="L1288" t="s">
        <v>4111</v>
      </c>
      <c r="M1288">
        <v>2226774</v>
      </c>
      <c r="N1288">
        <v>30300</v>
      </c>
      <c r="O1288" s="59">
        <v>26038430</v>
      </c>
    </row>
    <row r="1289" spans="1:15" x14ac:dyDescent="0.3">
      <c r="A1289" t="s">
        <v>690</v>
      </c>
      <c r="B1289">
        <v>124.33</v>
      </c>
      <c r="C1289">
        <v>1</v>
      </c>
      <c r="D1289" s="18">
        <v>39090</v>
      </c>
      <c r="E1289" s="18">
        <v>39104</v>
      </c>
      <c r="F1289" t="s">
        <v>5960</v>
      </c>
      <c r="G1289" t="s">
        <v>5969</v>
      </c>
      <c r="H1289" t="s">
        <v>681</v>
      </c>
      <c r="I1289" t="s">
        <v>722</v>
      </c>
      <c r="J1289" t="s">
        <v>797</v>
      </c>
      <c r="K1289" t="s">
        <v>1232</v>
      </c>
      <c r="L1289" t="s">
        <v>4110</v>
      </c>
      <c r="M1289">
        <v>127346</v>
      </c>
      <c r="N1289">
        <v>16000</v>
      </c>
      <c r="O1289" s="59">
        <v>25156953</v>
      </c>
    </row>
    <row r="1290" spans="1:15" x14ac:dyDescent="0.3">
      <c r="A1290" t="s">
        <v>690</v>
      </c>
      <c r="B1290">
        <v>137.02000000000001</v>
      </c>
      <c r="C1290">
        <v>3</v>
      </c>
      <c r="D1290" s="18">
        <v>39317</v>
      </c>
      <c r="E1290" s="18">
        <v>39339</v>
      </c>
      <c r="F1290" t="s">
        <v>5958</v>
      </c>
      <c r="G1290" t="s">
        <v>5969</v>
      </c>
      <c r="H1290" t="s">
        <v>675</v>
      </c>
      <c r="I1290" t="s">
        <v>722</v>
      </c>
      <c r="J1290" t="s">
        <v>723</v>
      </c>
      <c r="K1290" t="s">
        <v>1234</v>
      </c>
      <c r="L1290" t="s">
        <v>4109</v>
      </c>
      <c r="M1290">
        <v>163447</v>
      </c>
      <c r="N1290">
        <v>30300</v>
      </c>
      <c r="O1290" s="59">
        <v>26891753</v>
      </c>
    </row>
    <row r="1291" spans="1:15" x14ac:dyDescent="0.3">
      <c r="A1291" t="s">
        <v>709</v>
      </c>
      <c r="B1291">
        <v>180.57</v>
      </c>
      <c r="C1291">
        <v>4</v>
      </c>
      <c r="D1291" s="18">
        <v>39088</v>
      </c>
      <c r="E1291" s="18">
        <v>39102</v>
      </c>
      <c r="F1291" t="s">
        <v>5960</v>
      </c>
      <c r="G1291" t="s">
        <v>5969</v>
      </c>
      <c r="H1291" t="s">
        <v>675</v>
      </c>
      <c r="I1291" t="s">
        <v>746</v>
      </c>
      <c r="J1291" t="s">
        <v>747</v>
      </c>
      <c r="K1291" t="s">
        <v>1191</v>
      </c>
      <c r="L1291" t="s">
        <v>4108</v>
      </c>
      <c r="M1291">
        <v>2319774</v>
      </c>
      <c r="N1291">
        <v>30300</v>
      </c>
      <c r="O1291" s="59">
        <v>17635612</v>
      </c>
    </row>
    <row r="1292" spans="1:15" x14ac:dyDescent="0.3">
      <c r="A1292" t="s">
        <v>690</v>
      </c>
      <c r="B1292">
        <v>122.89</v>
      </c>
      <c r="C1292">
        <v>2</v>
      </c>
      <c r="D1292" s="18">
        <v>39098</v>
      </c>
      <c r="E1292" s="18">
        <v>39108</v>
      </c>
      <c r="F1292" t="s">
        <v>5960</v>
      </c>
      <c r="G1292" t="s">
        <v>5969</v>
      </c>
      <c r="H1292" t="s">
        <v>675</v>
      </c>
      <c r="I1292" t="s">
        <v>711</v>
      </c>
      <c r="J1292" t="s">
        <v>712</v>
      </c>
      <c r="K1292" t="s">
        <v>830</v>
      </c>
      <c r="L1292" t="s">
        <v>4107</v>
      </c>
      <c r="M1292">
        <v>155584</v>
      </c>
      <c r="N1292">
        <v>30300</v>
      </c>
      <c r="O1292" s="59">
        <v>25159202</v>
      </c>
    </row>
    <row r="1293" spans="1:15" x14ac:dyDescent="0.3">
      <c r="A1293" t="s">
        <v>690</v>
      </c>
      <c r="B1293">
        <v>98.41</v>
      </c>
      <c r="C1293">
        <v>1</v>
      </c>
      <c r="D1293" s="18">
        <v>39293</v>
      </c>
      <c r="E1293" s="18">
        <v>39297</v>
      </c>
      <c r="F1293" t="s">
        <v>5958</v>
      </c>
      <c r="G1293" t="s">
        <v>5969</v>
      </c>
      <c r="H1293" t="s">
        <v>681</v>
      </c>
      <c r="I1293" t="s">
        <v>711</v>
      </c>
      <c r="J1293" t="s">
        <v>712</v>
      </c>
      <c r="K1293" t="s">
        <v>2231</v>
      </c>
      <c r="L1293" t="s">
        <v>2230</v>
      </c>
      <c r="M1293">
        <v>137933</v>
      </c>
      <c r="N1293">
        <v>16000</v>
      </c>
      <c r="O1293" s="59">
        <v>26806511</v>
      </c>
    </row>
    <row r="1294" spans="1:15" x14ac:dyDescent="0.3">
      <c r="A1294" t="s">
        <v>690</v>
      </c>
      <c r="B1294">
        <v>121.13</v>
      </c>
      <c r="C1294">
        <v>1</v>
      </c>
      <c r="D1294" s="18">
        <v>39339</v>
      </c>
      <c r="E1294" s="18">
        <v>39371</v>
      </c>
      <c r="F1294" t="s">
        <v>5958</v>
      </c>
      <c r="G1294" t="s">
        <v>5969</v>
      </c>
      <c r="H1294" t="s">
        <v>675</v>
      </c>
      <c r="I1294" t="s">
        <v>711</v>
      </c>
      <c r="J1294" t="s">
        <v>712</v>
      </c>
      <c r="K1294" t="s">
        <v>4106</v>
      </c>
      <c r="L1294" t="s">
        <v>4105</v>
      </c>
      <c r="M1294">
        <v>135316</v>
      </c>
      <c r="N1294">
        <v>30300</v>
      </c>
      <c r="O1294" s="59">
        <v>27051992</v>
      </c>
    </row>
    <row r="1295" spans="1:15" x14ac:dyDescent="0.3">
      <c r="A1295" t="s">
        <v>709</v>
      </c>
      <c r="B1295">
        <v>138.19</v>
      </c>
      <c r="C1295">
        <v>2</v>
      </c>
      <c r="D1295" s="18">
        <v>39387</v>
      </c>
      <c r="E1295" s="18">
        <v>39412</v>
      </c>
      <c r="F1295" t="s">
        <v>5959</v>
      </c>
      <c r="G1295" t="s">
        <v>5968</v>
      </c>
      <c r="H1295" t="s">
        <v>720</v>
      </c>
      <c r="I1295" t="s">
        <v>726</v>
      </c>
      <c r="J1295" t="s">
        <v>1304</v>
      </c>
      <c r="K1295" t="s">
        <v>1305</v>
      </c>
      <c r="L1295" t="s">
        <v>2057</v>
      </c>
      <c r="M1295">
        <v>2923733</v>
      </c>
      <c r="N1295">
        <v>90830</v>
      </c>
      <c r="O1295" s="59">
        <v>27386079</v>
      </c>
    </row>
    <row r="1296" spans="1:15" x14ac:dyDescent="0.3">
      <c r="A1296" t="s">
        <v>690</v>
      </c>
      <c r="B1296">
        <v>100.7</v>
      </c>
      <c r="C1296">
        <v>2</v>
      </c>
      <c r="D1296" s="18">
        <v>39094</v>
      </c>
      <c r="E1296" s="18">
        <v>39117</v>
      </c>
      <c r="F1296" t="s">
        <v>5960</v>
      </c>
      <c r="G1296" t="s">
        <v>5969</v>
      </c>
      <c r="H1296" t="s">
        <v>681</v>
      </c>
      <c r="I1296" t="s">
        <v>722</v>
      </c>
      <c r="J1296" t="s">
        <v>797</v>
      </c>
      <c r="K1296" t="s">
        <v>3164</v>
      </c>
      <c r="L1296" t="s">
        <v>1920</v>
      </c>
      <c r="M1296">
        <v>106017</v>
      </c>
      <c r="N1296">
        <v>16000</v>
      </c>
      <c r="O1296" s="59">
        <v>25107017</v>
      </c>
    </row>
    <row r="1297" spans="1:15" x14ac:dyDescent="0.3">
      <c r="A1297" t="s">
        <v>709</v>
      </c>
      <c r="B1297">
        <v>142.51</v>
      </c>
      <c r="C1297">
        <v>2</v>
      </c>
      <c r="D1297" s="18">
        <v>39251</v>
      </c>
      <c r="E1297" s="18">
        <v>39282</v>
      </c>
      <c r="F1297" t="s">
        <v>5957</v>
      </c>
      <c r="G1297" t="s">
        <v>5969</v>
      </c>
      <c r="H1297" t="s">
        <v>675</v>
      </c>
      <c r="I1297" t="s">
        <v>706</v>
      </c>
      <c r="J1297" t="s">
        <v>707</v>
      </c>
      <c r="K1297" t="s">
        <v>4104</v>
      </c>
      <c r="L1297" t="s">
        <v>4103</v>
      </c>
      <c r="M1297">
        <v>184008</v>
      </c>
      <c r="N1297">
        <v>30300</v>
      </c>
      <c r="O1297" s="59">
        <v>26300671</v>
      </c>
    </row>
    <row r="1298" spans="1:15" x14ac:dyDescent="0.3">
      <c r="A1298" t="s">
        <v>690</v>
      </c>
      <c r="B1298">
        <v>136.75</v>
      </c>
      <c r="C1298">
        <v>2</v>
      </c>
      <c r="D1298" s="18">
        <v>39205</v>
      </c>
      <c r="E1298" s="18">
        <v>39214</v>
      </c>
      <c r="F1298" t="s">
        <v>5957</v>
      </c>
      <c r="G1298" t="s">
        <v>5969</v>
      </c>
      <c r="H1298" t="s">
        <v>675</v>
      </c>
      <c r="I1298" t="s">
        <v>687</v>
      </c>
      <c r="J1298" t="s">
        <v>688</v>
      </c>
      <c r="K1298" t="s">
        <v>1785</v>
      </c>
      <c r="L1298" t="s">
        <v>2026</v>
      </c>
      <c r="M1298">
        <v>1784698</v>
      </c>
      <c r="N1298">
        <v>30300</v>
      </c>
      <c r="O1298" s="59">
        <v>25985747</v>
      </c>
    </row>
    <row r="1299" spans="1:15" x14ac:dyDescent="0.3">
      <c r="A1299" t="s">
        <v>696</v>
      </c>
      <c r="B1299">
        <v>112.13</v>
      </c>
      <c r="C1299">
        <v>2</v>
      </c>
      <c r="D1299" s="18">
        <v>39444</v>
      </c>
      <c r="E1299" s="18">
        <v>39453</v>
      </c>
      <c r="F1299" t="s">
        <v>5959</v>
      </c>
      <c r="G1299" t="s">
        <v>5969</v>
      </c>
      <c r="H1299" t="s">
        <v>681</v>
      </c>
      <c r="I1299" t="s">
        <v>765</v>
      </c>
      <c r="J1299" t="s">
        <v>766</v>
      </c>
      <c r="K1299" t="s">
        <v>765</v>
      </c>
      <c r="L1299" t="s">
        <v>2939</v>
      </c>
      <c r="M1299">
        <v>9428779</v>
      </c>
      <c r="N1299">
        <v>16000</v>
      </c>
      <c r="O1299" s="59">
        <v>27888266</v>
      </c>
    </row>
    <row r="1300" spans="1:15" x14ac:dyDescent="0.3">
      <c r="A1300" t="s">
        <v>676</v>
      </c>
      <c r="B1300">
        <v>146.53</v>
      </c>
      <c r="C1300">
        <v>2</v>
      </c>
      <c r="D1300" s="18">
        <v>39206</v>
      </c>
      <c r="E1300" s="18">
        <v>39258</v>
      </c>
      <c r="F1300" t="s">
        <v>5957</v>
      </c>
      <c r="G1300" t="s">
        <v>5969</v>
      </c>
      <c r="H1300" t="s">
        <v>675</v>
      </c>
      <c r="I1300" t="s">
        <v>672</v>
      </c>
      <c r="J1300" t="s">
        <v>851</v>
      </c>
      <c r="K1300" t="s">
        <v>893</v>
      </c>
      <c r="L1300" t="s">
        <v>892</v>
      </c>
      <c r="M1300">
        <v>2065962</v>
      </c>
      <c r="N1300">
        <v>30300</v>
      </c>
      <c r="O1300" s="59">
        <v>26038739</v>
      </c>
    </row>
    <row r="1301" spans="1:15" x14ac:dyDescent="0.3">
      <c r="A1301" t="s">
        <v>696</v>
      </c>
      <c r="B1301">
        <v>124.37</v>
      </c>
      <c r="C1301">
        <v>2</v>
      </c>
      <c r="D1301" s="18">
        <v>39156</v>
      </c>
      <c r="E1301" s="18">
        <v>39173</v>
      </c>
      <c r="F1301" t="s">
        <v>5960</v>
      </c>
      <c r="G1301" t="s">
        <v>5969</v>
      </c>
      <c r="H1301" t="s">
        <v>681</v>
      </c>
      <c r="I1301" t="s">
        <v>693</v>
      </c>
      <c r="J1301" t="s">
        <v>694</v>
      </c>
      <c r="K1301" t="s">
        <v>4057</v>
      </c>
      <c r="L1301" t="s">
        <v>4102</v>
      </c>
      <c r="M1301">
        <v>1743045</v>
      </c>
      <c r="N1301">
        <v>16000</v>
      </c>
      <c r="O1301" s="59">
        <v>25624631</v>
      </c>
    </row>
    <row r="1302" spans="1:15" x14ac:dyDescent="0.3">
      <c r="A1302" t="s">
        <v>690</v>
      </c>
      <c r="B1302">
        <v>111.33</v>
      </c>
      <c r="C1302">
        <v>1</v>
      </c>
      <c r="D1302" s="18">
        <v>39426</v>
      </c>
      <c r="E1302" s="18">
        <v>39431</v>
      </c>
      <c r="F1302" t="s">
        <v>5959</v>
      </c>
      <c r="G1302" t="s">
        <v>5969</v>
      </c>
      <c r="H1302" t="s">
        <v>681</v>
      </c>
      <c r="I1302" t="s">
        <v>687</v>
      </c>
      <c r="J1302" t="s">
        <v>888</v>
      </c>
      <c r="K1302" t="s">
        <v>1254</v>
      </c>
      <c r="L1302" t="s">
        <v>4101</v>
      </c>
      <c r="M1302">
        <v>260232</v>
      </c>
      <c r="N1302">
        <v>16000</v>
      </c>
      <c r="O1302" s="59">
        <v>27717383</v>
      </c>
    </row>
    <row r="1303" spans="1:15" x14ac:dyDescent="0.3">
      <c r="A1303" t="s">
        <v>690</v>
      </c>
      <c r="B1303">
        <v>192.66</v>
      </c>
      <c r="C1303">
        <v>3</v>
      </c>
      <c r="D1303" s="18">
        <v>39277</v>
      </c>
      <c r="E1303" s="18">
        <v>39299</v>
      </c>
      <c r="F1303" t="s">
        <v>5958</v>
      </c>
      <c r="G1303" t="s">
        <v>5969</v>
      </c>
      <c r="H1303" t="s">
        <v>699</v>
      </c>
      <c r="I1303" t="s">
        <v>839</v>
      </c>
      <c r="J1303" t="s">
        <v>797</v>
      </c>
      <c r="K1303" t="s">
        <v>1977</v>
      </c>
      <c r="L1303" t="s">
        <v>3105</v>
      </c>
      <c r="M1303">
        <v>936775</v>
      </c>
      <c r="N1303">
        <v>70700</v>
      </c>
      <c r="O1303" s="59">
        <v>26499966</v>
      </c>
    </row>
    <row r="1304" spans="1:15" x14ac:dyDescent="0.3">
      <c r="A1304" t="s">
        <v>696</v>
      </c>
      <c r="B1304">
        <v>115.76</v>
      </c>
      <c r="C1304">
        <v>1</v>
      </c>
      <c r="D1304" s="18">
        <v>39403</v>
      </c>
      <c r="E1304" s="18">
        <v>39427</v>
      </c>
      <c r="F1304" t="s">
        <v>5959</v>
      </c>
      <c r="G1304" t="s">
        <v>5969</v>
      </c>
      <c r="H1304" t="s">
        <v>681</v>
      </c>
      <c r="I1304" t="s">
        <v>693</v>
      </c>
      <c r="J1304" t="s">
        <v>694</v>
      </c>
      <c r="K1304" t="s">
        <v>2437</v>
      </c>
      <c r="L1304" t="s">
        <v>4100</v>
      </c>
      <c r="M1304">
        <v>370748</v>
      </c>
      <c r="N1304">
        <v>16000</v>
      </c>
      <c r="O1304" s="59">
        <v>27564333</v>
      </c>
    </row>
    <row r="1305" spans="1:15" x14ac:dyDescent="0.3">
      <c r="A1305" t="s">
        <v>696</v>
      </c>
      <c r="B1305">
        <v>174.63</v>
      </c>
      <c r="C1305">
        <v>3</v>
      </c>
      <c r="D1305" s="18">
        <v>39236</v>
      </c>
      <c r="E1305" s="18">
        <v>39238</v>
      </c>
      <c r="F1305" t="s">
        <v>5957</v>
      </c>
      <c r="G1305" t="s">
        <v>5968</v>
      </c>
      <c r="H1305" t="s">
        <v>720</v>
      </c>
      <c r="I1305" t="s">
        <v>693</v>
      </c>
      <c r="J1305" t="s">
        <v>694</v>
      </c>
      <c r="K1305" t="s">
        <v>1074</v>
      </c>
      <c r="L1305" t="s">
        <v>4099</v>
      </c>
      <c r="M1305">
        <v>2428427</v>
      </c>
      <c r="N1305">
        <v>90830</v>
      </c>
      <c r="O1305" s="59">
        <v>26261649</v>
      </c>
    </row>
    <row r="1306" spans="1:15" x14ac:dyDescent="0.3">
      <c r="A1306" t="s">
        <v>709</v>
      </c>
      <c r="B1306">
        <v>150.68</v>
      </c>
      <c r="C1306">
        <v>3</v>
      </c>
      <c r="D1306" s="18">
        <v>39166</v>
      </c>
      <c r="E1306" s="18">
        <v>39208</v>
      </c>
      <c r="F1306" t="s">
        <v>5960</v>
      </c>
      <c r="G1306" t="s">
        <v>5969</v>
      </c>
      <c r="H1306" t="s">
        <v>675</v>
      </c>
      <c r="I1306" t="s">
        <v>771</v>
      </c>
      <c r="J1306" t="s">
        <v>772</v>
      </c>
      <c r="K1306" t="s">
        <v>2801</v>
      </c>
      <c r="L1306" t="s">
        <v>671</v>
      </c>
      <c r="M1306">
        <v>75704</v>
      </c>
      <c r="N1306">
        <v>30300</v>
      </c>
      <c r="O1306" s="59">
        <v>25707146</v>
      </c>
    </row>
    <row r="1307" spans="1:15" x14ac:dyDescent="0.3">
      <c r="A1307" t="s">
        <v>696</v>
      </c>
      <c r="B1307">
        <v>186.4</v>
      </c>
      <c r="C1307">
        <v>2</v>
      </c>
      <c r="D1307" s="18">
        <v>39321</v>
      </c>
      <c r="E1307" s="18">
        <v>39346</v>
      </c>
      <c r="F1307" t="s">
        <v>5958</v>
      </c>
      <c r="G1307" t="s">
        <v>5969</v>
      </c>
      <c r="H1307" t="s">
        <v>699</v>
      </c>
      <c r="I1307" t="s">
        <v>946</v>
      </c>
      <c r="J1307" t="s">
        <v>1124</v>
      </c>
      <c r="K1307" t="s">
        <v>3757</v>
      </c>
      <c r="L1307" t="s">
        <v>3639</v>
      </c>
      <c r="M1307">
        <v>960268</v>
      </c>
      <c r="N1307">
        <v>70700</v>
      </c>
      <c r="O1307" s="59">
        <v>26881454</v>
      </c>
    </row>
    <row r="1308" spans="1:15" x14ac:dyDescent="0.3">
      <c r="A1308" t="s">
        <v>690</v>
      </c>
      <c r="B1308">
        <v>183.95</v>
      </c>
      <c r="C1308">
        <v>3</v>
      </c>
      <c r="D1308" s="18">
        <v>39284</v>
      </c>
      <c r="E1308" s="18">
        <v>39287</v>
      </c>
      <c r="F1308" t="s">
        <v>5958</v>
      </c>
      <c r="G1308" t="s">
        <v>5968</v>
      </c>
      <c r="H1308" t="s">
        <v>755</v>
      </c>
      <c r="I1308" t="s">
        <v>711</v>
      </c>
      <c r="J1308" t="s">
        <v>712</v>
      </c>
      <c r="K1308" t="s">
        <v>824</v>
      </c>
      <c r="L1308" t="s">
        <v>2951</v>
      </c>
      <c r="M1308">
        <v>1961947</v>
      </c>
      <c r="N1308">
        <v>87000</v>
      </c>
      <c r="O1308" s="59">
        <v>2260606</v>
      </c>
    </row>
    <row r="1309" spans="1:15" x14ac:dyDescent="0.3">
      <c r="A1309" t="s">
        <v>690</v>
      </c>
      <c r="B1309">
        <v>92.9</v>
      </c>
      <c r="C1309">
        <v>2</v>
      </c>
      <c r="D1309" s="18">
        <v>39335</v>
      </c>
      <c r="E1309" s="18">
        <v>39340</v>
      </c>
      <c r="F1309" t="s">
        <v>5958</v>
      </c>
      <c r="G1309" t="s">
        <v>5969</v>
      </c>
      <c r="H1309" t="s">
        <v>681</v>
      </c>
      <c r="I1309" t="s">
        <v>711</v>
      </c>
      <c r="J1309" t="s">
        <v>712</v>
      </c>
      <c r="K1309" t="s">
        <v>4098</v>
      </c>
      <c r="L1309" t="s">
        <v>3553</v>
      </c>
      <c r="M1309">
        <v>149385</v>
      </c>
      <c r="N1309">
        <v>16000</v>
      </c>
      <c r="O1309" s="59">
        <v>26998939</v>
      </c>
    </row>
    <row r="1310" spans="1:15" x14ac:dyDescent="0.3">
      <c r="A1310" t="s">
        <v>676</v>
      </c>
      <c r="B1310">
        <v>183.54</v>
      </c>
      <c r="C1310">
        <v>4</v>
      </c>
      <c r="D1310" s="18">
        <v>39123</v>
      </c>
      <c r="E1310" s="18">
        <v>39181</v>
      </c>
      <c r="F1310" t="s">
        <v>5960</v>
      </c>
      <c r="G1310" t="s">
        <v>5969</v>
      </c>
      <c r="H1310" t="s">
        <v>699</v>
      </c>
      <c r="I1310" t="s">
        <v>678</v>
      </c>
      <c r="J1310" t="s">
        <v>679</v>
      </c>
      <c r="K1310" t="s">
        <v>678</v>
      </c>
      <c r="L1310" t="s">
        <v>4097</v>
      </c>
      <c r="M1310">
        <v>1779990</v>
      </c>
      <c r="N1310">
        <v>70700</v>
      </c>
      <c r="O1310" s="59">
        <v>25396942</v>
      </c>
    </row>
    <row r="1311" spans="1:15" x14ac:dyDescent="0.3">
      <c r="A1311" t="s">
        <v>696</v>
      </c>
      <c r="B1311">
        <v>119.64</v>
      </c>
      <c r="C1311">
        <v>1</v>
      </c>
      <c r="D1311" s="18">
        <v>39401</v>
      </c>
      <c r="E1311" s="18">
        <v>39413</v>
      </c>
      <c r="F1311" t="s">
        <v>5959</v>
      </c>
      <c r="G1311" t="s">
        <v>5969</v>
      </c>
      <c r="H1311" t="s">
        <v>681</v>
      </c>
      <c r="I1311" t="s">
        <v>693</v>
      </c>
      <c r="J1311" t="s">
        <v>694</v>
      </c>
      <c r="K1311" t="s">
        <v>3848</v>
      </c>
      <c r="L1311" t="s">
        <v>856</v>
      </c>
      <c r="M1311">
        <v>368640</v>
      </c>
      <c r="N1311">
        <v>16000</v>
      </c>
      <c r="O1311" s="59">
        <v>27509888</v>
      </c>
    </row>
    <row r="1312" spans="1:15" x14ac:dyDescent="0.3">
      <c r="A1312" t="s">
        <v>690</v>
      </c>
      <c r="B1312">
        <v>135.16999999999999</v>
      </c>
      <c r="C1312">
        <v>3</v>
      </c>
      <c r="D1312" s="18">
        <v>39373</v>
      </c>
      <c r="E1312" s="18">
        <v>39375</v>
      </c>
      <c r="F1312" t="s">
        <v>5959</v>
      </c>
      <c r="G1312" t="s">
        <v>5968</v>
      </c>
      <c r="H1312" t="s">
        <v>720</v>
      </c>
      <c r="I1312" t="s">
        <v>711</v>
      </c>
      <c r="J1312" t="s">
        <v>712</v>
      </c>
      <c r="K1312" t="s">
        <v>1368</v>
      </c>
      <c r="L1312" t="s">
        <v>2520</v>
      </c>
      <c r="M1312">
        <v>2801368</v>
      </c>
      <c r="N1312">
        <v>90830</v>
      </c>
      <c r="O1312" s="59">
        <v>27272068</v>
      </c>
    </row>
    <row r="1313" spans="1:15" x14ac:dyDescent="0.3">
      <c r="A1313" t="s">
        <v>690</v>
      </c>
      <c r="B1313">
        <v>98.91</v>
      </c>
      <c r="C1313">
        <v>1</v>
      </c>
      <c r="D1313" s="18">
        <v>39244</v>
      </c>
      <c r="E1313" s="18">
        <v>39256</v>
      </c>
      <c r="F1313" t="s">
        <v>5957</v>
      </c>
      <c r="G1313" t="s">
        <v>5969</v>
      </c>
      <c r="H1313" t="s">
        <v>681</v>
      </c>
      <c r="I1313" t="s">
        <v>711</v>
      </c>
      <c r="J1313" t="s">
        <v>712</v>
      </c>
      <c r="K1313" t="s">
        <v>1747</v>
      </c>
      <c r="L1313" t="s">
        <v>4096</v>
      </c>
      <c r="M1313">
        <v>9061461</v>
      </c>
      <c r="N1313">
        <v>16000</v>
      </c>
      <c r="O1313" s="59">
        <v>26298735</v>
      </c>
    </row>
    <row r="1314" spans="1:15" x14ac:dyDescent="0.3">
      <c r="A1314" t="s">
        <v>690</v>
      </c>
      <c r="B1314">
        <v>135.16999999999999</v>
      </c>
      <c r="C1314">
        <v>3</v>
      </c>
      <c r="D1314" s="18">
        <v>39391</v>
      </c>
      <c r="E1314" s="18">
        <v>39393</v>
      </c>
      <c r="F1314" t="s">
        <v>5959</v>
      </c>
      <c r="G1314" t="s">
        <v>5968</v>
      </c>
      <c r="H1314" t="s">
        <v>720</v>
      </c>
      <c r="I1314" t="s">
        <v>711</v>
      </c>
      <c r="J1314" t="s">
        <v>712</v>
      </c>
      <c r="K1314" t="s">
        <v>1368</v>
      </c>
      <c r="L1314" t="s">
        <v>1367</v>
      </c>
      <c r="M1314">
        <v>1952825</v>
      </c>
      <c r="N1314">
        <v>90830</v>
      </c>
      <c r="O1314" s="59">
        <v>27437660</v>
      </c>
    </row>
    <row r="1315" spans="1:15" x14ac:dyDescent="0.3">
      <c r="A1315" t="s">
        <v>676</v>
      </c>
      <c r="B1315">
        <v>110.79</v>
      </c>
      <c r="C1315">
        <v>1</v>
      </c>
      <c r="D1315" s="18">
        <v>39437</v>
      </c>
      <c r="E1315" s="18">
        <v>39535</v>
      </c>
      <c r="F1315" t="s">
        <v>5959</v>
      </c>
      <c r="G1315" t="s">
        <v>5969</v>
      </c>
      <c r="H1315" t="s">
        <v>675</v>
      </c>
      <c r="I1315" t="s">
        <v>678</v>
      </c>
      <c r="J1315" t="s">
        <v>679</v>
      </c>
      <c r="K1315" t="s">
        <v>882</v>
      </c>
      <c r="L1315" t="s">
        <v>2919</v>
      </c>
      <c r="M1315">
        <v>701570</v>
      </c>
      <c r="N1315">
        <v>30300</v>
      </c>
      <c r="O1315" s="59">
        <v>27884557</v>
      </c>
    </row>
    <row r="1316" spans="1:15" x14ac:dyDescent="0.3">
      <c r="A1316" t="s">
        <v>690</v>
      </c>
      <c r="B1316">
        <v>100.7</v>
      </c>
      <c r="C1316">
        <v>2</v>
      </c>
      <c r="D1316" s="18">
        <v>39133</v>
      </c>
      <c r="E1316" s="18">
        <v>39165</v>
      </c>
      <c r="F1316" t="s">
        <v>5960</v>
      </c>
      <c r="G1316" t="s">
        <v>5969</v>
      </c>
      <c r="H1316" t="s">
        <v>681</v>
      </c>
      <c r="I1316" t="s">
        <v>722</v>
      </c>
      <c r="J1316" t="s">
        <v>797</v>
      </c>
      <c r="K1316" t="s">
        <v>1766</v>
      </c>
      <c r="L1316" t="s">
        <v>1535</v>
      </c>
      <c r="M1316">
        <v>106836</v>
      </c>
      <c r="N1316">
        <v>16000</v>
      </c>
      <c r="O1316" s="59">
        <v>25453755</v>
      </c>
    </row>
    <row r="1317" spans="1:15" x14ac:dyDescent="0.3">
      <c r="A1317" t="s">
        <v>709</v>
      </c>
      <c r="B1317">
        <v>97.73</v>
      </c>
      <c r="C1317">
        <v>2</v>
      </c>
      <c r="D1317" s="18">
        <v>39158</v>
      </c>
      <c r="E1317" s="18">
        <v>39180</v>
      </c>
      <c r="F1317" t="s">
        <v>5960</v>
      </c>
      <c r="G1317" t="s">
        <v>5968</v>
      </c>
      <c r="H1317" t="s">
        <v>720</v>
      </c>
      <c r="I1317" t="s">
        <v>706</v>
      </c>
      <c r="J1317" t="s">
        <v>707</v>
      </c>
      <c r="K1317" t="s">
        <v>3669</v>
      </c>
      <c r="L1317" t="s">
        <v>1132</v>
      </c>
      <c r="M1317">
        <v>2742973</v>
      </c>
      <c r="N1317">
        <v>90830</v>
      </c>
      <c r="O1317" s="59">
        <v>25663214</v>
      </c>
    </row>
    <row r="1318" spans="1:15" x14ac:dyDescent="0.3">
      <c r="A1318" t="s">
        <v>690</v>
      </c>
      <c r="B1318">
        <v>111.12</v>
      </c>
      <c r="C1318">
        <v>1</v>
      </c>
      <c r="D1318" s="18">
        <v>39257</v>
      </c>
      <c r="E1318" s="18">
        <v>39296</v>
      </c>
      <c r="F1318" t="s">
        <v>5957</v>
      </c>
      <c r="G1318" t="s">
        <v>5969</v>
      </c>
      <c r="H1318" t="s">
        <v>681</v>
      </c>
      <c r="I1318" t="s">
        <v>839</v>
      </c>
      <c r="J1318" t="s">
        <v>840</v>
      </c>
      <c r="K1318" t="s">
        <v>3754</v>
      </c>
      <c r="L1318" t="s">
        <v>4095</v>
      </c>
      <c r="M1318">
        <v>289689</v>
      </c>
      <c r="N1318">
        <v>16000</v>
      </c>
      <c r="O1318" s="59">
        <v>26254635</v>
      </c>
    </row>
    <row r="1319" spans="1:15" x14ac:dyDescent="0.3">
      <c r="A1319" t="s">
        <v>676</v>
      </c>
      <c r="B1319">
        <v>94.77</v>
      </c>
      <c r="C1319">
        <v>1</v>
      </c>
      <c r="D1319" s="18">
        <v>39305</v>
      </c>
      <c r="E1319" s="18">
        <v>39337</v>
      </c>
      <c r="F1319" t="s">
        <v>5958</v>
      </c>
      <c r="G1319" t="s">
        <v>5969</v>
      </c>
      <c r="H1319" t="s">
        <v>681</v>
      </c>
      <c r="I1319" t="s">
        <v>678</v>
      </c>
      <c r="J1319" t="s">
        <v>679</v>
      </c>
      <c r="K1319" t="s">
        <v>678</v>
      </c>
      <c r="L1319" t="s">
        <v>2913</v>
      </c>
      <c r="M1319">
        <v>302811</v>
      </c>
      <c r="N1319">
        <v>16000</v>
      </c>
      <c r="O1319" s="59">
        <v>2291012</v>
      </c>
    </row>
    <row r="1320" spans="1:15" x14ac:dyDescent="0.3">
      <c r="A1320" t="s">
        <v>676</v>
      </c>
      <c r="B1320">
        <v>124.29</v>
      </c>
      <c r="C1320">
        <v>2</v>
      </c>
      <c r="D1320" s="18">
        <v>39200</v>
      </c>
      <c r="E1320" s="18">
        <v>39231</v>
      </c>
      <c r="F1320" t="s">
        <v>5957</v>
      </c>
      <c r="G1320" t="s">
        <v>5969</v>
      </c>
      <c r="H1320" t="s">
        <v>681</v>
      </c>
      <c r="I1320" t="s">
        <v>678</v>
      </c>
      <c r="J1320" t="s">
        <v>753</v>
      </c>
      <c r="K1320" t="s">
        <v>2166</v>
      </c>
      <c r="L1320" t="s">
        <v>2165</v>
      </c>
      <c r="M1320">
        <v>253607</v>
      </c>
      <c r="N1320">
        <v>16000</v>
      </c>
      <c r="O1320" s="59">
        <v>25984400</v>
      </c>
    </row>
    <row r="1321" spans="1:15" x14ac:dyDescent="0.3">
      <c r="A1321" t="s">
        <v>676</v>
      </c>
      <c r="B1321">
        <v>112.01</v>
      </c>
      <c r="C1321">
        <v>2</v>
      </c>
      <c r="D1321" s="18">
        <v>39416</v>
      </c>
      <c r="E1321" s="18">
        <v>39433</v>
      </c>
      <c r="F1321" t="s">
        <v>5959</v>
      </c>
      <c r="G1321" t="s">
        <v>5969</v>
      </c>
      <c r="H1321" t="s">
        <v>681</v>
      </c>
      <c r="I1321" t="s">
        <v>672</v>
      </c>
      <c r="J1321" t="s">
        <v>673</v>
      </c>
      <c r="K1321" t="s">
        <v>4094</v>
      </c>
      <c r="L1321" t="s">
        <v>850</v>
      </c>
      <c r="M1321">
        <v>348870</v>
      </c>
      <c r="N1321">
        <v>16000</v>
      </c>
      <c r="O1321" s="59">
        <v>27669779</v>
      </c>
    </row>
    <row r="1322" spans="1:15" x14ac:dyDescent="0.3">
      <c r="A1322" t="s">
        <v>676</v>
      </c>
      <c r="B1322">
        <v>184.19</v>
      </c>
      <c r="C1322">
        <v>3</v>
      </c>
      <c r="D1322" s="18">
        <v>39160</v>
      </c>
      <c r="E1322" s="18">
        <v>39234</v>
      </c>
      <c r="F1322" t="s">
        <v>5960</v>
      </c>
      <c r="G1322" t="s">
        <v>5969</v>
      </c>
      <c r="H1322" t="s">
        <v>699</v>
      </c>
      <c r="I1322" t="s">
        <v>672</v>
      </c>
      <c r="J1322" t="s">
        <v>851</v>
      </c>
      <c r="K1322" t="s">
        <v>1735</v>
      </c>
      <c r="L1322" t="s">
        <v>3227</v>
      </c>
      <c r="M1322">
        <v>953550</v>
      </c>
      <c r="N1322">
        <v>70700</v>
      </c>
      <c r="O1322" s="59">
        <v>25650127</v>
      </c>
    </row>
    <row r="1323" spans="1:15" x14ac:dyDescent="0.3">
      <c r="A1323" t="s">
        <v>696</v>
      </c>
      <c r="B1323">
        <v>179</v>
      </c>
      <c r="C1323">
        <v>3</v>
      </c>
      <c r="D1323" s="18">
        <v>39397</v>
      </c>
      <c r="E1323" s="18">
        <v>39422</v>
      </c>
      <c r="F1323" t="s">
        <v>5959</v>
      </c>
      <c r="G1323" t="s">
        <v>5969</v>
      </c>
      <c r="H1323" t="s">
        <v>675</v>
      </c>
      <c r="I1323" t="s">
        <v>765</v>
      </c>
      <c r="J1323" t="s">
        <v>950</v>
      </c>
      <c r="K1323" t="s">
        <v>951</v>
      </c>
      <c r="L1323" t="s">
        <v>3827</v>
      </c>
      <c r="M1323">
        <v>318569</v>
      </c>
      <c r="N1323">
        <v>30300</v>
      </c>
      <c r="O1323" s="59">
        <v>27505467</v>
      </c>
    </row>
    <row r="1324" spans="1:15" x14ac:dyDescent="0.3">
      <c r="A1324" t="s">
        <v>676</v>
      </c>
      <c r="B1324">
        <v>109.53</v>
      </c>
      <c r="C1324">
        <v>2</v>
      </c>
      <c r="D1324" s="18">
        <v>39311</v>
      </c>
      <c r="E1324" s="18">
        <v>39332</v>
      </c>
      <c r="F1324" t="s">
        <v>5958</v>
      </c>
      <c r="G1324" t="s">
        <v>5969</v>
      </c>
      <c r="H1324" t="s">
        <v>675</v>
      </c>
      <c r="I1324" t="s">
        <v>678</v>
      </c>
      <c r="J1324" t="s">
        <v>679</v>
      </c>
      <c r="K1324" t="s">
        <v>1070</v>
      </c>
      <c r="L1324" t="s">
        <v>1830</v>
      </c>
      <c r="M1324">
        <v>303834</v>
      </c>
      <c r="N1324">
        <v>30300</v>
      </c>
      <c r="O1324" s="59">
        <v>2288777</v>
      </c>
    </row>
    <row r="1325" spans="1:15" x14ac:dyDescent="0.3">
      <c r="A1325" t="s">
        <v>690</v>
      </c>
      <c r="B1325">
        <v>138.52000000000001</v>
      </c>
      <c r="C1325">
        <v>2</v>
      </c>
      <c r="D1325" s="18">
        <v>39347</v>
      </c>
      <c r="E1325" s="18">
        <v>39354</v>
      </c>
      <c r="F1325" t="s">
        <v>5958</v>
      </c>
      <c r="G1325" t="s">
        <v>5969</v>
      </c>
      <c r="H1325" t="s">
        <v>675</v>
      </c>
      <c r="I1325" t="s">
        <v>687</v>
      </c>
      <c r="J1325" t="s">
        <v>688</v>
      </c>
      <c r="K1325" t="s">
        <v>1597</v>
      </c>
      <c r="L1325" t="s">
        <v>4093</v>
      </c>
      <c r="M1325">
        <v>260533</v>
      </c>
      <c r="N1325">
        <v>30300</v>
      </c>
      <c r="O1325" s="59">
        <v>27116728</v>
      </c>
    </row>
    <row r="1326" spans="1:15" x14ac:dyDescent="0.3">
      <c r="A1326" t="s">
        <v>676</v>
      </c>
      <c r="B1326">
        <v>186.44</v>
      </c>
      <c r="C1326">
        <v>2</v>
      </c>
      <c r="D1326" s="18">
        <v>39110</v>
      </c>
      <c r="E1326" s="18">
        <v>39198</v>
      </c>
      <c r="F1326" t="s">
        <v>5960</v>
      </c>
      <c r="G1326" t="s">
        <v>5969</v>
      </c>
      <c r="H1326" t="s">
        <v>699</v>
      </c>
      <c r="I1326" t="s">
        <v>672</v>
      </c>
      <c r="J1326" t="s">
        <v>779</v>
      </c>
      <c r="K1326" t="s">
        <v>1530</v>
      </c>
      <c r="L1326" t="s">
        <v>1529</v>
      </c>
      <c r="M1326">
        <v>348277</v>
      </c>
      <c r="N1326">
        <v>70700</v>
      </c>
      <c r="O1326" s="59">
        <v>25296038</v>
      </c>
    </row>
    <row r="1327" spans="1:15" x14ac:dyDescent="0.3">
      <c r="A1327" t="s">
        <v>676</v>
      </c>
      <c r="B1327">
        <v>159.74</v>
      </c>
      <c r="C1327">
        <v>2</v>
      </c>
      <c r="D1327" s="18">
        <v>39305</v>
      </c>
      <c r="E1327" s="18">
        <v>39315</v>
      </c>
      <c r="F1327" t="s">
        <v>5958</v>
      </c>
      <c r="G1327" t="s">
        <v>5968</v>
      </c>
      <c r="H1327" t="s">
        <v>720</v>
      </c>
      <c r="I1327" t="s">
        <v>683</v>
      </c>
      <c r="J1327" t="s">
        <v>703</v>
      </c>
      <c r="K1327" t="s">
        <v>3432</v>
      </c>
      <c r="L1327" t="s">
        <v>3431</v>
      </c>
      <c r="M1327">
        <v>18096</v>
      </c>
      <c r="N1327">
        <v>90830</v>
      </c>
      <c r="O1327" s="59">
        <v>26774749</v>
      </c>
    </row>
    <row r="1328" spans="1:15" x14ac:dyDescent="0.3">
      <c r="A1328" t="s">
        <v>696</v>
      </c>
      <c r="B1328">
        <v>185.27</v>
      </c>
      <c r="C1328">
        <v>3</v>
      </c>
      <c r="D1328" s="18">
        <v>39395</v>
      </c>
      <c r="E1328" s="18">
        <v>39401</v>
      </c>
      <c r="F1328" t="s">
        <v>5959</v>
      </c>
      <c r="G1328" t="s">
        <v>5969</v>
      </c>
      <c r="H1328" t="s">
        <v>699</v>
      </c>
      <c r="I1328" t="s">
        <v>693</v>
      </c>
      <c r="J1328" t="s">
        <v>694</v>
      </c>
      <c r="K1328" t="s">
        <v>953</v>
      </c>
      <c r="L1328" t="s">
        <v>2174</v>
      </c>
      <c r="M1328">
        <v>960960</v>
      </c>
      <c r="N1328">
        <v>70700</v>
      </c>
      <c r="O1328" s="59">
        <v>27482607</v>
      </c>
    </row>
    <row r="1329" spans="1:15" x14ac:dyDescent="0.3">
      <c r="A1329" t="s">
        <v>690</v>
      </c>
      <c r="B1329">
        <v>111.12</v>
      </c>
      <c r="C1329">
        <v>1</v>
      </c>
      <c r="D1329" s="18">
        <v>39221</v>
      </c>
      <c r="E1329" s="18">
        <v>39245</v>
      </c>
      <c r="F1329" t="s">
        <v>5957</v>
      </c>
      <c r="G1329" t="s">
        <v>5969</v>
      </c>
      <c r="H1329" t="s">
        <v>681</v>
      </c>
      <c r="I1329" t="s">
        <v>839</v>
      </c>
      <c r="J1329" t="s">
        <v>840</v>
      </c>
      <c r="K1329" t="s">
        <v>4004</v>
      </c>
      <c r="L1329" t="s">
        <v>1126</v>
      </c>
      <c r="M1329">
        <v>290423</v>
      </c>
      <c r="N1329">
        <v>16000</v>
      </c>
      <c r="O1329" s="59">
        <v>26146741</v>
      </c>
    </row>
    <row r="1330" spans="1:15" x14ac:dyDescent="0.3">
      <c r="A1330" t="s">
        <v>696</v>
      </c>
      <c r="B1330">
        <v>168.82</v>
      </c>
      <c r="C1330">
        <v>2</v>
      </c>
      <c r="D1330" s="18">
        <v>39195</v>
      </c>
      <c r="E1330" s="18">
        <v>39195</v>
      </c>
      <c r="F1330" t="s">
        <v>5957</v>
      </c>
      <c r="G1330" t="s">
        <v>5968</v>
      </c>
      <c r="H1330" t="s">
        <v>720</v>
      </c>
      <c r="I1330" t="s">
        <v>693</v>
      </c>
      <c r="J1330" t="s">
        <v>694</v>
      </c>
      <c r="K1330" t="s">
        <v>717</v>
      </c>
      <c r="L1330" t="s">
        <v>4092</v>
      </c>
      <c r="M1330">
        <v>350762</v>
      </c>
      <c r="N1330">
        <v>90830</v>
      </c>
      <c r="O1330" s="59">
        <v>25992681</v>
      </c>
    </row>
    <row r="1331" spans="1:15" x14ac:dyDescent="0.3">
      <c r="A1331" t="s">
        <v>696</v>
      </c>
      <c r="B1331">
        <v>185.27</v>
      </c>
      <c r="C1331">
        <v>3</v>
      </c>
      <c r="D1331" s="18">
        <v>39256</v>
      </c>
      <c r="E1331" s="18">
        <v>39270</v>
      </c>
      <c r="F1331" t="s">
        <v>5957</v>
      </c>
      <c r="G1331" t="s">
        <v>5969</v>
      </c>
      <c r="H1331" t="s">
        <v>699</v>
      </c>
      <c r="I1331" t="s">
        <v>693</v>
      </c>
      <c r="J1331" t="s">
        <v>694</v>
      </c>
      <c r="K1331" t="s">
        <v>953</v>
      </c>
      <c r="L1331" t="s">
        <v>1358</v>
      </c>
      <c r="M1331">
        <v>960983</v>
      </c>
      <c r="N1331">
        <v>70700</v>
      </c>
      <c r="O1331" s="59">
        <v>26395179</v>
      </c>
    </row>
    <row r="1332" spans="1:15" x14ac:dyDescent="0.3">
      <c r="A1332" t="s">
        <v>676</v>
      </c>
      <c r="B1332">
        <v>182.75</v>
      </c>
      <c r="C1332">
        <v>3</v>
      </c>
      <c r="D1332" s="18">
        <v>39125</v>
      </c>
      <c r="E1332" s="18">
        <v>39166</v>
      </c>
      <c r="F1332" t="s">
        <v>5960</v>
      </c>
      <c r="G1332" t="s">
        <v>5969</v>
      </c>
      <c r="H1332" t="s">
        <v>699</v>
      </c>
      <c r="I1332" t="s">
        <v>683</v>
      </c>
      <c r="J1332" t="s">
        <v>684</v>
      </c>
      <c r="K1332" t="s">
        <v>2072</v>
      </c>
      <c r="L1332" t="s">
        <v>2071</v>
      </c>
      <c r="M1332">
        <v>958251</v>
      </c>
      <c r="N1332">
        <v>70700</v>
      </c>
      <c r="O1332" s="59">
        <v>25397024</v>
      </c>
    </row>
    <row r="1333" spans="1:15" x14ac:dyDescent="0.3">
      <c r="A1333" t="s">
        <v>709</v>
      </c>
      <c r="B1333">
        <v>115.68</v>
      </c>
      <c r="C1333">
        <v>2</v>
      </c>
      <c r="D1333" s="18">
        <v>39277</v>
      </c>
      <c r="E1333" s="18">
        <v>39288</v>
      </c>
      <c r="F1333" t="s">
        <v>5958</v>
      </c>
      <c r="G1333" t="s">
        <v>5969</v>
      </c>
      <c r="H1333" t="s">
        <v>681</v>
      </c>
      <c r="I1333" t="s">
        <v>771</v>
      </c>
      <c r="J1333" t="s">
        <v>772</v>
      </c>
      <c r="K1333" t="s">
        <v>4091</v>
      </c>
      <c r="L1333" t="s">
        <v>4090</v>
      </c>
      <c r="M1333">
        <v>2393717</v>
      </c>
      <c r="N1333">
        <v>16000</v>
      </c>
      <c r="O1333" s="59">
        <v>26560973</v>
      </c>
    </row>
    <row r="1334" spans="1:15" x14ac:dyDescent="0.3">
      <c r="A1334" t="s">
        <v>690</v>
      </c>
      <c r="B1334">
        <v>136.44</v>
      </c>
      <c r="C1334">
        <v>2</v>
      </c>
      <c r="D1334" s="18">
        <v>39380</v>
      </c>
      <c r="E1334" s="18">
        <v>39412</v>
      </c>
      <c r="F1334" t="s">
        <v>5959</v>
      </c>
      <c r="G1334" t="s">
        <v>5969</v>
      </c>
      <c r="H1334" t="s">
        <v>675</v>
      </c>
      <c r="I1334" t="s">
        <v>722</v>
      </c>
      <c r="J1334" t="s">
        <v>797</v>
      </c>
      <c r="K1334" t="s">
        <v>1018</v>
      </c>
      <c r="L1334" t="s">
        <v>2570</v>
      </c>
      <c r="M1334">
        <v>769274</v>
      </c>
      <c r="N1334">
        <v>30300</v>
      </c>
      <c r="O1334" s="59">
        <v>27323284</v>
      </c>
    </row>
    <row r="1335" spans="1:15" x14ac:dyDescent="0.3">
      <c r="A1335" t="s">
        <v>676</v>
      </c>
      <c r="B1335">
        <v>124.29</v>
      </c>
      <c r="C1335">
        <v>2</v>
      </c>
      <c r="D1335" s="18">
        <v>39279</v>
      </c>
      <c r="E1335" s="18">
        <v>39334</v>
      </c>
      <c r="F1335" t="s">
        <v>5958</v>
      </c>
      <c r="G1335" t="s">
        <v>5969</v>
      </c>
      <c r="H1335" t="s">
        <v>681</v>
      </c>
      <c r="I1335" t="s">
        <v>678</v>
      </c>
      <c r="J1335" t="s">
        <v>753</v>
      </c>
      <c r="K1335" t="s">
        <v>2361</v>
      </c>
      <c r="L1335" t="s">
        <v>4089</v>
      </c>
      <c r="M1335">
        <v>253220</v>
      </c>
      <c r="N1335">
        <v>16000</v>
      </c>
      <c r="O1335" s="59">
        <v>26574336</v>
      </c>
    </row>
    <row r="1336" spans="1:15" x14ac:dyDescent="0.3">
      <c r="A1336" t="s">
        <v>709</v>
      </c>
      <c r="B1336">
        <v>135.12</v>
      </c>
      <c r="C1336">
        <v>2</v>
      </c>
      <c r="D1336" s="18">
        <v>39199</v>
      </c>
      <c r="E1336" s="18">
        <v>39210</v>
      </c>
      <c r="F1336" t="s">
        <v>5957</v>
      </c>
      <c r="G1336" t="s">
        <v>5969</v>
      </c>
      <c r="H1336" t="s">
        <v>681</v>
      </c>
      <c r="I1336" t="s">
        <v>746</v>
      </c>
      <c r="J1336" t="s">
        <v>782</v>
      </c>
      <c r="K1336" t="s">
        <v>3243</v>
      </c>
      <c r="L1336" t="s">
        <v>3242</v>
      </c>
      <c r="M1336">
        <v>381787</v>
      </c>
      <c r="N1336">
        <v>16000</v>
      </c>
      <c r="O1336" s="59">
        <v>17699838</v>
      </c>
    </row>
    <row r="1337" spans="1:15" x14ac:dyDescent="0.3">
      <c r="A1337" t="s">
        <v>709</v>
      </c>
      <c r="B1337">
        <v>127.08</v>
      </c>
      <c r="C1337">
        <v>3</v>
      </c>
      <c r="D1337" s="18">
        <v>39158</v>
      </c>
      <c r="E1337" s="18">
        <v>39166</v>
      </c>
      <c r="F1337" t="s">
        <v>5960</v>
      </c>
      <c r="G1337" t="s">
        <v>5969</v>
      </c>
      <c r="H1337" t="s">
        <v>681</v>
      </c>
      <c r="I1337" t="s">
        <v>771</v>
      </c>
      <c r="J1337" t="s">
        <v>772</v>
      </c>
      <c r="K1337" t="s">
        <v>2820</v>
      </c>
      <c r="L1337" t="s">
        <v>2819</v>
      </c>
      <c r="M1337">
        <v>2886046</v>
      </c>
      <c r="N1337">
        <v>16000</v>
      </c>
      <c r="O1337" s="59">
        <v>25654875</v>
      </c>
    </row>
    <row r="1338" spans="1:15" x14ac:dyDescent="0.3">
      <c r="A1338" t="s">
        <v>709</v>
      </c>
      <c r="B1338">
        <v>134.01</v>
      </c>
      <c r="C1338">
        <v>3</v>
      </c>
      <c r="D1338" s="18">
        <v>39173</v>
      </c>
      <c r="E1338" s="18">
        <v>39205</v>
      </c>
      <c r="F1338" t="s">
        <v>5957</v>
      </c>
      <c r="G1338" t="s">
        <v>5969</v>
      </c>
      <c r="H1338" t="s">
        <v>681</v>
      </c>
      <c r="I1338" t="s">
        <v>746</v>
      </c>
      <c r="J1338" t="s">
        <v>747</v>
      </c>
      <c r="K1338" t="s">
        <v>3384</v>
      </c>
      <c r="L1338" t="s">
        <v>3141</v>
      </c>
      <c r="M1338">
        <v>2380156</v>
      </c>
      <c r="N1338">
        <v>16000</v>
      </c>
      <c r="O1338" s="59">
        <v>17687664</v>
      </c>
    </row>
    <row r="1339" spans="1:15" x14ac:dyDescent="0.3">
      <c r="A1339" t="s">
        <v>696</v>
      </c>
      <c r="B1339">
        <v>125.23</v>
      </c>
      <c r="C1339">
        <v>2</v>
      </c>
      <c r="D1339" s="18">
        <v>39202</v>
      </c>
      <c r="E1339" s="18">
        <v>39206</v>
      </c>
      <c r="F1339" t="s">
        <v>5957</v>
      </c>
      <c r="G1339" t="s">
        <v>5969</v>
      </c>
      <c r="H1339" t="s">
        <v>681</v>
      </c>
      <c r="I1339" t="s">
        <v>693</v>
      </c>
      <c r="J1339" t="s">
        <v>694</v>
      </c>
      <c r="K1339" t="s">
        <v>1567</v>
      </c>
      <c r="L1339" t="s">
        <v>1566</v>
      </c>
      <c r="M1339">
        <v>2646202</v>
      </c>
      <c r="N1339">
        <v>16000</v>
      </c>
      <c r="O1339" s="59">
        <v>25992200</v>
      </c>
    </row>
    <row r="1340" spans="1:15" x14ac:dyDescent="0.3">
      <c r="A1340" t="s">
        <v>709</v>
      </c>
      <c r="B1340">
        <v>185.15</v>
      </c>
      <c r="C1340">
        <v>4</v>
      </c>
      <c r="D1340" s="18">
        <v>39444</v>
      </c>
      <c r="E1340" s="18">
        <v>39452</v>
      </c>
      <c r="F1340" t="s">
        <v>5959</v>
      </c>
      <c r="G1340" t="s">
        <v>5968</v>
      </c>
      <c r="H1340" t="s">
        <v>755</v>
      </c>
      <c r="I1340" t="s">
        <v>771</v>
      </c>
      <c r="J1340" t="s">
        <v>772</v>
      </c>
      <c r="K1340" t="s">
        <v>4088</v>
      </c>
      <c r="L1340" t="s">
        <v>4087</v>
      </c>
      <c r="M1340">
        <v>2494005</v>
      </c>
      <c r="N1340">
        <v>87000</v>
      </c>
      <c r="O1340" s="59">
        <v>27860199</v>
      </c>
    </row>
    <row r="1341" spans="1:15" x14ac:dyDescent="0.3">
      <c r="A1341" t="s">
        <v>696</v>
      </c>
      <c r="B1341">
        <v>168.49</v>
      </c>
      <c r="C1341">
        <v>3</v>
      </c>
      <c r="D1341" s="18">
        <v>39373</v>
      </c>
      <c r="E1341" s="18">
        <v>39373</v>
      </c>
      <c r="F1341" t="s">
        <v>5959</v>
      </c>
      <c r="G1341" t="s">
        <v>5968</v>
      </c>
      <c r="H1341" t="s">
        <v>720</v>
      </c>
      <c r="I1341" t="s">
        <v>693</v>
      </c>
      <c r="J1341" t="s">
        <v>694</v>
      </c>
      <c r="K1341" t="s">
        <v>1525</v>
      </c>
      <c r="L1341" t="s">
        <v>4086</v>
      </c>
      <c r="M1341">
        <v>358344</v>
      </c>
      <c r="N1341">
        <v>90830</v>
      </c>
      <c r="O1341" s="59">
        <v>27399519</v>
      </c>
    </row>
    <row r="1342" spans="1:15" x14ac:dyDescent="0.3">
      <c r="A1342" t="s">
        <v>696</v>
      </c>
      <c r="B1342">
        <v>139.68</v>
      </c>
      <c r="C1342">
        <v>2</v>
      </c>
      <c r="D1342" s="18">
        <v>39387</v>
      </c>
      <c r="E1342" s="18">
        <v>39389</v>
      </c>
      <c r="F1342" t="s">
        <v>5959</v>
      </c>
      <c r="G1342" t="s">
        <v>5968</v>
      </c>
      <c r="H1342" t="s">
        <v>720</v>
      </c>
      <c r="I1342" t="s">
        <v>693</v>
      </c>
      <c r="J1342" t="s">
        <v>694</v>
      </c>
      <c r="K1342" t="s">
        <v>1133</v>
      </c>
      <c r="L1342" t="s">
        <v>2058</v>
      </c>
      <c r="M1342">
        <v>9074002</v>
      </c>
      <c r="N1342">
        <v>90830</v>
      </c>
      <c r="O1342" s="59">
        <v>27400797</v>
      </c>
    </row>
    <row r="1343" spans="1:15" x14ac:dyDescent="0.3">
      <c r="A1343" t="s">
        <v>709</v>
      </c>
      <c r="B1343">
        <v>127.08</v>
      </c>
      <c r="C1343">
        <v>3</v>
      </c>
      <c r="D1343" s="18">
        <v>39172</v>
      </c>
      <c r="E1343" s="18">
        <v>39194</v>
      </c>
      <c r="F1343" t="s">
        <v>5960</v>
      </c>
      <c r="G1343" t="s">
        <v>5969</v>
      </c>
      <c r="H1343" t="s">
        <v>681</v>
      </c>
      <c r="I1343" t="s">
        <v>771</v>
      </c>
      <c r="J1343" t="s">
        <v>772</v>
      </c>
      <c r="K1343" t="s">
        <v>4085</v>
      </c>
      <c r="L1343" t="s">
        <v>1980</v>
      </c>
      <c r="M1343">
        <v>75567</v>
      </c>
      <c r="N1343">
        <v>16000</v>
      </c>
      <c r="O1343" s="59">
        <v>25757937</v>
      </c>
    </row>
    <row r="1344" spans="1:15" x14ac:dyDescent="0.3">
      <c r="A1344" t="s">
        <v>696</v>
      </c>
      <c r="B1344">
        <v>154.55000000000001</v>
      </c>
      <c r="C1344">
        <v>2</v>
      </c>
      <c r="D1344" s="18">
        <v>39339</v>
      </c>
      <c r="E1344" s="18">
        <v>39356</v>
      </c>
      <c r="F1344" t="s">
        <v>5958</v>
      </c>
      <c r="G1344" t="s">
        <v>5968</v>
      </c>
      <c r="H1344" t="s">
        <v>720</v>
      </c>
      <c r="I1344" t="s">
        <v>693</v>
      </c>
      <c r="J1344" t="s">
        <v>694</v>
      </c>
      <c r="K1344" t="s">
        <v>2598</v>
      </c>
      <c r="L1344" t="s">
        <v>856</v>
      </c>
      <c r="M1344">
        <v>2416471</v>
      </c>
      <c r="N1344">
        <v>90830</v>
      </c>
      <c r="O1344" s="59">
        <v>27067659</v>
      </c>
    </row>
    <row r="1345" spans="1:15" x14ac:dyDescent="0.3">
      <c r="A1345" t="s">
        <v>690</v>
      </c>
      <c r="B1345">
        <v>118.3</v>
      </c>
      <c r="C1345">
        <v>1</v>
      </c>
      <c r="D1345" s="18">
        <v>39195</v>
      </c>
      <c r="E1345" s="18">
        <v>39225</v>
      </c>
      <c r="F1345" t="s">
        <v>5957</v>
      </c>
      <c r="G1345" t="s">
        <v>5968</v>
      </c>
      <c r="H1345" t="s">
        <v>720</v>
      </c>
      <c r="I1345" t="s">
        <v>711</v>
      </c>
      <c r="J1345" t="s">
        <v>712</v>
      </c>
      <c r="K1345" t="s">
        <v>4084</v>
      </c>
      <c r="L1345" t="s">
        <v>786</v>
      </c>
      <c r="M1345">
        <v>772545</v>
      </c>
      <c r="N1345">
        <v>90830</v>
      </c>
      <c r="O1345" s="59">
        <v>25923574</v>
      </c>
    </row>
    <row r="1346" spans="1:15" x14ac:dyDescent="0.3">
      <c r="A1346" t="s">
        <v>690</v>
      </c>
      <c r="B1346">
        <v>98.91</v>
      </c>
      <c r="C1346">
        <v>1</v>
      </c>
      <c r="D1346" s="18">
        <v>39318</v>
      </c>
      <c r="E1346" s="18">
        <v>39355</v>
      </c>
      <c r="F1346" t="s">
        <v>5958</v>
      </c>
      <c r="G1346" t="s">
        <v>5969</v>
      </c>
      <c r="H1346" t="s">
        <v>681</v>
      </c>
      <c r="I1346" t="s">
        <v>711</v>
      </c>
      <c r="J1346" t="s">
        <v>712</v>
      </c>
      <c r="K1346" t="s">
        <v>1160</v>
      </c>
      <c r="L1346" t="s">
        <v>3684</v>
      </c>
      <c r="M1346">
        <v>2676177</v>
      </c>
      <c r="N1346">
        <v>16000</v>
      </c>
      <c r="O1346" s="59">
        <v>26783987</v>
      </c>
    </row>
    <row r="1347" spans="1:15" x14ac:dyDescent="0.3">
      <c r="A1347" t="s">
        <v>709</v>
      </c>
      <c r="B1347">
        <v>151.36000000000001</v>
      </c>
      <c r="C1347">
        <v>2</v>
      </c>
      <c r="D1347" s="18">
        <v>39306</v>
      </c>
      <c r="E1347" s="18">
        <v>39316</v>
      </c>
      <c r="F1347" t="s">
        <v>5958</v>
      </c>
      <c r="G1347" t="s">
        <v>5968</v>
      </c>
      <c r="H1347" t="s">
        <v>720</v>
      </c>
      <c r="I1347" t="s">
        <v>726</v>
      </c>
      <c r="J1347" t="s">
        <v>750</v>
      </c>
      <c r="K1347" t="s">
        <v>2094</v>
      </c>
      <c r="L1347" t="s">
        <v>2561</v>
      </c>
      <c r="M1347">
        <v>63875</v>
      </c>
      <c r="N1347">
        <v>90830</v>
      </c>
      <c r="O1347" s="59">
        <v>1112129</v>
      </c>
    </row>
    <row r="1348" spans="1:15" x14ac:dyDescent="0.3">
      <c r="A1348" t="s">
        <v>696</v>
      </c>
      <c r="B1348">
        <v>144.34</v>
      </c>
      <c r="C1348">
        <v>3</v>
      </c>
      <c r="D1348" s="18">
        <v>39103</v>
      </c>
      <c r="E1348" s="18">
        <v>39103</v>
      </c>
      <c r="F1348" t="s">
        <v>5960</v>
      </c>
      <c r="G1348" t="s">
        <v>5968</v>
      </c>
      <c r="H1348" t="s">
        <v>720</v>
      </c>
      <c r="I1348" t="s">
        <v>765</v>
      </c>
      <c r="J1348" t="s">
        <v>766</v>
      </c>
      <c r="K1348" t="s">
        <v>1442</v>
      </c>
      <c r="L1348" t="s">
        <v>908</v>
      </c>
      <c r="M1348">
        <v>1798382</v>
      </c>
      <c r="N1348">
        <v>90830</v>
      </c>
      <c r="O1348" s="59">
        <v>25271909</v>
      </c>
    </row>
    <row r="1349" spans="1:15" x14ac:dyDescent="0.3">
      <c r="A1349" t="s">
        <v>690</v>
      </c>
      <c r="B1349">
        <v>126.38</v>
      </c>
      <c r="C1349">
        <v>2</v>
      </c>
      <c r="D1349" s="18">
        <v>39257</v>
      </c>
      <c r="E1349" s="18">
        <v>39276</v>
      </c>
      <c r="F1349" t="s">
        <v>5957</v>
      </c>
      <c r="G1349" t="s">
        <v>5969</v>
      </c>
      <c r="H1349" t="s">
        <v>675</v>
      </c>
      <c r="I1349" t="s">
        <v>711</v>
      </c>
      <c r="J1349" t="s">
        <v>712</v>
      </c>
      <c r="K1349" t="s">
        <v>1264</v>
      </c>
      <c r="L1349" t="s">
        <v>2426</v>
      </c>
      <c r="M1349">
        <v>2541971</v>
      </c>
      <c r="N1349">
        <v>30300</v>
      </c>
      <c r="O1349" s="59">
        <v>2203720</v>
      </c>
    </row>
    <row r="1350" spans="1:15" x14ac:dyDescent="0.3">
      <c r="A1350" t="s">
        <v>690</v>
      </c>
      <c r="B1350">
        <v>92.9</v>
      </c>
      <c r="C1350">
        <v>2</v>
      </c>
      <c r="D1350" s="18">
        <v>39250</v>
      </c>
      <c r="E1350" s="18">
        <v>39279</v>
      </c>
      <c r="F1350" t="s">
        <v>5957</v>
      </c>
      <c r="G1350" t="s">
        <v>5969</v>
      </c>
      <c r="H1350" t="s">
        <v>681</v>
      </c>
      <c r="I1350" t="s">
        <v>711</v>
      </c>
      <c r="J1350" t="s">
        <v>712</v>
      </c>
      <c r="K1350" t="s">
        <v>4083</v>
      </c>
      <c r="L1350" t="s">
        <v>1975</v>
      </c>
      <c r="M1350">
        <v>150561</v>
      </c>
      <c r="N1350">
        <v>16000</v>
      </c>
      <c r="O1350" s="59">
        <v>26352163</v>
      </c>
    </row>
    <row r="1351" spans="1:15" x14ac:dyDescent="0.3">
      <c r="A1351" t="s">
        <v>676</v>
      </c>
      <c r="B1351">
        <v>86.31</v>
      </c>
      <c r="C1351">
        <v>2</v>
      </c>
      <c r="D1351" s="18">
        <v>39258</v>
      </c>
      <c r="E1351" s="18">
        <v>39313</v>
      </c>
      <c r="F1351" t="s">
        <v>5957</v>
      </c>
      <c r="G1351" t="s">
        <v>5969</v>
      </c>
      <c r="H1351" t="s">
        <v>681</v>
      </c>
      <c r="I1351" t="s">
        <v>678</v>
      </c>
      <c r="J1351" t="s">
        <v>679</v>
      </c>
      <c r="K1351" t="s">
        <v>4082</v>
      </c>
      <c r="L1351" t="s">
        <v>4081</v>
      </c>
      <c r="M1351">
        <v>2570229</v>
      </c>
      <c r="N1351">
        <v>16000</v>
      </c>
      <c r="O1351" s="59">
        <v>26416368</v>
      </c>
    </row>
    <row r="1352" spans="1:15" x14ac:dyDescent="0.3">
      <c r="A1352" t="s">
        <v>696</v>
      </c>
      <c r="B1352">
        <v>157.91999999999999</v>
      </c>
      <c r="C1352">
        <v>3</v>
      </c>
      <c r="D1352" s="18">
        <v>39177</v>
      </c>
      <c r="E1352" s="18">
        <v>39183</v>
      </c>
      <c r="F1352" t="s">
        <v>5957</v>
      </c>
      <c r="G1352" t="s">
        <v>5969</v>
      </c>
      <c r="H1352" t="s">
        <v>675</v>
      </c>
      <c r="I1352" t="s">
        <v>693</v>
      </c>
      <c r="J1352" t="s">
        <v>694</v>
      </c>
      <c r="K1352" t="s">
        <v>1438</v>
      </c>
      <c r="L1352" t="s">
        <v>2416</v>
      </c>
      <c r="M1352">
        <v>725592</v>
      </c>
      <c r="N1352">
        <v>30300</v>
      </c>
      <c r="O1352" s="59">
        <v>25780553</v>
      </c>
    </row>
    <row r="1353" spans="1:15" x14ac:dyDescent="0.3">
      <c r="A1353" t="s">
        <v>676</v>
      </c>
      <c r="B1353">
        <v>124.29</v>
      </c>
      <c r="C1353">
        <v>2</v>
      </c>
      <c r="D1353" s="18">
        <v>39202</v>
      </c>
      <c r="E1353" s="18">
        <v>39274</v>
      </c>
      <c r="F1353" t="s">
        <v>5957</v>
      </c>
      <c r="G1353" t="s">
        <v>5969</v>
      </c>
      <c r="H1353" t="s">
        <v>681</v>
      </c>
      <c r="I1353" t="s">
        <v>678</v>
      </c>
      <c r="J1353" t="s">
        <v>753</v>
      </c>
      <c r="K1353" t="s">
        <v>4080</v>
      </c>
      <c r="L1353" t="s">
        <v>4079</v>
      </c>
      <c r="M1353">
        <v>2214587</v>
      </c>
      <c r="N1353">
        <v>16000</v>
      </c>
      <c r="O1353" s="59">
        <v>25984465</v>
      </c>
    </row>
    <row r="1354" spans="1:15" x14ac:dyDescent="0.3">
      <c r="A1354" t="s">
        <v>696</v>
      </c>
      <c r="B1354">
        <v>185.27</v>
      </c>
      <c r="C1354">
        <v>3</v>
      </c>
      <c r="D1354" s="18">
        <v>39397</v>
      </c>
      <c r="E1354" s="18">
        <v>39411</v>
      </c>
      <c r="F1354" t="s">
        <v>5959</v>
      </c>
      <c r="G1354" t="s">
        <v>5969</v>
      </c>
      <c r="H1354" t="s">
        <v>699</v>
      </c>
      <c r="I1354" t="s">
        <v>693</v>
      </c>
      <c r="J1354" t="s">
        <v>694</v>
      </c>
      <c r="K1354" t="s">
        <v>953</v>
      </c>
      <c r="L1354" t="s">
        <v>4078</v>
      </c>
      <c r="M1354">
        <v>1899498</v>
      </c>
      <c r="N1354">
        <v>70700</v>
      </c>
      <c r="O1354" s="59">
        <v>27482638</v>
      </c>
    </row>
    <row r="1355" spans="1:15" x14ac:dyDescent="0.3">
      <c r="A1355" t="s">
        <v>690</v>
      </c>
      <c r="B1355">
        <v>92.9</v>
      </c>
      <c r="C1355">
        <v>2</v>
      </c>
      <c r="D1355" s="18">
        <v>39335</v>
      </c>
      <c r="E1355" s="18">
        <v>39335</v>
      </c>
      <c r="F1355" t="s">
        <v>5958</v>
      </c>
      <c r="G1355" t="s">
        <v>5969</v>
      </c>
      <c r="H1355" t="s">
        <v>681</v>
      </c>
      <c r="I1355" t="s">
        <v>711</v>
      </c>
      <c r="J1355" t="s">
        <v>712</v>
      </c>
      <c r="K1355" t="s">
        <v>3080</v>
      </c>
      <c r="L1355" t="s">
        <v>2037</v>
      </c>
      <c r="M1355">
        <v>2867127</v>
      </c>
      <c r="N1355">
        <v>16000</v>
      </c>
      <c r="O1355" s="59">
        <v>26999177</v>
      </c>
    </row>
    <row r="1356" spans="1:15" x14ac:dyDescent="0.3">
      <c r="A1356" t="s">
        <v>690</v>
      </c>
      <c r="B1356">
        <v>111.33</v>
      </c>
      <c r="C1356">
        <v>1</v>
      </c>
      <c r="D1356" s="18">
        <v>39233</v>
      </c>
      <c r="E1356" s="18">
        <v>39235</v>
      </c>
      <c r="F1356" t="s">
        <v>5957</v>
      </c>
      <c r="G1356" t="s">
        <v>5969</v>
      </c>
      <c r="H1356" t="s">
        <v>681</v>
      </c>
      <c r="I1356" t="s">
        <v>687</v>
      </c>
      <c r="J1356" t="s">
        <v>888</v>
      </c>
      <c r="K1356" t="s">
        <v>1766</v>
      </c>
      <c r="L1356" t="s">
        <v>4077</v>
      </c>
      <c r="M1356">
        <v>261403</v>
      </c>
      <c r="N1356">
        <v>16000</v>
      </c>
      <c r="O1356" s="59">
        <v>26197559</v>
      </c>
    </row>
    <row r="1357" spans="1:15" x14ac:dyDescent="0.3">
      <c r="A1357" t="s">
        <v>696</v>
      </c>
      <c r="B1357">
        <v>139.68</v>
      </c>
      <c r="C1357">
        <v>2</v>
      </c>
      <c r="D1357" s="18">
        <v>39324</v>
      </c>
      <c r="E1357" s="18">
        <v>39324</v>
      </c>
      <c r="F1357" t="s">
        <v>5958</v>
      </c>
      <c r="G1357" t="s">
        <v>5968</v>
      </c>
      <c r="H1357" t="s">
        <v>720</v>
      </c>
      <c r="I1357" t="s">
        <v>693</v>
      </c>
      <c r="J1357" t="s">
        <v>694</v>
      </c>
      <c r="K1357" t="s">
        <v>1133</v>
      </c>
      <c r="L1357" t="s">
        <v>710</v>
      </c>
      <c r="M1357">
        <v>367668</v>
      </c>
      <c r="N1357">
        <v>90830</v>
      </c>
      <c r="O1357" s="59">
        <v>26907589</v>
      </c>
    </row>
    <row r="1358" spans="1:15" x14ac:dyDescent="0.3">
      <c r="A1358" t="s">
        <v>690</v>
      </c>
      <c r="B1358">
        <v>112.39</v>
      </c>
      <c r="C1358">
        <v>1</v>
      </c>
      <c r="D1358" s="18">
        <v>39370</v>
      </c>
      <c r="E1358" s="18">
        <v>39409</v>
      </c>
      <c r="F1358" t="s">
        <v>5959</v>
      </c>
      <c r="G1358" t="s">
        <v>5969</v>
      </c>
      <c r="H1358" t="s">
        <v>681</v>
      </c>
      <c r="I1358" t="s">
        <v>722</v>
      </c>
      <c r="J1358" t="s">
        <v>797</v>
      </c>
      <c r="K1358" t="s">
        <v>967</v>
      </c>
      <c r="L1358" t="s">
        <v>4076</v>
      </c>
      <c r="M1358">
        <v>105135</v>
      </c>
      <c r="N1358">
        <v>16000</v>
      </c>
      <c r="O1358" s="59">
        <v>27457797</v>
      </c>
    </row>
    <row r="1359" spans="1:15" x14ac:dyDescent="0.3">
      <c r="A1359" t="s">
        <v>690</v>
      </c>
      <c r="B1359">
        <v>135.35</v>
      </c>
      <c r="C1359">
        <v>2</v>
      </c>
      <c r="D1359" s="18">
        <v>39222</v>
      </c>
      <c r="E1359" s="18">
        <v>39252</v>
      </c>
      <c r="F1359" t="s">
        <v>5957</v>
      </c>
      <c r="G1359" t="s">
        <v>5968</v>
      </c>
      <c r="H1359" t="s">
        <v>720</v>
      </c>
      <c r="I1359" t="s">
        <v>711</v>
      </c>
      <c r="J1359" t="s">
        <v>712</v>
      </c>
      <c r="K1359" t="s">
        <v>2303</v>
      </c>
      <c r="L1359" t="s">
        <v>786</v>
      </c>
      <c r="M1359">
        <v>770949</v>
      </c>
      <c r="N1359">
        <v>90830</v>
      </c>
      <c r="O1359" s="59">
        <v>26188311</v>
      </c>
    </row>
    <row r="1360" spans="1:15" x14ac:dyDescent="0.3">
      <c r="A1360" t="s">
        <v>696</v>
      </c>
      <c r="B1360">
        <v>181.28</v>
      </c>
      <c r="C1360">
        <v>3</v>
      </c>
      <c r="D1360" s="18">
        <v>39163</v>
      </c>
      <c r="E1360" s="18">
        <v>39188</v>
      </c>
      <c r="F1360" t="s">
        <v>5960</v>
      </c>
      <c r="G1360" t="s">
        <v>5969</v>
      </c>
      <c r="H1360" t="s">
        <v>699</v>
      </c>
      <c r="I1360" t="s">
        <v>693</v>
      </c>
      <c r="J1360" t="s">
        <v>694</v>
      </c>
      <c r="K1360" t="s">
        <v>811</v>
      </c>
      <c r="L1360" t="s">
        <v>4075</v>
      </c>
      <c r="M1360">
        <v>2556784</v>
      </c>
      <c r="N1360">
        <v>70700</v>
      </c>
      <c r="O1360" s="59">
        <v>25650911</v>
      </c>
    </row>
    <row r="1361" spans="1:15" x14ac:dyDescent="0.3">
      <c r="A1361" t="s">
        <v>690</v>
      </c>
      <c r="B1361">
        <v>111.12</v>
      </c>
      <c r="C1361">
        <v>1</v>
      </c>
      <c r="D1361" s="18">
        <v>39272</v>
      </c>
      <c r="E1361" s="18">
        <v>39279</v>
      </c>
      <c r="F1361" t="s">
        <v>5958</v>
      </c>
      <c r="G1361" t="s">
        <v>5969</v>
      </c>
      <c r="H1361" t="s">
        <v>681</v>
      </c>
      <c r="I1361" t="s">
        <v>839</v>
      </c>
      <c r="J1361" t="s">
        <v>840</v>
      </c>
      <c r="K1361" t="s">
        <v>2587</v>
      </c>
      <c r="L1361" t="s">
        <v>2586</v>
      </c>
      <c r="M1361">
        <v>290189</v>
      </c>
      <c r="N1361">
        <v>16000</v>
      </c>
      <c r="O1361" s="59">
        <v>26467625</v>
      </c>
    </row>
    <row r="1362" spans="1:15" x14ac:dyDescent="0.3">
      <c r="A1362" t="s">
        <v>696</v>
      </c>
      <c r="B1362">
        <v>191.28</v>
      </c>
      <c r="C1362">
        <v>3</v>
      </c>
      <c r="D1362" s="18">
        <v>39395</v>
      </c>
      <c r="E1362" s="18">
        <v>39404</v>
      </c>
      <c r="F1362" t="s">
        <v>5959</v>
      </c>
      <c r="G1362" t="s">
        <v>5969</v>
      </c>
      <c r="H1362" t="s">
        <v>699</v>
      </c>
      <c r="I1362" t="s">
        <v>693</v>
      </c>
      <c r="J1362" t="s">
        <v>694</v>
      </c>
      <c r="K1362" t="s">
        <v>1133</v>
      </c>
      <c r="L1362" t="s">
        <v>1358</v>
      </c>
      <c r="M1362">
        <v>2169106</v>
      </c>
      <c r="N1362">
        <v>70700</v>
      </c>
      <c r="O1362" s="59">
        <v>27482812</v>
      </c>
    </row>
    <row r="1363" spans="1:15" x14ac:dyDescent="0.3">
      <c r="A1363" t="s">
        <v>696</v>
      </c>
      <c r="B1363">
        <v>141.34</v>
      </c>
      <c r="C1363">
        <v>2</v>
      </c>
      <c r="D1363" s="18">
        <v>39129</v>
      </c>
      <c r="E1363" s="18">
        <v>39137</v>
      </c>
      <c r="F1363" t="s">
        <v>5960</v>
      </c>
      <c r="G1363" t="s">
        <v>5969</v>
      </c>
      <c r="H1363" t="s">
        <v>675</v>
      </c>
      <c r="I1363" t="s">
        <v>946</v>
      </c>
      <c r="J1363" t="s">
        <v>947</v>
      </c>
      <c r="K1363" t="s">
        <v>948</v>
      </c>
      <c r="L1363" t="s">
        <v>4074</v>
      </c>
      <c r="M1363">
        <v>19594</v>
      </c>
      <c r="N1363">
        <v>30300</v>
      </c>
      <c r="O1363" s="59">
        <v>25398379</v>
      </c>
    </row>
    <row r="1364" spans="1:15" x14ac:dyDescent="0.3">
      <c r="A1364" t="s">
        <v>709</v>
      </c>
      <c r="B1364">
        <v>127.08</v>
      </c>
      <c r="C1364">
        <v>3</v>
      </c>
      <c r="D1364" s="18">
        <v>39303</v>
      </c>
      <c r="E1364" s="18">
        <v>39345</v>
      </c>
      <c r="F1364" t="s">
        <v>5958</v>
      </c>
      <c r="G1364" t="s">
        <v>5969</v>
      </c>
      <c r="H1364" t="s">
        <v>681</v>
      </c>
      <c r="I1364" t="s">
        <v>771</v>
      </c>
      <c r="J1364" t="s">
        <v>772</v>
      </c>
      <c r="K1364" t="s">
        <v>1268</v>
      </c>
      <c r="L1364" t="s">
        <v>3358</v>
      </c>
      <c r="M1364">
        <v>2722085</v>
      </c>
      <c r="N1364">
        <v>16000</v>
      </c>
      <c r="O1364" s="59">
        <v>2267652</v>
      </c>
    </row>
    <row r="1365" spans="1:15" x14ac:dyDescent="0.3">
      <c r="A1365" t="s">
        <v>676</v>
      </c>
      <c r="B1365">
        <v>110.79</v>
      </c>
      <c r="C1365">
        <v>1</v>
      </c>
      <c r="D1365" s="18">
        <v>39278</v>
      </c>
      <c r="E1365" s="18">
        <v>39279</v>
      </c>
      <c r="F1365" t="s">
        <v>5958</v>
      </c>
      <c r="G1365" t="s">
        <v>5969</v>
      </c>
      <c r="H1365" t="s">
        <v>675</v>
      </c>
      <c r="I1365" t="s">
        <v>678</v>
      </c>
      <c r="J1365" t="s">
        <v>679</v>
      </c>
      <c r="K1365" t="s">
        <v>882</v>
      </c>
      <c r="L1365" t="s">
        <v>2919</v>
      </c>
      <c r="M1365">
        <v>701570</v>
      </c>
      <c r="N1365">
        <v>30300</v>
      </c>
      <c r="O1365" s="59">
        <v>26578055</v>
      </c>
    </row>
    <row r="1366" spans="1:15" x14ac:dyDescent="0.3">
      <c r="A1366" t="s">
        <v>676</v>
      </c>
      <c r="B1366">
        <v>190.42</v>
      </c>
      <c r="C1366">
        <v>2</v>
      </c>
      <c r="D1366" s="18">
        <v>39416</v>
      </c>
      <c r="E1366" s="18">
        <v>39465</v>
      </c>
      <c r="F1366" t="s">
        <v>5959</v>
      </c>
      <c r="G1366" t="s">
        <v>5968</v>
      </c>
      <c r="H1366" t="s">
        <v>755</v>
      </c>
      <c r="I1366" t="s">
        <v>678</v>
      </c>
      <c r="J1366" t="s">
        <v>679</v>
      </c>
      <c r="K1366" t="s">
        <v>1070</v>
      </c>
      <c r="L1366" t="s">
        <v>3141</v>
      </c>
      <c r="M1366">
        <v>2279243</v>
      </c>
      <c r="N1366">
        <v>87000</v>
      </c>
      <c r="O1366" s="59">
        <v>27645560</v>
      </c>
    </row>
    <row r="1367" spans="1:15" x14ac:dyDescent="0.3">
      <c r="A1367" t="s">
        <v>709</v>
      </c>
      <c r="B1367">
        <v>114.52</v>
      </c>
      <c r="C1367">
        <v>1</v>
      </c>
      <c r="D1367" s="18">
        <v>39195</v>
      </c>
      <c r="E1367" s="18">
        <v>39244</v>
      </c>
      <c r="F1367" t="s">
        <v>5957</v>
      </c>
      <c r="G1367" t="s">
        <v>5969</v>
      </c>
      <c r="H1367" t="s">
        <v>681</v>
      </c>
      <c r="I1367" t="s">
        <v>726</v>
      </c>
      <c r="J1367" t="s">
        <v>727</v>
      </c>
      <c r="K1367" t="s">
        <v>3151</v>
      </c>
      <c r="L1367" t="s">
        <v>3150</v>
      </c>
      <c r="M1367">
        <v>1886688</v>
      </c>
      <c r="N1367">
        <v>16000</v>
      </c>
      <c r="O1367" s="59">
        <v>25926099</v>
      </c>
    </row>
    <row r="1368" spans="1:15" x14ac:dyDescent="0.3">
      <c r="A1368" t="s">
        <v>696</v>
      </c>
      <c r="B1368">
        <v>191.28</v>
      </c>
      <c r="C1368">
        <v>3</v>
      </c>
      <c r="D1368" s="18">
        <v>39300</v>
      </c>
      <c r="E1368" s="18">
        <v>39301</v>
      </c>
      <c r="F1368" t="s">
        <v>5958</v>
      </c>
      <c r="G1368" t="s">
        <v>5969</v>
      </c>
      <c r="H1368" t="s">
        <v>699</v>
      </c>
      <c r="I1368" t="s">
        <v>693</v>
      </c>
      <c r="J1368" t="s">
        <v>694</v>
      </c>
      <c r="K1368" t="s">
        <v>698</v>
      </c>
      <c r="L1368" t="s">
        <v>3261</v>
      </c>
      <c r="M1368">
        <v>962648</v>
      </c>
      <c r="N1368">
        <v>70700</v>
      </c>
      <c r="O1368" s="59">
        <v>26719206</v>
      </c>
    </row>
    <row r="1369" spans="1:15" x14ac:dyDescent="0.3">
      <c r="A1369" t="s">
        <v>690</v>
      </c>
      <c r="B1369">
        <v>96.59</v>
      </c>
      <c r="C1369">
        <v>2</v>
      </c>
      <c r="D1369" s="18">
        <v>39125</v>
      </c>
      <c r="E1369" s="18">
        <v>39161</v>
      </c>
      <c r="F1369" t="s">
        <v>5960</v>
      </c>
      <c r="G1369" t="s">
        <v>5969</v>
      </c>
      <c r="H1369" t="s">
        <v>681</v>
      </c>
      <c r="I1369" t="s">
        <v>711</v>
      </c>
      <c r="J1369" t="s">
        <v>712</v>
      </c>
      <c r="K1369" t="s">
        <v>1277</v>
      </c>
      <c r="L1369" t="s">
        <v>4073</v>
      </c>
      <c r="M1369">
        <v>2816080</v>
      </c>
      <c r="N1369">
        <v>16000</v>
      </c>
      <c r="O1369" s="59">
        <v>25406498</v>
      </c>
    </row>
    <row r="1370" spans="1:15" x14ac:dyDescent="0.3">
      <c r="A1370" t="s">
        <v>690</v>
      </c>
      <c r="B1370">
        <v>111.12</v>
      </c>
      <c r="C1370">
        <v>1</v>
      </c>
      <c r="D1370" s="18">
        <v>39112</v>
      </c>
      <c r="E1370" s="18">
        <v>39123</v>
      </c>
      <c r="F1370" t="s">
        <v>5960</v>
      </c>
      <c r="G1370" t="s">
        <v>5969</v>
      </c>
      <c r="H1370" t="s">
        <v>681</v>
      </c>
      <c r="I1370" t="s">
        <v>839</v>
      </c>
      <c r="J1370" t="s">
        <v>3779</v>
      </c>
      <c r="K1370" t="s">
        <v>1810</v>
      </c>
      <c r="L1370" t="s">
        <v>4072</v>
      </c>
      <c r="M1370">
        <v>9197867</v>
      </c>
      <c r="N1370">
        <v>16000</v>
      </c>
      <c r="O1370" s="59">
        <v>25315729</v>
      </c>
    </row>
    <row r="1371" spans="1:15" x14ac:dyDescent="0.3">
      <c r="A1371" t="s">
        <v>676</v>
      </c>
      <c r="B1371">
        <v>182.75</v>
      </c>
      <c r="C1371">
        <v>3</v>
      </c>
      <c r="D1371" s="18">
        <v>39242</v>
      </c>
      <c r="E1371" s="18">
        <v>39322</v>
      </c>
      <c r="F1371" t="s">
        <v>5957</v>
      </c>
      <c r="G1371" t="s">
        <v>5969</v>
      </c>
      <c r="H1371" t="s">
        <v>699</v>
      </c>
      <c r="I1371" t="s">
        <v>683</v>
      </c>
      <c r="J1371" t="s">
        <v>684</v>
      </c>
      <c r="K1371" t="s">
        <v>2792</v>
      </c>
      <c r="L1371" t="s">
        <v>4071</v>
      </c>
      <c r="M1371">
        <v>958034</v>
      </c>
      <c r="N1371">
        <v>70700</v>
      </c>
      <c r="O1371" s="59">
        <v>26287908</v>
      </c>
    </row>
    <row r="1372" spans="1:15" x14ac:dyDescent="0.3">
      <c r="A1372" t="s">
        <v>690</v>
      </c>
      <c r="B1372">
        <v>92.9</v>
      </c>
      <c r="C1372">
        <v>2</v>
      </c>
      <c r="D1372" s="18">
        <v>39289</v>
      </c>
      <c r="E1372" s="18">
        <v>39329</v>
      </c>
      <c r="F1372" t="s">
        <v>5958</v>
      </c>
      <c r="G1372" t="s">
        <v>5969</v>
      </c>
      <c r="H1372" t="s">
        <v>681</v>
      </c>
      <c r="I1372" t="s">
        <v>711</v>
      </c>
      <c r="J1372" t="s">
        <v>712</v>
      </c>
      <c r="K1372" t="s">
        <v>2011</v>
      </c>
      <c r="L1372" t="s">
        <v>4070</v>
      </c>
      <c r="M1372">
        <v>2646008</v>
      </c>
      <c r="N1372">
        <v>16000</v>
      </c>
      <c r="O1372" s="59">
        <v>26675937</v>
      </c>
    </row>
    <row r="1373" spans="1:15" x14ac:dyDescent="0.3">
      <c r="A1373" t="s">
        <v>696</v>
      </c>
      <c r="B1373">
        <v>125.23</v>
      </c>
      <c r="C1373">
        <v>2</v>
      </c>
      <c r="D1373" s="18">
        <v>39119</v>
      </c>
      <c r="E1373" s="18">
        <v>39127</v>
      </c>
      <c r="F1373" t="s">
        <v>5960</v>
      </c>
      <c r="G1373" t="s">
        <v>5969</v>
      </c>
      <c r="H1373" t="s">
        <v>681</v>
      </c>
      <c r="I1373" t="s">
        <v>693</v>
      </c>
      <c r="J1373" t="s">
        <v>694</v>
      </c>
      <c r="K1373" t="s">
        <v>1604</v>
      </c>
      <c r="L1373" t="s">
        <v>4069</v>
      </c>
      <c r="M1373">
        <v>345788</v>
      </c>
      <c r="N1373">
        <v>16000</v>
      </c>
      <c r="O1373" s="59">
        <v>1975010</v>
      </c>
    </row>
    <row r="1374" spans="1:15" x14ac:dyDescent="0.3">
      <c r="A1374" t="s">
        <v>696</v>
      </c>
      <c r="B1374">
        <v>168.49</v>
      </c>
      <c r="C1374">
        <v>3</v>
      </c>
      <c r="D1374" s="18">
        <v>39242</v>
      </c>
      <c r="E1374" s="18">
        <v>39267</v>
      </c>
      <c r="F1374" t="s">
        <v>5957</v>
      </c>
      <c r="G1374" t="s">
        <v>5968</v>
      </c>
      <c r="H1374" t="s">
        <v>720</v>
      </c>
      <c r="I1374" t="s">
        <v>693</v>
      </c>
      <c r="J1374" t="s">
        <v>694</v>
      </c>
      <c r="K1374" t="s">
        <v>955</v>
      </c>
      <c r="L1374" t="s">
        <v>3680</v>
      </c>
      <c r="M1374">
        <v>2088285</v>
      </c>
      <c r="N1374">
        <v>90830</v>
      </c>
      <c r="O1374" s="59">
        <v>26424153</v>
      </c>
    </row>
    <row r="1375" spans="1:15" x14ac:dyDescent="0.3">
      <c r="A1375" t="s">
        <v>676</v>
      </c>
      <c r="B1375">
        <v>183.17</v>
      </c>
      <c r="C1375">
        <v>2</v>
      </c>
      <c r="D1375" s="18">
        <v>39321</v>
      </c>
      <c r="E1375" s="18">
        <v>39364</v>
      </c>
      <c r="F1375" t="s">
        <v>5958</v>
      </c>
      <c r="G1375" t="s">
        <v>5969</v>
      </c>
      <c r="H1375" t="s">
        <v>699</v>
      </c>
      <c r="I1375" t="s">
        <v>683</v>
      </c>
      <c r="J1375" t="s">
        <v>703</v>
      </c>
      <c r="K1375" t="s">
        <v>1815</v>
      </c>
      <c r="L1375" t="s">
        <v>4068</v>
      </c>
      <c r="M1375">
        <v>17953</v>
      </c>
      <c r="N1375">
        <v>70700</v>
      </c>
      <c r="O1375" s="59">
        <v>26878478</v>
      </c>
    </row>
    <row r="1376" spans="1:15" x14ac:dyDescent="0.3">
      <c r="A1376" t="s">
        <v>690</v>
      </c>
      <c r="B1376">
        <v>122.89</v>
      </c>
      <c r="C1376">
        <v>2</v>
      </c>
      <c r="D1376" s="18">
        <v>39296</v>
      </c>
      <c r="E1376" s="18">
        <v>39298</v>
      </c>
      <c r="F1376" t="s">
        <v>5958</v>
      </c>
      <c r="G1376" t="s">
        <v>5969</v>
      </c>
      <c r="H1376" t="s">
        <v>675</v>
      </c>
      <c r="I1376" t="s">
        <v>711</v>
      </c>
      <c r="J1376" t="s">
        <v>712</v>
      </c>
      <c r="K1376" t="s">
        <v>830</v>
      </c>
      <c r="L1376" t="s">
        <v>1712</v>
      </c>
      <c r="M1376">
        <v>1925472</v>
      </c>
      <c r="N1376">
        <v>30300</v>
      </c>
      <c r="O1376" s="59">
        <v>26676606</v>
      </c>
    </row>
    <row r="1377" spans="1:15" x14ac:dyDescent="0.3">
      <c r="A1377" t="s">
        <v>696</v>
      </c>
      <c r="B1377">
        <v>124.43</v>
      </c>
      <c r="C1377">
        <v>1</v>
      </c>
      <c r="D1377" s="18">
        <v>39153</v>
      </c>
      <c r="E1377" s="18">
        <v>39163</v>
      </c>
      <c r="F1377" t="s">
        <v>5960</v>
      </c>
      <c r="G1377" t="s">
        <v>5969</v>
      </c>
      <c r="H1377" t="s">
        <v>681</v>
      </c>
      <c r="I1377" t="s">
        <v>693</v>
      </c>
      <c r="J1377" t="s">
        <v>694</v>
      </c>
      <c r="K1377" t="s">
        <v>733</v>
      </c>
      <c r="L1377" t="s">
        <v>4067</v>
      </c>
      <c r="M1377">
        <v>2299982</v>
      </c>
      <c r="N1377">
        <v>16000</v>
      </c>
      <c r="O1377" s="59">
        <v>25625153</v>
      </c>
    </row>
    <row r="1378" spans="1:15" x14ac:dyDescent="0.3">
      <c r="A1378" t="s">
        <v>696</v>
      </c>
      <c r="B1378">
        <v>125.7</v>
      </c>
      <c r="C1378">
        <v>1</v>
      </c>
      <c r="D1378" s="18">
        <v>39318</v>
      </c>
      <c r="E1378" s="18">
        <v>39328</v>
      </c>
      <c r="F1378" t="s">
        <v>5958</v>
      </c>
      <c r="G1378" t="s">
        <v>5969</v>
      </c>
      <c r="H1378" t="s">
        <v>681</v>
      </c>
      <c r="I1378" t="s">
        <v>693</v>
      </c>
      <c r="J1378" t="s">
        <v>694</v>
      </c>
      <c r="K1378" t="s">
        <v>1045</v>
      </c>
      <c r="L1378" t="s">
        <v>4066</v>
      </c>
      <c r="M1378">
        <v>360280</v>
      </c>
      <c r="N1378">
        <v>16000</v>
      </c>
      <c r="O1378" s="59">
        <v>2319784</v>
      </c>
    </row>
    <row r="1379" spans="1:15" x14ac:dyDescent="0.3">
      <c r="A1379" t="s">
        <v>690</v>
      </c>
      <c r="B1379">
        <v>171.66</v>
      </c>
      <c r="C1379">
        <v>2</v>
      </c>
      <c r="D1379" s="18">
        <v>39270</v>
      </c>
      <c r="E1379" s="18">
        <v>39279</v>
      </c>
      <c r="F1379" t="s">
        <v>5958</v>
      </c>
      <c r="G1379" t="s">
        <v>5969</v>
      </c>
      <c r="H1379" t="s">
        <v>699</v>
      </c>
      <c r="I1379" t="s">
        <v>711</v>
      </c>
      <c r="J1379" t="s">
        <v>712</v>
      </c>
      <c r="K1379" t="s">
        <v>801</v>
      </c>
      <c r="L1379" t="s">
        <v>2744</v>
      </c>
      <c r="M1379">
        <v>1763710</v>
      </c>
      <c r="N1379">
        <v>70700</v>
      </c>
      <c r="O1379" s="59">
        <v>26500019</v>
      </c>
    </row>
    <row r="1380" spans="1:15" x14ac:dyDescent="0.3">
      <c r="A1380" t="s">
        <v>676</v>
      </c>
      <c r="B1380">
        <v>110.79</v>
      </c>
      <c r="C1380">
        <v>1</v>
      </c>
      <c r="D1380" s="18">
        <v>39349</v>
      </c>
      <c r="E1380" s="18">
        <v>39431</v>
      </c>
      <c r="F1380" t="s">
        <v>5958</v>
      </c>
      <c r="G1380" t="s">
        <v>5969</v>
      </c>
      <c r="H1380" t="s">
        <v>675</v>
      </c>
      <c r="I1380" t="s">
        <v>678</v>
      </c>
      <c r="J1380" t="s">
        <v>679</v>
      </c>
      <c r="K1380" t="s">
        <v>4065</v>
      </c>
      <c r="L1380" t="s">
        <v>4064</v>
      </c>
      <c r="M1380">
        <v>297983</v>
      </c>
      <c r="N1380">
        <v>30300</v>
      </c>
      <c r="O1380" s="59">
        <v>27120002</v>
      </c>
    </row>
    <row r="1381" spans="1:15" x14ac:dyDescent="0.3">
      <c r="A1381" t="s">
        <v>690</v>
      </c>
      <c r="B1381">
        <v>98.91</v>
      </c>
      <c r="C1381">
        <v>1</v>
      </c>
      <c r="D1381" s="18">
        <v>39219</v>
      </c>
      <c r="E1381" s="18">
        <v>39254</v>
      </c>
      <c r="F1381" t="s">
        <v>5957</v>
      </c>
      <c r="G1381" t="s">
        <v>5969</v>
      </c>
      <c r="H1381" t="s">
        <v>681</v>
      </c>
      <c r="I1381" t="s">
        <v>711</v>
      </c>
      <c r="J1381" t="s">
        <v>712</v>
      </c>
      <c r="K1381" t="s">
        <v>824</v>
      </c>
      <c r="L1381" t="s">
        <v>3624</v>
      </c>
      <c r="M1381">
        <v>2192289</v>
      </c>
      <c r="N1381">
        <v>16000</v>
      </c>
      <c r="O1381" s="59">
        <v>26083447</v>
      </c>
    </row>
    <row r="1382" spans="1:15" x14ac:dyDescent="0.3">
      <c r="A1382" t="s">
        <v>690</v>
      </c>
      <c r="B1382">
        <v>100.7</v>
      </c>
      <c r="C1382">
        <v>2</v>
      </c>
      <c r="D1382" s="18">
        <v>39243</v>
      </c>
      <c r="E1382" s="18">
        <v>39257</v>
      </c>
      <c r="F1382" t="s">
        <v>5957</v>
      </c>
      <c r="G1382" t="s">
        <v>5969</v>
      </c>
      <c r="H1382" t="s">
        <v>681</v>
      </c>
      <c r="I1382" t="s">
        <v>722</v>
      </c>
      <c r="J1382" t="s">
        <v>797</v>
      </c>
      <c r="K1382" t="s">
        <v>1827</v>
      </c>
      <c r="L1382" t="s">
        <v>4063</v>
      </c>
      <c r="M1382">
        <v>105785</v>
      </c>
      <c r="N1382">
        <v>16000</v>
      </c>
      <c r="O1382" s="59">
        <v>26294216</v>
      </c>
    </row>
    <row r="1383" spans="1:15" x14ac:dyDescent="0.3">
      <c r="A1383" t="s">
        <v>690</v>
      </c>
      <c r="B1383">
        <v>181.83</v>
      </c>
      <c r="C1383">
        <v>4</v>
      </c>
      <c r="D1383" s="18">
        <v>39174</v>
      </c>
      <c r="E1383" s="18">
        <v>39206</v>
      </c>
      <c r="F1383" t="s">
        <v>5957</v>
      </c>
      <c r="G1383" t="s">
        <v>5969</v>
      </c>
      <c r="H1383" t="s">
        <v>699</v>
      </c>
      <c r="I1383" t="s">
        <v>711</v>
      </c>
      <c r="J1383" t="s">
        <v>712</v>
      </c>
      <c r="K1383" t="s">
        <v>713</v>
      </c>
      <c r="L1383" t="s">
        <v>2896</v>
      </c>
      <c r="M1383">
        <v>2575779</v>
      </c>
      <c r="N1383">
        <v>70700</v>
      </c>
      <c r="O1383" s="59">
        <v>25751918</v>
      </c>
    </row>
    <row r="1384" spans="1:15" x14ac:dyDescent="0.3">
      <c r="A1384" t="s">
        <v>676</v>
      </c>
      <c r="B1384">
        <v>94.03</v>
      </c>
      <c r="C1384">
        <v>1</v>
      </c>
      <c r="D1384" s="18">
        <v>39289</v>
      </c>
      <c r="E1384" s="18">
        <v>39367</v>
      </c>
      <c r="F1384" t="s">
        <v>5958</v>
      </c>
      <c r="G1384" t="s">
        <v>5969</v>
      </c>
      <c r="H1384" t="s">
        <v>681</v>
      </c>
      <c r="I1384" t="s">
        <v>683</v>
      </c>
      <c r="J1384" t="s">
        <v>684</v>
      </c>
      <c r="K1384" t="s">
        <v>1700</v>
      </c>
      <c r="L1384" t="s">
        <v>1699</v>
      </c>
      <c r="M1384">
        <v>2834131</v>
      </c>
      <c r="N1384">
        <v>16000</v>
      </c>
      <c r="O1384" s="59">
        <v>26633845</v>
      </c>
    </row>
    <row r="1385" spans="1:15" x14ac:dyDescent="0.3">
      <c r="A1385" t="s">
        <v>709</v>
      </c>
      <c r="B1385">
        <v>181.82</v>
      </c>
      <c r="C1385">
        <v>2</v>
      </c>
      <c r="D1385" s="18">
        <v>39352</v>
      </c>
      <c r="E1385" s="18">
        <v>39360</v>
      </c>
      <c r="F1385" t="s">
        <v>5958</v>
      </c>
      <c r="G1385" t="s">
        <v>5968</v>
      </c>
      <c r="H1385" t="s">
        <v>755</v>
      </c>
      <c r="I1385" t="s">
        <v>746</v>
      </c>
      <c r="J1385" t="s">
        <v>782</v>
      </c>
      <c r="K1385" t="s">
        <v>1979</v>
      </c>
      <c r="L1385" t="s">
        <v>1978</v>
      </c>
      <c r="M1385">
        <v>964758</v>
      </c>
      <c r="N1385">
        <v>87000</v>
      </c>
      <c r="O1385" s="59">
        <v>17778620</v>
      </c>
    </row>
    <row r="1386" spans="1:15" x14ac:dyDescent="0.3">
      <c r="A1386" t="s">
        <v>676</v>
      </c>
      <c r="B1386">
        <v>108.51</v>
      </c>
      <c r="C1386">
        <v>1</v>
      </c>
      <c r="D1386" s="18">
        <v>39369</v>
      </c>
      <c r="E1386" s="18">
        <v>39420</v>
      </c>
      <c r="F1386" t="s">
        <v>5959</v>
      </c>
      <c r="G1386" t="s">
        <v>5969</v>
      </c>
      <c r="H1386" t="s">
        <v>681</v>
      </c>
      <c r="I1386" t="s">
        <v>672</v>
      </c>
      <c r="J1386" t="s">
        <v>851</v>
      </c>
      <c r="K1386" t="s">
        <v>4062</v>
      </c>
      <c r="L1386" t="s">
        <v>1701</v>
      </c>
      <c r="M1386">
        <v>1838956</v>
      </c>
      <c r="N1386">
        <v>16000</v>
      </c>
      <c r="O1386" s="59">
        <v>2405647</v>
      </c>
    </row>
    <row r="1387" spans="1:15" x14ac:dyDescent="0.3">
      <c r="A1387" t="s">
        <v>676</v>
      </c>
      <c r="B1387">
        <v>188.07</v>
      </c>
      <c r="C1387">
        <v>2</v>
      </c>
      <c r="D1387" s="18">
        <v>39180</v>
      </c>
      <c r="E1387" s="18">
        <v>39244</v>
      </c>
      <c r="F1387" t="s">
        <v>5957</v>
      </c>
      <c r="G1387" t="s">
        <v>5968</v>
      </c>
      <c r="H1387" t="s">
        <v>755</v>
      </c>
      <c r="I1387" t="s">
        <v>678</v>
      </c>
      <c r="J1387" t="s">
        <v>753</v>
      </c>
      <c r="K1387" t="s">
        <v>4061</v>
      </c>
      <c r="L1387" t="s">
        <v>4060</v>
      </c>
      <c r="M1387">
        <v>951699</v>
      </c>
      <c r="N1387">
        <v>87000</v>
      </c>
      <c r="O1387" s="59">
        <v>25806900</v>
      </c>
    </row>
    <row r="1388" spans="1:15" x14ac:dyDescent="0.3">
      <c r="A1388" t="s">
        <v>690</v>
      </c>
      <c r="B1388">
        <v>171.66</v>
      </c>
      <c r="C1388">
        <v>2</v>
      </c>
      <c r="D1388" s="18">
        <v>39209</v>
      </c>
      <c r="E1388" s="18">
        <v>39214</v>
      </c>
      <c r="F1388" t="s">
        <v>5957</v>
      </c>
      <c r="G1388" t="s">
        <v>5969</v>
      </c>
      <c r="H1388" t="s">
        <v>699</v>
      </c>
      <c r="I1388" t="s">
        <v>711</v>
      </c>
      <c r="J1388" t="s">
        <v>712</v>
      </c>
      <c r="K1388" t="s">
        <v>1296</v>
      </c>
      <c r="L1388" t="s">
        <v>2119</v>
      </c>
      <c r="M1388">
        <v>1895769</v>
      </c>
      <c r="N1388">
        <v>70700</v>
      </c>
      <c r="O1388" s="59">
        <v>26017515</v>
      </c>
    </row>
    <row r="1389" spans="1:15" x14ac:dyDescent="0.3">
      <c r="A1389" t="s">
        <v>690</v>
      </c>
      <c r="B1389">
        <v>157.52000000000001</v>
      </c>
      <c r="C1389">
        <v>3</v>
      </c>
      <c r="D1389" s="18">
        <v>39213</v>
      </c>
      <c r="E1389" s="18">
        <v>39236</v>
      </c>
      <c r="F1389" t="s">
        <v>5957</v>
      </c>
      <c r="G1389" t="s">
        <v>5969</v>
      </c>
      <c r="H1389" t="s">
        <v>675</v>
      </c>
      <c r="I1389" t="s">
        <v>722</v>
      </c>
      <c r="J1389" t="s">
        <v>843</v>
      </c>
      <c r="K1389" t="s">
        <v>3369</v>
      </c>
      <c r="L1389" t="s">
        <v>4059</v>
      </c>
      <c r="M1389">
        <v>126908</v>
      </c>
      <c r="N1389">
        <v>30300</v>
      </c>
      <c r="O1389" s="59">
        <v>26134338</v>
      </c>
    </row>
    <row r="1390" spans="1:15" x14ac:dyDescent="0.3">
      <c r="A1390" t="s">
        <v>696</v>
      </c>
      <c r="B1390">
        <v>181.28</v>
      </c>
      <c r="C1390">
        <v>3</v>
      </c>
      <c r="D1390" s="18">
        <v>39403</v>
      </c>
      <c r="E1390" s="18">
        <v>39406</v>
      </c>
      <c r="F1390" t="s">
        <v>5959</v>
      </c>
      <c r="G1390" t="s">
        <v>5969</v>
      </c>
      <c r="H1390" t="s">
        <v>699</v>
      </c>
      <c r="I1390" t="s">
        <v>693</v>
      </c>
      <c r="J1390" t="s">
        <v>694</v>
      </c>
      <c r="K1390" t="s">
        <v>1686</v>
      </c>
      <c r="L1390" t="s">
        <v>1685</v>
      </c>
      <c r="M1390">
        <v>961632</v>
      </c>
      <c r="N1390">
        <v>70700</v>
      </c>
      <c r="O1390" s="59">
        <v>27537790</v>
      </c>
    </row>
    <row r="1391" spans="1:15" x14ac:dyDescent="0.3">
      <c r="A1391" t="s">
        <v>690</v>
      </c>
      <c r="B1391">
        <v>184.32</v>
      </c>
      <c r="C1391">
        <v>2</v>
      </c>
      <c r="D1391" s="18">
        <v>39094</v>
      </c>
      <c r="E1391" s="18">
        <v>39128</v>
      </c>
      <c r="F1391" t="s">
        <v>5960</v>
      </c>
      <c r="G1391" t="s">
        <v>5969</v>
      </c>
      <c r="H1391" t="s">
        <v>699</v>
      </c>
      <c r="I1391" t="s">
        <v>722</v>
      </c>
      <c r="J1391" t="s">
        <v>797</v>
      </c>
      <c r="K1391" t="s">
        <v>1536</v>
      </c>
      <c r="L1391" t="s">
        <v>4058</v>
      </c>
      <c r="M1391">
        <v>1850087</v>
      </c>
      <c r="N1391">
        <v>70700</v>
      </c>
      <c r="O1391" s="59">
        <v>25099721</v>
      </c>
    </row>
    <row r="1392" spans="1:15" x14ac:dyDescent="0.3">
      <c r="A1392" t="s">
        <v>696</v>
      </c>
      <c r="B1392">
        <v>124.37</v>
      </c>
      <c r="C1392">
        <v>2</v>
      </c>
      <c r="D1392" s="18">
        <v>39195</v>
      </c>
      <c r="E1392" s="18">
        <v>39214</v>
      </c>
      <c r="F1392" t="s">
        <v>5957</v>
      </c>
      <c r="G1392" t="s">
        <v>5969</v>
      </c>
      <c r="H1392" t="s">
        <v>681</v>
      </c>
      <c r="I1392" t="s">
        <v>693</v>
      </c>
      <c r="J1392" t="s">
        <v>694</v>
      </c>
      <c r="K1392" t="s">
        <v>4057</v>
      </c>
      <c r="L1392" t="s">
        <v>4056</v>
      </c>
      <c r="M1392">
        <v>1807585</v>
      </c>
      <c r="N1392">
        <v>16000</v>
      </c>
      <c r="O1392" s="59">
        <v>25992878</v>
      </c>
    </row>
    <row r="1393" spans="1:15" x14ac:dyDescent="0.3">
      <c r="A1393" t="s">
        <v>690</v>
      </c>
      <c r="B1393">
        <v>123.68</v>
      </c>
      <c r="C1393">
        <v>3</v>
      </c>
      <c r="D1393" s="18">
        <v>39143</v>
      </c>
      <c r="E1393" s="18">
        <v>39156</v>
      </c>
      <c r="F1393" t="s">
        <v>5960</v>
      </c>
      <c r="G1393" t="s">
        <v>5969</v>
      </c>
      <c r="H1393" t="s">
        <v>675</v>
      </c>
      <c r="I1393" t="s">
        <v>711</v>
      </c>
      <c r="J1393" t="s">
        <v>712</v>
      </c>
      <c r="K1393" t="s">
        <v>801</v>
      </c>
      <c r="L1393" t="s">
        <v>4055</v>
      </c>
      <c r="M1393">
        <v>2078975</v>
      </c>
      <c r="N1393">
        <v>30300</v>
      </c>
      <c r="O1393" s="59">
        <v>25557423</v>
      </c>
    </row>
    <row r="1394" spans="1:15" x14ac:dyDescent="0.3">
      <c r="A1394" t="s">
        <v>709</v>
      </c>
      <c r="B1394">
        <v>142.51</v>
      </c>
      <c r="C1394">
        <v>2</v>
      </c>
      <c r="D1394" s="18">
        <v>39293</v>
      </c>
      <c r="E1394" s="18">
        <v>39311</v>
      </c>
      <c r="F1394" t="s">
        <v>5958</v>
      </c>
      <c r="G1394" t="s">
        <v>5969</v>
      </c>
      <c r="H1394" t="s">
        <v>675</v>
      </c>
      <c r="I1394" t="s">
        <v>706</v>
      </c>
      <c r="J1394" t="s">
        <v>707</v>
      </c>
      <c r="K1394" t="s">
        <v>4054</v>
      </c>
      <c r="L1394" t="s">
        <v>4053</v>
      </c>
      <c r="M1394">
        <v>2003992</v>
      </c>
      <c r="N1394">
        <v>30300</v>
      </c>
      <c r="O1394" s="59">
        <v>2261328</v>
      </c>
    </row>
    <row r="1395" spans="1:15" x14ac:dyDescent="0.3">
      <c r="A1395" t="s">
        <v>709</v>
      </c>
      <c r="B1395">
        <v>107.97</v>
      </c>
      <c r="C1395">
        <v>1</v>
      </c>
      <c r="D1395" s="18">
        <v>39140</v>
      </c>
      <c r="E1395" s="18">
        <v>39182</v>
      </c>
      <c r="F1395" t="s">
        <v>5960</v>
      </c>
      <c r="G1395" t="s">
        <v>5969</v>
      </c>
      <c r="H1395" t="s">
        <v>681</v>
      </c>
      <c r="I1395" t="s">
        <v>706</v>
      </c>
      <c r="J1395" t="s">
        <v>707</v>
      </c>
      <c r="K1395" t="s">
        <v>708</v>
      </c>
      <c r="L1395" t="s">
        <v>4052</v>
      </c>
      <c r="M1395">
        <v>1814401</v>
      </c>
      <c r="N1395">
        <v>16000</v>
      </c>
      <c r="O1395" s="59">
        <v>25560173</v>
      </c>
    </row>
    <row r="1396" spans="1:15" x14ac:dyDescent="0.3">
      <c r="A1396" t="s">
        <v>696</v>
      </c>
      <c r="B1396">
        <v>168.82</v>
      </c>
      <c r="C1396">
        <v>2</v>
      </c>
      <c r="D1396" s="18">
        <v>39088</v>
      </c>
      <c r="E1396" s="18">
        <v>39088</v>
      </c>
      <c r="F1396" t="s">
        <v>5960</v>
      </c>
      <c r="G1396" t="s">
        <v>5968</v>
      </c>
      <c r="H1396" t="s">
        <v>720</v>
      </c>
      <c r="I1396" t="s">
        <v>693</v>
      </c>
      <c r="J1396" t="s">
        <v>694</v>
      </c>
      <c r="K1396" t="s">
        <v>4051</v>
      </c>
      <c r="L1396" t="s">
        <v>4050</v>
      </c>
      <c r="M1396">
        <v>354449</v>
      </c>
      <c r="N1396">
        <v>90830</v>
      </c>
      <c r="O1396" s="59">
        <v>25175019</v>
      </c>
    </row>
    <row r="1397" spans="1:15" x14ac:dyDescent="0.3">
      <c r="A1397" t="s">
        <v>709</v>
      </c>
      <c r="B1397">
        <v>129.91999999999999</v>
      </c>
      <c r="C1397">
        <v>3</v>
      </c>
      <c r="D1397" s="18">
        <v>39390</v>
      </c>
      <c r="E1397" s="18">
        <v>39403</v>
      </c>
      <c r="F1397" t="s">
        <v>5959</v>
      </c>
      <c r="G1397" t="s">
        <v>5969</v>
      </c>
      <c r="H1397" t="s">
        <v>675</v>
      </c>
      <c r="I1397" t="s">
        <v>771</v>
      </c>
      <c r="J1397" t="s">
        <v>750</v>
      </c>
      <c r="K1397" t="s">
        <v>817</v>
      </c>
      <c r="L1397" t="s">
        <v>4049</v>
      </c>
      <c r="M1397">
        <v>1714048</v>
      </c>
      <c r="N1397">
        <v>30300</v>
      </c>
      <c r="O1397" s="59">
        <v>27518283</v>
      </c>
    </row>
    <row r="1398" spans="1:15" x14ac:dyDescent="0.3">
      <c r="A1398" t="s">
        <v>696</v>
      </c>
      <c r="B1398">
        <v>185.27</v>
      </c>
      <c r="C1398">
        <v>3</v>
      </c>
      <c r="D1398" s="18">
        <v>39240</v>
      </c>
      <c r="E1398" s="18">
        <v>39249</v>
      </c>
      <c r="F1398" t="s">
        <v>5957</v>
      </c>
      <c r="G1398" t="s">
        <v>5969</v>
      </c>
      <c r="H1398" t="s">
        <v>699</v>
      </c>
      <c r="I1398" t="s">
        <v>693</v>
      </c>
      <c r="J1398" t="s">
        <v>694</v>
      </c>
      <c r="K1398" t="s">
        <v>1447</v>
      </c>
      <c r="L1398" t="s">
        <v>710</v>
      </c>
      <c r="M1398">
        <v>2648638</v>
      </c>
      <c r="N1398">
        <v>70700</v>
      </c>
      <c r="O1398" s="59">
        <v>26234167</v>
      </c>
    </row>
    <row r="1399" spans="1:15" x14ac:dyDescent="0.3">
      <c r="A1399" t="s">
        <v>709</v>
      </c>
      <c r="B1399">
        <v>156.27000000000001</v>
      </c>
      <c r="C1399">
        <v>2</v>
      </c>
      <c r="D1399" s="18">
        <v>39098</v>
      </c>
      <c r="E1399" s="18">
        <v>39125</v>
      </c>
      <c r="F1399" t="s">
        <v>5960</v>
      </c>
      <c r="G1399" t="s">
        <v>5969</v>
      </c>
      <c r="H1399" t="s">
        <v>675</v>
      </c>
      <c r="I1399" t="s">
        <v>746</v>
      </c>
      <c r="J1399" t="s">
        <v>833</v>
      </c>
      <c r="K1399" t="s">
        <v>1487</v>
      </c>
      <c r="L1399" t="s">
        <v>2129</v>
      </c>
      <c r="M1399">
        <v>372000</v>
      </c>
      <c r="N1399">
        <v>30300</v>
      </c>
      <c r="O1399" s="59">
        <v>17638460</v>
      </c>
    </row>
    <row r="1400" spans="1:15" x14ac:dyDescent="0.3">
      <c r="A1400" t="s">
        <v>690</v>
      </c>
      <c r="B1400">
        <v>157.52000000000001</v>
      </c>
      <c r="C1400">
        <v>3</v>
      </c>
      <c r="D1400" s="18">
        <v>39326</v>
      </c>
      <c r="E1400" s="18">
        <v>39344</v>
      </c>
      <c r="F1400" t="s">
        <v>5958</v>
      </c>
      <c r="G1400" t="s">
        <v>5969</v>
      </c>
      <c r="H1400" t="s">
        <v>675</v>
      </c>
      <c r="I1400" t="s">
        <v>722</v>
      </c>
      <c r="J1400" t="s">
        <v>797</v>
      </c>
      <c r="K1400" t="s">
        <v>1721</v>
      </c>
      <c r="L1400" t="s">
        <v>4048</v>
      </c>
      <c r="M1400">
        <v>127597</v>
      </c>
      <c r="N1400">
        <v>30300</v>
      </c>
      <c r="O1400" s="59">
        <v>26942780</v>
      </c>
    </row>
    <row r="1401" spans="1:15" x14ac:dyDescent="0.3">
      <c r="A1401" t="s">
        <v>696</v>
      </c>
      <c r="B1401">
        <v>168.82</v>
      </c>
      <c r="C1401">
        <v>2</v>
      </c>
      <c r="D1401" s="18">
        <v>39297</v>
      </c>
      <c r="E1401" s="18">
        <v>39303</v>
      </c>
      <c r="F1401" t="s">
        <v>5958</v>
      </c>
      <c r="G1401" t="s">
        <v>5968</v>
      </c>
      <c r="H1401" t="s">
        <v>720</v>
      </c>
      <c r="I1401" t="s">
        <v>693</v>
      </c>
      <c r="J1401" t="s">
        <v>694</v>
      </c>
      <c r="K1401" t="s">
        <v>2145</v>
      </c>
      <c r="L1401" t="s">
        <v>3244</v>
      </c>
      <c r="M1401">
        <v>1774145</v>
      </c>
      <c r="N1401">
        <v>90830</v>
      </c>
      <c r="O1401" s="59">
        <v>26744741</v>
      </c>
    </row>
    <row r="1402" spans="1:15" x14ac:dyDescent="0.3">
      <c r="A1402" t="s">
        <v>690</v>
      </c>
      <c r="B1402">
        <v>111.33</v>
      </c>
      <c r="C1402">
        <v>1</v>
      </c>
      <c r="D1402" s="18">
        <v>39398</v>
      </c>
      <c r="E1402" s="18">
        <v>39431</v>
      </c>
      <c r="F1402" t="s">
        <v>5959</v>
      </c>
      <c r="G1402" t="s">
        <v>5969</v>
      </c>
      <c r="H1402" t="s">
        <v>681</v>
      </c>
      <c r="I1402" t="s">
        <v>687</v>
      </c>
      <c r="J1402" t="s">
        <v>688</v>
      </c>
      <c r="K1402" t="s">
        <v>1212</v>
      </c>
      <c r="L1402" t="s">
        <v>1252</v>
      </c>
      <c r="M1402">
        <v>259837</v>
      </c>
      <c r="N1402">
        <v>16000</v>
      </c>
      <c r="O1402" s="59">
        <v>27500339</v>
      </c>
    </row>
    <row r="1403" spans="1:15" x14ac:dyDescent="0.3">
      <c r="A1403" t="s">
        <v>696</v>
      </c>
      <c r="B1403">
        <v>186.4</v>
      </c>
      <c r="C1403">
        <v>2</v>
      </c>
      <c r="D1403" s="18">
        <v>39429</v>
      </c>
      <c r="E1403" s="18">
        <v>39444</v>
      </c>
      <c r="F1403" t="s">
        <v>5959</v>
      </c>
      <c r="G1403" t="s">
        <v>5969</v>
      </c>
      <c r="H1403" t="s">
        <v>699</v>
      </c>
      <c r="I1403" t="s">
        <v>946</v>
      </c>
      <c r="J1403" t="s">
        <v>1124</v>
      </c>
      <c r="K1403" t="s">
        <v>2650</v>
      </c>
      <c r="L1403" t="s">
        <v>4047</v>
      </c>
      <c r="M1403">
        <v>2336851</v>
      </c>
      <c r="N1403">
        <v>70700</v>
      </c>
      <c r="O1403" s="59">
        <v>27698651</v>
      </c>
    </row>
    <row r="1404" spans="1:15" x14ac:dyDescent="0.3">
      <c r="A1404" t="s">
        <v>709</v>
      </c>
      <c r="B1404">
        <v>163.51</v>
      </c>
      <c r="C1404">
        <v>2</v>
      </c>
      <c r="D1404" s="18">
        <v>39271</v>
      </c>
      <c r="E1404" s="18">
        <v>39293</v>
      </c>
      <c r="F1404" t="s">
        <v>5958</v>
      </c>
      <c r="G1404" t="s">
        <v>5969</v>
      </c>
      <c r="H1404" t="s">
        <v>675</v>
      </c>
      <c r="I1404" t="s">
        <v>746</v>
      </c>
      <c r="J1404" t="s">
        <v>747</v>
      </c>
      <c r="K1404" t="s">
        <v>912</v>
      </c>
      <c r="L1404" t="s">
        <v>4046</v>
      </c>
      <c r="M1404">
        <v>381036</v>
      </c>
      <c r="N1404">
        <v>30300</v>
      </c>
      <c r="O1404" s="59">
        <v>17739796</v>
      </c>
    </row>
    <row r="1405" spans="1:15" x14ac:dyDescent="0.3">
      <c r="A1405" t="s">
        <v>696</v>
      </c>
      <c r="B1405">
        <v>125.23</v>
      </c>
      <c r="C1405">
        <v>2</v>
      </c>
      <c r="D1405" s="18">
        <v>39118</v>
      </c>
      <c r="E1405" s="18">
        <v>39136</v>
      </c>
      <c r="F1405" t="s">
        <v>5960</v>
      </c>
      <c r="G1405" t="s">
        <v>5969</v>
      </c>
      <c r="H1405" t="s">
        <v>681</v>
      </c>
      <c r="I1405" t="s">
        <v>693</v>
      </c>
      <c r="J1405" t="s">
        <v>694</v>
      </c>
      <c r="K1405" t="s">
        <v>897</v>
      </c>
      <c r="L1405" t="s">
        <v>4045</v>
      </c>
      <c r="M1405">
        <v>2086963</v>
      </c>
      <c r="N1405">
        <v>16000</v>
      </c>
      <c r="O1405" s="59">
        <v>1973181</v>
      </c>
    </row>
    <row r="1406" spans="1:15" x14ac:dyDescent="0.3">
      <c r="A1406" t="s">
        <v>696</v>
      </c>
      <c r="B1406">
        <v>168.49</v>
      </c>
      <c r="C1406">
        <v>3</v>
      </c>
      <c r="D1406" s="18">
        <v>39311</v>
      </c>
      <c r="E1406" s="18">
        <v>39312</v>
      </c>
      <c r="F1406" t="s">
        <v>5958</v>
      </c>
      <c r="G1406" t="s">
        <v>5968</v>
      </c>
      <c r="H1406" t="s">
        <v>720</v>
      </c>
      <c r="I1406" t="s">
        <v>693</v>
      </c>
      <c r="J1406" t="s">
        <v>694</v>
      </c>
      <c r="K1406" t="s">
        <v>1525</v>
      </c>
      <c r="L1406" t="s">
        <v>1953</v>
      </c>
      <c r="M1406">
        <v>359984</v>
      </c>
      <c r="N1406">
        <v>90830</v>
      </c>
      <c r="O1406" s="59">
        <v>1147299</v>
      </c>
    </row>
    <row r="1407" spans="1:15" x14ac:dyDescent="0.3">
      <c r="A1407" t="s">
        <v>696</v>
      </c>
      <c r="B1407">
        <v>139.68</v>
      </c>
      <c r="C1407">
        <v>2</v>
      </c>
      <c r="D1407" s="18">
        <v>39348</v>
      </c>
      <c r="E1407" s="18">
        <v>39368</v>
      </c>
      <c r="F1407" t="s">
        <v>5958</v>
      </c>
      <c r="G1407" t="s">
        <v>5968</v>
      </c>
      <c r="H1407" t="s">
        <v>720</v>
      </c>
      <c r="I1407" t="s">
        <v>693</v>
      </c>
      <c r="J1407" t="s">
        <v>694</v>
      </c>
      <c r="K1407" t="s">
        <v>698</v>
      </c>
      <c r="L1407" t="s">
        <v>697</v>
      </c>
      <c r="M1407">
        <v>367320</v>
      </c>
      <c r="N1407">
        <v>90830</v>
      </c>
      <c r="O1407" s="59">
        <v>27126048</v>
      </c>
    </row>
    <row r="1408" spans="1:15" x14ac:dyDescent="0.3">
      <c r="A1408" t="s">
        <v>690</v>
      </c>
      <c r="B1408">
        <v>192.63</v>
      </c>
      <c r="C1408">
        <v>3</v>
      </c>
      <c r="D1408" s="18">
        <v>39355</v>
      </c>
      <c r="E1408" s="18">
        <v>39387</v>
      </c>
      <c r="F1408" t="s">
        <v>5958</v>
      </c>
      <c r="G1408" t="s">
        <v>5968</v>
      </c>
      <c r="H1408" t="s">
        <v>755</v>
      </c>
      <c r="I1408" t="s">
        <v>839</v>
      </c>
      <c r="J1408" t="s">
        <v>797</v>
      </c>
      <c r="K1408" t="s">
        <v>1571</v>
      </c>
      <c r="L1408" t="s">
        <v>1570</v>
      </c>
      <c r="M1408">
        <v>936841</v>
      </c>
      <c r="N1408">
        <v>87000</v>
      </c>
      <c r="O1408" s="59">
        <v>27151460</v>
      </c>
    </row>
    <row r="1409" spans="1:15" x14ac:dyDescent="0.3">
      <c r="A1409" t="s">
        <v>709</v>
      </c>
      <c r="B1409">
        <v>135.12</v>
      </c>
      <c r="C1409">
        <v>2</v>
      </c>
      <c r="D1409" s="18">
        <v>39133</v>
      </c>
      <c r="E1409" s="18">
        <v>39178</v>
      </c>
      <c r="F1409" t="s">
        <v>5960</v>
      </c>
      <c r="G1409" t="s">
        <v>5969</v>
      </c>
      <c r="H1409" t="s">
        <v>681</v>
      </c>
      <c r="I1409" t="s">
        <v>746</v>
      </c>
      <c r="J1409" t="s">
        <v>782</v>
      </c>
      <c r="K1409" t="s">
        <v>1064</v>
      </c>
      <c r="L1409" t="s">
        <v>2603</v>
      </c>
      <c r="M1409">
        <v>382755</v>
      </c>
      <c r="N1409">
        <v>16000</v>
      </c>
      <c r="O1409" s="59">
        <v>17655652</v>
      </c>
    </row>
    <row r="1410" spans="1:15" x14ac:dyDescent="0.3">
      <c r="A1410" t="s">
        <v>690</v>
      </c>
      <c r="B1410">
        <v>183.95</v>
      </c>
      <c r="C1410">
        <v>3</v>
      </c>
      <c r="D1410" s="18">
        <v>39242</v>
      </c>
      <c r="E1410" s="18">
        <v>39252</v>
      </c>
      <c r="F1410" t="s">
        <v>5957</v>
      </c>
      <c r="G1410" t="s">
        <v>5968</v>
      </c>
      <c r="H1410" t="s">
        <v>755</v>
      </c>
      <c r="I1410" t="s">
        <v>711</v>
      </c>
      <c r="J1410" t="s">
        <v>712</v>
      </c>
      <c r="K1410" t="s">
        <v>1342</v>
      </c>
      <c r="L1410" t="s">
        <v>1341</v>
      </c>
      <c r="M1410">
        <v>938341</v>
      </c>
      <c r="N1410">
        <v>87000</v>
      </c>
      <c r="O1410" s="59">
        <v>26286412</v>
      </c>
    </row>
    <row r="1411" spans="1:15" x14ac:dyDescent="0.3">
      <c r="A1411" t="s">
        <v>709</v>
      </c>
      <c r="B1411">
        <v>114.36</v>
      </c>
      <c r="C1411">
        <v>1</v>
      </c>
      <c r="D1411" s="18">
        <v>39397</v>
      </c>
      <c r="E1411" s="18">
        <v>39401</v>
      </c>
      <c r="F1411" t="s">
        <v>5959</v>
      </c>
      <c r="G1411" t="s">
        <v>5969</v>
      </c>
      <c r="H1411" t="s">
        <v>681</v>
      </c>
      <c r="I1411" t="s">
        <v>771</v>
      </c>
      <c r="J1411" t="s">
        <v>750</v>
      </c>
      <c r="K1411" t="s">
        <v>2983</v>
      </c>
      <c r="L1411" t="s">
        <v>1115</v>
      </c>
      <c r="M1411">
        <v>80161</v>
      </c>
      <c r="N1411">
        <v>16000</v>
      </c>
      <c r="O1411" s="59">
        <v>27486903</v>
      </c>
    </row>
    <row r="1412" spans="1:15" x14ac:dyDescent="0.3">
      <c r="A1412" t="s">
        <v>690</v>
      </c>
      <c r="B1412">
        <v>123.68</v>
      </c>
      <c r="C1412">
        <v>3</v>
      </c>
      <c r="D1412" s="18">
        <v>39320</v>
      </c>
      <c r="E1412" s="18">
        <v>39339</v>
      </c>
      <c r="F1412" t="s">
        <v>5958</v>
      </c>
      <c r="G1412" t="s">
        <v>5969</v>
      </c>
      <c r="H1412" t="s">
        <v>675</v>
      </c>
      <c r="I1412" t="s">
        <v>711</v>
      </c>
      <c r="J1412" t="s">
        <v>712</v>
      </c>
      <c r="K1412" t="s">
        <v>3746</v>
      </c>
      <c r="L1412" t="s">
        <v>4044</v>
      </c>
      <c r="M1412">
        <v>149365</v>
      </c>
      <c r="N1412">
        <v>30300</v>
      </c>
      <c r="O1412" s="59">
        <v>26890574</v>
      </c>
    </row>
    <row r="1413" spans="1:15" x14ac:dyDescent="0.3">
      <c r="A1413" t="s">
        <v>676</v>
      </c>
      <c r="B1413">
        <v>117.86</v>
      </c>
      <c r="C1413">
        <v>2</v>
      </c>
      <c r="D1413" s="18">
        <v>39172</v>
      </c>
      <c r="E1413" s="18">
        <v>39225</v>
      </c>
      <c r="F1413" t="s">
        <v>5960</v>
      </c>
      <c r="G1413" t="s">
        <v>5969</v>
      </c>
      <c r="H1413" t="s">
        <v>675</v>
      </c>
      <c r="I1413" t="s">
        <v>683</v>
      </c>
      <c r="J1413" t="s">
        <v>684</v>
      </c>
      <c r="K1413" t="s">
        <v>2574</v>
      </c>
      <c r="L1413" t="s">
        <v>4043</v>
      </c>
      <c r="M1413">
        <v>2519609</v>
      </c>
      <c r="N1413">
        <v>30300</v>
      </c>
      <c r="O1413" s="59">
        <v>25776762</v>
      </c>
    </row>
    <row r="1414" spans="1:15" x14ac:dyDescent="0.3">
      <c r="A1414" t="s">
        <v>676</v>
      </c>
      <c r="B1414">
        <v>125.07</v>
      </c>
      <c r="C1414">
        <v>1</v>
      </c>
      <c r="D1414" s="18">
        <v>39402</v>
      </c>
      <c r="E1414" s="18">
        <v>39485</v>
      </c>
      <c r="F1414" t="s">
        <v>5959</v>
      </c>
      <c r="G1414" t="s">
        <v>5969</v>
      </c>
      <c r="H1414" t="s">
        <v>675</v>
      </c>
      <c r="I1414" t="s">
        <v>683</v>
      </c>
      <c r="J1414" t="s">
        <v>730</v>
      </c>
      <c r="K1414" t="s">
        <v>3756</v>
      </c>
      <c r="L1414" t="s">
        <v>4042</v>
      </c>
      <c r="M1414">
        <v>2915317</v>
      </c>
      <c r="N1414">
        <v>30300</v>
      </c>
      <c r="O1414" s="59">
        <v>27552657</v>
      </c>
    </row>
    <row r="1415" spans="1:15" x14ac:dyDescent="0.3">
      <c r="A1415" t="s">
        <v>709</v>
      </c>
      <c r="B1415">
        <v>134.01</v>
      </c>
      <c r="C1415">
        <v>3</v>
      </c>
      <c r="D1415" s="18">
        <v>39136</v>
      </c>
      <c r="E1415" s="18">
        <v>39176</v>
      </c>
      <c r="F1415" t="s">
        <v>5960</v>
      </c>
      <c r="G1415" t="s">
        <v>5969</v>
      </c>
      <c r="H1415" t="s">
        <v>681</v>
      </c>
      <c r="I1415" t="s">
        <v>746</v>
      </c>
      <c r="J1415" t="s">
        <v>747</v>
      </c>
      <c r="K1415" t="s">
        <v>2316</v>
      </c>
      <c r="L1415" t="s">
        <v>2315</v>
      </c>
      <c r="M1415">
        <v>380965</v>
      </c>
      <c r="N1415">
        <v>16000</v>
      </c>
      <c r="O1415" s="59">
        <v>17659697</v>
      </c>
    </row>
    <row r="1416" spans="1:15" x14ac:dyDescent="0.3">
      <c r="A1416" t="s">
        <v>696</v>
      </c>
      <c r="B1416">
        <v>185.27</v>
      </c>
      <c r="C1416">
        <v>3</v>
      </c>
      <c r="D1416" s="18">
        <v>39200</v>
      </c>
      <c r="E1416" s="18">
        <v>39201</v>
      </c>
      <c r="F1416" t="s">
        <v>5957</v>
      </c>
      <c r="G1416" t="s">
        <v>5969</v>
      </c>
      <c r="H1416" t="s">
        <v>699</v>
      </c>
      <c r="I1416" t="s">
        <v>693</v>
      </c>
      <c r="J1416" t="s">
        <v>694</v>
      </c>
      <c r="K1416" t="s">
        <v>2034</v>
      </c>
      <c r="L1416" t="s">
        <v>2033</v>
      </c>
      <c r="M1416">
        <v>9203959</v>
      </c>
      <c r="N1416">
        <v>70700</v>
      </c>
      <c r="O1416" s="59">
        <v>25966365</v>
      </c>
    </row>
    <row r="1417" spans="1:15" x14ac:dyDescent="0.3">
      <c r="A1417" t="s">
        <v>690</v>
      </c>
      <c r="B1417">
        <v>135.16999999999999</v>
      </c>
      <c r="C1417">
        <v>3</v>
      </c>
      <c r="D1417" s="18">
        <v>39387</v>
      </c>
      <c r="E1417" s="18">
        <v>39426</v>
      </c>
      <c r="F1417" t="s">
        <v>5959</v>
      </c>
      <c r="G1417" t="s">
        <v>5968</v>
      </c>
      <c r="H1417" t="s">
        <v>720</v>
      </c>
      <c r="I1417" t="s">
        <v>711</v>
      </c>
      <c r="J1417" t="s">
        <v>712</v>
      </c>
      <c r="K1417" t="s">
        <v>801</v>
      </c>
      <c r="L1417" t="s">
        <v>786</v>
      </c>
      <c r="M1417">
        <v>772096</v>
      </c>
      <c r="N1417">
        <v>90830</v>
      </c>
      <c r="O1417" s="59">
        <v>27382408</v>
      </c>
    </row>
    <row r="1418" spans="1:15" x14ac:dyDescent="0.3">
      <c r="A1418" t="s">
        <v>709</v>
      </c>
      <c r="B1418">
        <v>97.73</v>
      </c>
      <c r="C1418">
        <v>2</v>
      </c>
      <c r="D1418" s="18">
        <v>39300</v>
      </c>
      <c r="E1418" s="18">
        <v>39307</v>
      </c>
      <c r="F1418" t="s">
        <v>5958</v>
      </c>
      <c r="G1418" t="s">
        <v>5968</v>
      </c>
      <c r="H1418" t="s">
        <v>720</v>
      </c>
      <c r="I1418" t="s">
        <v>706</v>
      </c>
      <c r="J1418" t="s">
        <v>707</v>
      </c>
      <c r="K1418" t="s">
        <v>3683</v>
      </c>
      <c r="L1418" t="s">
        <v>4041</v>
      </c>
      <c r="M1418">
        <v>178448</v>
      </c>
      <c r="N1418">
        <v>90830</v>
      </c>
      <c r="O1418" s="59">
        <v>26785409</v>
      </c>
    </row>
    <row r="1419" spans="1:15" x14ac:dyDescent="0.3">
      <c r="A1419" t="s">
        <v>709</v>
      </c>
      <c r="B1419">
        <v>114.52</v>
      </c>
      <c r="C1419">
        <v>1</v>
      </c>
      <c r="D1419" s="18">
        <v>39144</v>
      </c>
      <c r="E1419" s="18">
        <v>39160</v>
      </c>
      <c r="F1419" t="s">
        <v>5960</v>
      </c>
      <c r="G1419" t="s">
        <v>5969</v>
      </c>
      <c r="H1419" t="s">
        <v>681</v>
      </c>
      <c r="I1419" t="s">
        <v>726</v>
      </c>
      <c r="J1419" t="s">
        <v>727</v>
      </c>
      <c r="K1419" t="s">
        <v>2314</v>
      </c>
      <c r="L1419" t="s">
        <v>2313</v>
      </c>
      <c r="M1419">
        <v>802344</v>
      </c>
      <c r="N1419">
        <v>16000</v>
      </c>
      <c r="O1419" s="59">
        <v>25560849</v>
      </c>
    </row>
    <row r="1420" spans="1:15" x14ac:dyDescent="0.3">
      <c r="A1420" t="s">
        <v>690</v>
      </c>
      <c r="B1420">
        <v>138.52000000000001</v>
      </c>
      <c r="C1420">
        <v>2</v>
      </c>
      <c r="D1420" s="18">
        <v>39138</v>
      </c>
      <c r="E1420" s="18">
        <v>39150</v>
      </c>
      <c r="F1420" t="s">
        <v>5960</v>
      </c>
      <c r="G1420" t="s">
        <v>5969</v>
      </c>
      <c r="H1420" t="s">
        <v>675</v>
      </c>
      <c r="I1420" t="s">
        <v>687</v>
      </c>
      <c r="J1420" t="s">
        <v>688</v>
      </c>
      <c r="K1420" t="s">
        <v>4040</v>
      </c>
      <c r="L1420" t="s">
        <v>700</v>
      </c>
      <c r="M1420">
        <v>9061740</v>
      </c>
      <c r="N1420">
        <v>30300</v>
      </c>
      <c r="O1420" s="59">
        <v>25514581</v>
      </c>
    </row>
    <row r="1421" spans="1:15" x14ac:dyDescent="0.3">
      <c r="A1421" t="s">
        <v>690</v>
      </c>
      <c r="B1421">
        <v>124.33</v>
      </c>
      <c r="C1421">
        <v>1</v>
      </c>
      <c r="D1421" s="18">
        <v>39423</v>
      </c>
      <c r="E1421" s="18">
        <v>39459</v>
      </c>
      <c r="F1421" t="s">
        <v>5959</v>
      </c>
      <c r="G1421" t="s">
        <v>5969</v>
      </c>
      <c r="H1421" t="s">
        <v>681</v>
      </c>
      <c r="I1421" t="s">
        <v>722</v>
      </c>
      <c r="J1421" t="s">
        <v>723</v>
      </c>
      <c r="K1421" t="s">
        <v>724</v>
      </c>
      <c r="L1421" t="s">
        <v>721</v>
      </c>
      <c r="M1421">
        <v>769979</v>
      </c>
      <c r="N1421">
        <v>16000</v>
      </c>
      <c r="O1421" s="59">
        <v>27706962</v>
      </c>
    </row>
    <row r="1422" spans="1:15" x14ac:dyDescent="0.3">
      <c r="A1422" t="s">
        <v>690</v>
      </c>
      <c r="B1422">
        <v>183.6</v>
      </c>
      <c r="C1422">
        <v>4</v>
      </c>
      <c r="D1422" s="18">
        <v>39167</v>
      </c>
      <c r="E1422" s="18">
        <v>39198</v>
      </c>
      <c r="F1422" t="s">
        <v>5960</v>
      </c>
      <c r="G1422" t="s">
        <v>5969</v>
      </c>
      <c r="H1422" t="s">
        <v>699</v>
      </c>
      <c r="I1422" t="s">
        <v>722</v>
      </c>
      <c r="J1422" t="s">
        <v>723</v>
      </c>
      <c r="K1422" t="s">
        <v>1187</v>
      </c>
      <c r="L1422" t="s">
        <v>2332</v>
      </c>
      <c r="M1422">
        <v>935439</v>
      </c>
      <c r="N1422">
        <v>70700</v>
      </c>
      <c r="O1422" s="59">
        <v>25701658</v>
      </c>
    </row>
    <row r="1423" spans="1:15" x14ac:dyDescent="0.3">
      <c r="A1423" t="s">
        <v>690</v>
      </c>
      <c r="B1423">
        <v>111.33</v>
      </c>
      <c r="C1423">
        <v>1</v>
      </c>
      <c r="D1423" s="18">
        <v>39391</v>
      </c>
      <c r="E1423" s="18">
        <v>39417</v>
      </c>
      <c r="F1423" t="s">
        <v>5959</v>
      </c>
      <c r="G1423" t="s">
        <v>5969</v>
      </c>
      <c r="H1423" t="s">
        <v>681</v>
      </c>
      <c r="I1423" t="s">
        <v>687</v>
      </c>
      <c r="J1423" t="s">
        <v>688</v>
      </c>
      <c r="K1423" t="s">
        <v>1212</v>
      </c>
      <c r="L1423" t="s">
        <v>4039</v>
      </c>
      <c r="M1423">
        <v>260324</v>
      </c>
      <c r="N1423">
        <v>16000</v>
      </c>
      <c r="O1423" s="59">
        <v>27445941</v>
      </c>
    </row>
    <row r="1424" spans="1:15" x14ac:dyDescent="0.3">
      <c r="A1424" t="s">
        <v>690</v>
      </c>
      <c r="B1424">
        <v>121.13</v>
      </c>
      <c r="C1424">
        <v>1</v>
      </c>
      <c r="D1424" s="18">
        <v>39140</v>
      </c>
      <c r="E1424" s="18">
        <v>39178</v>
      </c>
      <c r="F1424" t="s">
        <v>5960</v>
      </c>
      <c r="G1424" t="s">
        <v>5969</v>
      </c>
      <c r="H1424" t="s">
        <v>675</v>
      </c>
      <c r="I1424" t="s">
        <v>711</v>
      </c>
      <c r="J1424" t="s">
        <v>712</v>
      </c>
      <c r="K1424" t="s">
        <v>1004</v>
      </c>
      <c r="L1424" t="s">
        <v>2844</v>
      </c>
      <c r="M1424">
        <v>770714</v>
      </c>
      <c r="N1424">
        <v>30300</v>
      </c>
      <c r="O1424" s="59">
        <v>25505839</v>
      </c>
    </row>
    <row r="1425" spans="1:15" x14ac:dyDescent="0.3">
      <c r="A1425" t="s">
        <v>709</v>
      </c>
      <c r="B1425">
        <v>191.87</v>
      </c>
      <c r="C1425">
        <v>2</v>
      </c>
      <c r="D1425" s="18">
        <v>39289</v>
      </c>
      <c r="E1425" s="18">
        <v>39321</v>
      </c>
      <c r="F1425" t="s">
        <v>5958</v>
      </c>
      <c r="G1425" t="s">
        <v>5969</v>
      </c>
      <c r="H1425" t="s">
        <v>699</v>
      </c>
      <c r="I1425" t="s">
        <v>726</v>
      </c>
      <c r="J1425" t="s">
        <v>727</v>
      </c>
      <c r="K1425" t="s">
        <v>4038</v>
      </c>
      <c r="L1425" t="s">
        <v>4037</v>
      </c>
      <c r="M1425">
        <v>942829</v>
      </c>
      <c r="N1425">
        <v>70700</v>
      </c>
      <c r="O1425" s="59">
        <v>26609704</v>
      </c>
    </row>
    <row r="1426" spans="1:15" x14ac:dyDescent="0.3">
      <c r="A1426" t="s">
        <v>709</v>
      </c>
      <c r="B1426">
        <v>184.64</v>
      </c>
      <c r="C1426">
        <v>4</v>
      </c>
      <c r="D1426" s="18">
        <v>39277</v>
      </c>
      <c r="E1426" s="18">
        <v>39322</v>
      </c>
      <c r="F1426" t="s">
        <v>5958</v>
      </c>
      <c r="G1426" t="s">
        <v>5969</v>
      </c>
      <c r="H1426" t="s">
        <v>699</v>
      </c>
      <c r="I1426" t="s">
        <v>726</v>
      </c>
      <c r="J1426" t="s">
        <v>750</v>
      </c>
      <c r="K1426" t="s">
        <v>4036</v>
      </c>
      <c r="L1426" t="s">
        <v>4035</v>
      </c>
      <c r="M1426">
        <v>926704</v>
      </c>
      <c r="N1426">
        <v>70700</v>
      </c>
      <c r="O1426" s="59">
        <v>26554659</v>
      </c>
    </row>
    <row r="1427" spans="1:15" x14ac:dyDescent="0.3">
      <c r="A1427" t="s">
        <v>690</v>
      </c>
      <c r="B1427">
        <v>171.8</v>
      </c>
      <c r="C1427">
        <v>2</v>
      </c>
      <c r="D1427" s="18">
        <v>39123</v>
      </c>
      <c r="E1427" s="18">
        <v>39145</v>
      </c>
      <c r="F1427" t="s">
        <v>5960</v>
      </c>
      <c r="G1427" t="s">
        <v>5968</v>
      </c>
      <c r="H1427" t="s">
        <v>720</v>
      </c>
      <c r="I1427" t="s">
        <v>722</v>
      </c>
      <c r="J1427" t="s">
        <v>797</v>
      </c>
      <c r="K1427" t="s">
        <v>1495</v>
      </c>
      <c r="L1427" t="s">
        <v>4034</v>
      </c>
      <c r="M1427">
        <v>107813</v>
      </c>
      <c r="N1427">
        <v>90830</v>
      </c>
      <c r="O1427" s="59">
        <v>25403524</v>
      </c>
    </row>
    <row r="1428" spans="1:15" x14ac:dyDescent="0.3">
      <c r="A1428" t="s">
        <v>690</v>
      </c>
      <c r="B1428">
        <v>138.24</v>
      </c>
      <c r="C1428">
        <v>3</v>
      </c>
      <c r="D1428" s="18">
        <v>39291</v>
      </c>
      <c r="E1428" s="18">
        <v>39292</v>
      </c>
      <c r="F1428" t="s">
        <v>5958</v>
      </c>
      <c r="G1428" t="s">
        <v>5969</v>
      </c>
      <c r="H1428" t="s">
        <v>675</v>
      </c>
      <c r="I1428" t="s">
        <v>839</v>
      </c>
      <c r="J1428" t="s">
        <v>840</v>
      </c>
      <c r="K1428" t="s">
        <v>841</v>
      </c>
      <c r="L1428" t="s">
        <v>838</v>
      </c>
      <c r="M1428">
        <v>773901</v>
      </c>
      <c r="N1428">
        <v>30300</v>
      </c>
      <c r="O1428" s="59">
        <v>26686852</v>
      </c>
    </row>
    <row r="1429" spans="1:15" x14ac:dyDescent="0.3">
      <c r="A1429" t="s">
        <v>696</v>
      </c>
      <c r="B1429">
        <v>175.83</v>
      </c>
      <c r="C1429">
        <v>3</v>
      </c>
      <c r="D1429" s="18">
        <v>39139</v>
      </c>
      <c r="E1429" s="18">
        <v>39156</v>
      </c>
      <c r="F1429" t="s">
        <v>5960</v>
      </c>
      <c r="G1429" t="s">
        <v>5968</v>
      </c>
      <c r="H1429" t="s">
        <v>755</v>
      </c>
      <c r="I1429" t="s">
        <v>693</v>
      </c>
      <c r="J1429" t="s">
        <v>694</v>
      </c>
      <c r="K1429" t="s">
        <v>1372</v>
      </c>
      <c r="L1429" t="s">
        <v>1371</v>
      </c>
      <c r="M1429">
        <v>2738555</v>
      </c>
      <c r="N1429">
        <v>87000</v>
      </c>
      <c r="O1429" s="59">
        <v>1938773</v>
      </c>
    </row>
    <row r="1430" spans="1:15" x14ac:dyDescent="0.3">
      <c r="A1430" t="s">
        <v>676</v>
      </c>
      <c r="B1430">
        <v>94.03</v>
      </c>
      <c r="C1430">
        <v>1</v>
      </c>
      <c r="D1430" s="18">
        <v>39389</v>
      </c>
      <c r="E1430" s="18">
        <v>39397</v>
      </c>
      <c r="F1430" t="s">
        <v>5959</v>
      </c>
      <c r="G1430" t="s">
        <v>5969</v>
      </c>
      <c r="H1430" t="s">
        <v>681</v>
      </c>
      <c r="I1430" t="s">
        <v>683</v>
      </c>
      <c r="J1430" t="s">
        <v>684</v>
      </c>
      <c r="K1430" t="s">
        <v>2072</v>
      </c>
      <c r="L1430" t="s">
        <v>2938</v>
      </c>
      <c r="M1430">
        <v>2738172</v>
      </c>
      <c r="N1430">
        <v>16000</v>
      </c>
      <c r="O1430" s="59">
        <v>27450315</v>
      </c>
    </row>
    <row r="1431" spans="1:15" x14ac:dyDescent="0.3">
      <c r="A1431" t="s">
        <v>676</v>
      </c>
      <c r="B1431">
        <v>108.51</v>
      </c>
      <c r="C1431">
        <v>1</v>
      </c>
      <c r="D1431" s="18">
        <v>39293</v>
      </c>
      <c r="E1431" s="18">
        <v>39367</v>
      </c>
      <c r="F1431" t="s">
        <v>5958</v>
      </c>
      <c r="G1431" t="s">
        <v>5969</v>
      </c>
      <c r="H1431" t="s">
        <v>681</v>
      </c>
      <c r="I1431" t="s">
        <v>672</v>
      </c>
      <c r="J1431" t="s">
        <v>851</v>
      </c>
      <c r="K1431" t="s">
        <v>2962</v>
      </c>
      <c r="L1431" t="s">
        <v>2961</v>
      </c>
      <c r="M1431">
        <v>274713</v>
      </c>
      <c r="N1431">
        <v>16000</v>
      </c>
      <c r="O1431" s="59">
        <v>26807570</v>
      </c>
    </row>
    <row r="1432" spans="1:15" x14ac:dyDescent="0.3">
      <c r="A1432" t="s">
        <v>709</v>
      </c>
      <c r="B1432">
        <v>192.3</v>
      </c>
      <c r="C1432">
        <v>3</v>
      </c>
      <c r="D1432" s="18">
        <v>39402</v>
      </c>
      <c r="E1432" s="18">
        <v>39438</v>
      </c>
      <c r="F1432" t="s">
        <v>5959</v>
      </c>
      <c r="G1432" t="s">
        <v>5968</v>
      </c>
      <c r="H1432" t="s">
        <v>755</v>
      </c>
      <c r="I1432" t="s">
        <v>706</v>
      </c>
      <c r="J1432" t="s">
        <v>707</v>
      </c>
      <c r="K1432" t="s">
        <v>1989</v>
      </c>
      <c r="L1432" t="s">
        <v>1049</v>
      </c>
      <c r="M1432">
        <v>2694937</v>
      </c>
      <c r="N1432">
        <v>87000</v>
      </c>
      <c r="O1432" s="59">
        <v>27481040</v>
      </c>
    </row>
    <row r="1433" spans="1:15" x14ac:dyDescent="0.3">
      <c r="A1433" t="s">
        <v>696</v>
      </c>
      <c r="B1433">
        <v>186.4</v>
      </c>
      <c r="C1433">
        <v>2</v>
      </c>
      <c r="D1433" s="18">
        <v>39257</v>
      </c>
      <c r="E1433" s="18">
        <v>39280</v>
      </c>
      <c r="F1433" t="s">
        <v>5957</v>
      </c>
      <c r="G1433" t="s">
        <v>5969</v>
      </c>
      <c r="H1433" t="s">
        <v>699</v>
      </c>
      <c r="I1433" t="s">
        <v>946</v>
      </c>
      <c r="J1433" t="s">
        <v>1124</v>
      </c>
      <c r="K1433" t="s">
        <v>1550</v>
      </c>
      <c r="L1433" t="s">
        <v>1549</v>
      </c>
      <c r="M1433">
        <v>336410</v>
      </c>
      <c r="N1433">
        <v>70700</v>
      </c>
      <c r="O1433" s="59">
        <v>26395053</v>
      </c>
    </row>
    <row r="1434" spans="1:15" x14ac:dyDescent="0.3">
      <c r="A1434" t="s">
        <v>676</v>
      </c>
      <c r="B1434">
        <v>117.61</v>
      </c>
      <c r="C1434">
        <v>1</v>
      </c>
      <c r="D1434" s="18">
        <v>39136</v>
      </c>
      <c r="E1434" s="18">
        <v>39203</v>
      </c>
      <c r="F1434" t="s">
        <v>5960</v>
      </c>
      <c r="G1434" t="s">
        <v>5969</v>
      </c>
      <c r="H1434" t="s">
        <v>681</v>
      </c>
      <c r="I1434" t="s">
        <v>683</v>
      </c>
      <c r="J1434" t="s">
        <v>703</v>
      </c>
      <c r="K1434" t="s">
        <v>1021</v>
      </c>
      <c r="L1434" t="s">
        <v>4033</v>
      </c>
      <c r="M1434">
        <v>2324228</v>
      </c>
      <c r="N1434">
        <v>16000</v>
      </c>
      <c r="O1434" s="59">
        <v>25498926</v>
      </c>
    </row>
    <row r="1435" spans="1:15" x14ac:dyDescent="0.3">
      <c r="A1435" t="s">
        <v>696</v>
      </c>
      <c r="B1435">
        <v>185.27</v>
      </c>
      <c r="C1435">
        <v>3</v>
      </c>
      <c r="D1435" s="18">
        <v>39286</v>
      </c>
      <c r="E1435" s="18">
        <v>39290</v>
      </c>
      <c r="F1435" t="s">
        <v>5958</v>
      </c>
      <c r="G1435" t="s">
        <v>5969</v>
      </c>
      <c r="H1435" t="s">
        <v>699</v>
      </c>
      <c r="I1435" t="s">
        <v>693</v>
      </c>
      <c r="J1435" t="s">
        <v>694</v>
      </c>
      <c r="K1435" t="s">
        <v>740</v>
      </c>
      <c r="L1435" t="s">
        <v>4032</v>
      </c>
      <c r="M1435">
        <v>2621994</v>
      </c>
      <c r="N1435">
        <v>70700</v>
      </c>
      <c r="O1435" s="59">
        <v>26611225</v>
      </c>
    </row>
    <row r="1436" spans="1:15" x14ac:dyDescent="0.3">
      <c r="A1436" t="s">
        <v>696</v>
      </c>
      <c r="B1436">
        <v>136.43</v>
      </c>
      <c r="C1436">
        <v>2</v>
      </c>
      <c r="D1436" s="18">
        <v>39362</v>
      </c>
      <c r="E1436" s="18">
        <v>39363</v>
      </c>
      <c r="F1436" t="s">
        <v>5959</v>
      </c>
      <c r="G1436" t="s">
        <v>5968</v>
      </c>
      <c r="H1436" t="s">
        <v>720</v>
      </c>
      <c r="I1436" t="s">
        <v>693</v>
      </c>
      <c r="J1436" t="s">
        <v>694</v>
      </c>
      <c r="K1436" t="s">
        <v>733</v>
      </c>
      <c r="L1436" t="s">
        <v>4031</v>
      </c>
      <c r="M1436">
        <v>355794</v>
      </c>
      <c r="N1436">
        <v>90830</v>
      </c>
      <c r="O1436" s="59">
        <v>27233584</v>
      </c>
    </row>
    <row r="1437" spans="1:15" x14ac:dyDescent="0.3">
      <c r="A1437" t="s">
        <v>709</v>
      </c>
      <c r="B1437">
        <v>114.52</v>
      </c>
      <c r="C1437">
        <v>1</v>
      </c>
      <c r="D1437" s="18">
        <v>39151</v>
      </c>
      <c r="E1437" s="18">
        <v>39184</v>
      </c>
      <c r="F1437" t="s">
        <v>5960</v>
      </c>
      <c r="G1437" t="s">
        <v>5969</v>
      </c>
      <c r="H1437" t="s">
        <v>681</v>
      </c>
      <c r="I1437" t="s">
        <v>726</v>
      </c>
      <c r="J1437" t="s">
        <v>727</v>
      </c>
      <c r="K1437" t="s">
        <v>2088</v>
      </c>
      <c r="L1437" t="s">
        <v>2087</v>
      </c>
      <c r="M1437">
        <v>9016841</v>
      </c>
      <c r="N1437">
        <v>16000</v>
      </c>
      <c r="O1437" s="59">
        <v>25664208</v>
      </c>
    </row>
    <row r="1438" spans="1:15" x14ac:dyDescent="0.3">
      <c r="A1438" t="s">
        <v>690</v>
      </c>
      <c r="B1438">
        <v>184.28</v>
      </c>
      <c r="C1438">
        <v>3</v>
      </c>
      <c r="D1438" s="18">
        <v>39193</v>
      </c>
      <c r="E1438" s="18">
        <v>39214</v>
      </c>
      <c r="F1438" t="s">
        <v>5957</v>
      </c>
      <c r="G1438" t="s">
        <v>5968</v>
      </c>
      <c r="H1438" t="s">
        <v>755</v>
      </c>
      <c r="I1438" t="s">
        <v>722</v>
      </c>
      <c r="J1438" t="s">
        <v>723</v>
      </c>
      <c r="K1438" t="s">
        <v>1216</v>
      </c>
      <c r="L1438" t="s">
        <v>2086</v>
      </c>
      <c r="M1438">
        <v>2288928</v>
      </c>
      <c r="N1438">
        <v>87000</v>
      </c>
      <c r="O1438" s="59">
        <v>25912277</v>
      </c>
    </row>
    <row r="1439" spans="1:15" x14ac:dyDescent="0.3">
      <c r="A1439" t="s">
        <v>696</v>
      </c>
      <c r="B1439">
        <v>154.55000000000001</v>
      </c>
      <c r="C1439">
        <v>2</v>
      </c>
      <c r="D1439" s="18">
        <v>39314</v>
      </c>
      <c r="E1439" s="18">
        <v>39321</v>
      </c>
      <c r="F1439" t="s">
        <v>5958</v>
      </c>
      <c r="G1439" t="s">
        <v>5968</v>
      </c>
      <c r="H1439" t="s">
        <v>720</v>
      </c>
      <c r="I1439" t="s">
        <v>693</v>
      </c>
      <c r="J1439" t="s">
        <v>694</v>
      </c>
      <c r="K1439" t="s">
        <v>4030</v>
      </c>
      <c r="L1439" t="s">
        <v>1535</v>
      </c>
      <c r="M1439">
        <v>328831</v>
      </c>
      <c r="N1439">
        <v>90830</v>
      </c>
      <c r="O1439" s="59">
        <v>2312661</v>
      </c>
    </row>
    <row r="1440" spans="1:15" x14ac:dyDescent="0.3">
      <c r="A1440" t="s">
        <v>690</v>
      </c>
      <c r="B1440">
        <v>165.45</v>
      </c>
      <c r="C1440">
        <v>2</v>
      </c>
      <c r="D1440" s="18">
        <v>39404</v>
      </c>
      <c r="E1440" s="18">
        <v>39433</v>
      </c>
      <c r="F1440" t="s">
        <v>5959</v>
      </c>
      <c r="G1440" t="s">
        <v>5968</v>
      </c>
      <c r="H1440" t="s">
        <v>755</v>
      </c>
      <c r="I1440" t="s">
        <v>687</v>
      </c>
      <c r="J1440" t="s">
        <v>679</v>
      </c>
      <c r="K1440" t="s">
        <v>4029</v>
      </c>
      <c r="L1440" t="s">
        <v>4028</v>
      </c>
      <c r="M1440">
        <v>269975</v>
      </c>
      <c r="N1440">
        <v>87000</v>
      </c>
      <c r="O1440" s="59">
        <v>2478830</v>
      </c>
    </row>
    <row r="1441" spans="1:15" x14ac:dyDescent="0.3">
      <c r="A1441" t="s">
        <v>696</v>
      </c>
      <c r="B1441">
        <v>185.27</v>
      </c>
      <c r="C1441">
        <v>3</v>
      </c>
      <c r="D1441" s="18">
        <v>39397</v>
      </c>
      <c r="E1441" s="18">
        <v>39400</v>
      </c>
      <c r="F1441" t="s">
        <v>5959</v>
      </c>
      <c r="G1441" t="s">
        <v>5969</v>
      </c>
      <c r="H1441" t="s">
        <v>699</v>
      </c>
      <c r="I1441" t="s">
        <v>693</v>
      </c>
      <c r="J1441" t="s">
        <v>694</v>
      </c>
      <c r="K1441" t="s">
        <v>740</v>
      </c>
      <c r="L1441" t="s">
        <v>4027</v>
      </c>
      <c r="M1441">
        <v>960979</v>
      </c>
      <c r="N1441">
        <v>70700</v>
      </c>
      <c r="O1441" s="59">
        <v>2438630</v>
      </c>
    </row>
    <row r="1442" spans="1:15" x14ac:dyDescent="0.3">
      <c r="A1442" t="s">
        <v>696</v>
      </c>
      <c r="B1442">
        <v>124.43</v>
      </c>
      <c r="C1442">
        <v>1</v>
      </c>
      <c r="D1442" s="18">
        <v>39374</v>
      </c>
      <c r="E1442" s="18">
        <v>39391</v>
      </c>
      <c r="F1442" t="s">
        <v>5959</v>
      </c>
      <c r="G1442" t="s">
        <v>5969</v>
      </c>
      <c r="H1442" t="s">
        <v>681</v>
      </c>
      <c r="I1442" t="s">
        <v>693</v>
      </c>
      <c r="J1442" t="s">
        <v>694</v>
      </c>
      <c r="K1442" t="s">
        <v>1438</v>
      </c>
      <c r="L1442" t="s">
        <v>4026</v>
      </c>
      <c r="M1442">
        <v>1796888</v>
      </c>
      <c r="N1442">
        <v>16000</v>
      </c>
      <c r="O1442" s="59">
        <v>27343998</v>
      </c>
    </row>
    <row r="1443" spans="1:15" x14ac:dyDescent="0.3">
      <c r="A1443" t="s">
        <v>709</v>
      </c>
      <c r="B1443">
        <v>107.97</v>
      </c>
      <c r="C1443">
        <v>1</v>
      </c>
      <c r="D1443" s="18">
        <v>39339</v>
      </c>
      <c r="E1443" s="18">
        <v>39364</v>
      </c>
      <c r="F1443" t="s">
        <v>5958</v>
      </c>
      <c r="G1443" t="s">
        <v>5969</v>
      </c>
      <c r="H1443" t="s">
        <v>681</v>
      </c>
      <c r="I1443" t="s">
        <v>706</v>
      </c>
      <c r="J1443" t="s">
        <v>707</v>
      </c>
      <c r="K1443" t="s">
        <v>708</v>
      </c>
      <c r="L1443" t="s">
        <v>2283</v>
      </c>
      <c r="M1443">
        <v>2157529</v>
      </c>
      <c r="N1443">
        <v>16000</v>
      </c>
      <c r="O1443" s="59">
        <v>27055822</v>
      </c>
    </row>
    <row r="1444" spans="1:15" x14ac:dyDescent="0.3">
      <c r="A1444" t="s">
        <v>709</v>
      </c>
      <c r="B1444">
        <v>138.09</v>
      </c>
      <c r="C1444">
        <v>2</v>
      </c>
      <c r="D1444" s="18">
        <v>39292</v>
      </c>
      <c r="E1444" s="18">
        <v>39304</v>
      </c>
      <c r="F1444" t="s">
        <v>5958</v>
      </c>
      <c r="G1444" t="s">
        <v>5969</v>
      </c>
      <c r="H1444" t="s">
        <v>681</v>
      </c>
      <c r="I1444" t="s">
        <v>746</v>
      </c>
      <c r="J1444" t="s">
        <v>747</v>
      </c>
      <c r="K1444" t="s">
        <v>1034</v>
      </c>
      <c r="L1444" t="s">
        <v>3919</v>
      </c>
      <c r="M1444">
        <v>380131</v>
      </c>
      <c r="N1444">
        <v>16000</v>
      </c>
      <c r="O1444" s="59">
        <v>17751508</v>
      </c>
    </row>
    <row r="1445" spans="1:15" x14ac:dyDescent="0.3">
      <c r="A1445" t="s">
        <v>709</v>
      </c>
      <c r="B1445">
        <v>180.22</v>
      </c>
      <c r="C1445">
        <v>2</v>
      </c>
      <c r="D1445" s="18">
        <v>39314</v>
      </c>
      <c r="E1445" s="18">
        <v>39316</v>
      </c>
      <c r="F1445" t="s">
        <v>5958</v>
      </c>
      <c r="G1445" t="s">
        <v>5969</v>
      </c>
      <c r="H1445" t="s">
        <v>699</v>
      </c>
      <c r="I1445" t="s">
        <v>771</v>
      </c>
      <c r="J1445" t="s">
        <v>750</v>
      </c>
      <c r="K1445" t="s">
        <v>1251</v>
      </c>
      <c r="L1445" t="s">
        <v>4025</v>
      </c>
      <c r="M1445">
        <v>930622</v>
      </c>
      <c r="N1445">
        <v>70700</v>
      </c>
      <c r="O1445" s="59">
        <v>2316321</v>
      </c>
    </row>
    <row r="1446" spans="1:15" x14ac:dyDescent="0.3">
      <c r="A1446" t="s">
        <v>690</v>
      </c>
      <c r="B1446">
        <v>98.91</v>
      </c>
      <c r="C1446">
        <v>1</v>
      </c>
      <c r="D1446" s="18">
        <v>39418</v>
      </c>
      <c r="E1446" s="18">
        <v>39436</v>
      </c>
      <c r="F1446" t="s">
        <v>5959</v>
      </c>
      <c r="G1446" t="s">
        <v>5969</v>
      </c>
      <c r="H1446" t="s">
        <v>681</v>
      </c>
      <c r="I1446" t="s">
        <v>711</v>
      </c>
      <c r="J1446" t="s">
        <v>712</v>
      </c>
      <c r="K1446" t="s">
        <v>854</v>
      </c>
      <c r="L1446" t="s">
        <v>1239</v>
      </c>
      <c r="M1446">
        <v>772933</v>
      </c>
      <c r="N1446">
        <v>16000</v>
      </c>
      <c r="O1446" s="59">
        <v>27655394</v>
      </c>
    </row>
    <row r="1447" spans="1:15" x14ac:dyDescent="0.3">
      <c r="A1447" t="s">
        <v>690</v>
      </c>
      <c r="B1447">
        <v>98.91</v>
      </c>
      <c r="C1447">
        <v>1</v>
      </c>
      <c r="D1447" s="18">
        <v>39195</v>
      </c>
      <c r="E1447" s="18">
        <v>39212</v>
      </c>
      <c r="F1447" t="s">
        <v>5957</v>
      </c>
      <c r="G1447" t="s">
        <v>5969</v>
      </c>
      <c r="H1447" t="s">
        <v>681</v>
      </c>
      <c r="I1447" t="s">
        <v>711</v>
      </c>
      <c r="J1447" t="s">
        <v>712</v>
      </c>
      <c r="K1447" t="s">
        <v>824</v>
      </c>
      <c r="L1447" t="s">
        <v>2305</v>
      </c>
      <c r="M1447">
        <v>2297128</v>
      </c>
      <c r="N1447">
        <v>16000</v>
      </c>
      <c r="O1447" s="59">
        <v>1083240</v>
      </c>
    </row>
    <row r="1448" spans="1:15" x14ac:dyDescent="0.3">
      <c r="A1448" t="s">
        <v>709</v>
      </c>
      <c r="B1448">
        <v>134.54</v>
      </c>
      <c r="C1448">
        <v>2</v>
      </c>
      <c r="D1448" s="18">
        <v>39143</v>
      </c>
      <c r="E1448" s="18">
        <v>39152</v>
      </c>
      <c r="F1448" t="s">
        <v>5960</v>
      </c>
      <c r="G1448" t="s">
        <v>5968</v>
      </c>
      <c r="H1448" t="s">
        <v>755</v>
      </c>
      <c r="I1448" t="s">
        <v>706</v>
      </c>
      <c r="J1448" t="s">
        <v>762</v>
      </c>
      <c r="K1448" t="s">
        <v>1050</v>
      </c>
      <c r="L1448" t="s">
        <v>1049</v>
      </c>
      <c r="M1448">
        <v>2805260</v>
      </c>
      <c r="N1448">
        <v>87000</v>
      </c>
      <c r="O1448" s="59">
        <v>25546000</v>
      </c>
    </row>
    <row r="1449" spans="1:15" x14ac:dyDescent="0.3">
      <c r="A1449" t="s">
        <v>696</v>
      </c>
      <c r="B1449">
        <v>139.68</v>
      </c>
      <c r="C1449">
        <v>2</v>
      </c>
      <c r="D1449" s="18">
        <v>39311</v>
      </c>
      <c r="E1449" s="18">
        <v>39330</v>
      </c>
      <c r="F1449" t="s">
        <v>5958</v>
      </c>
      <c r="G1449" t="s">
        <v>5968</v>
      </c>
      <c r="H1449" t="s">
        <v>720</v>
      </c>
      <c r="I1449" t="s">
        <v>693</v>
      </c>
      <c r="J1449" t="s">
        <v>694</v>
      </c>
      <c r="K1449" t="s">
        <v>2109</v>
      </c>
      <c r="L1449" t="s">
        <v>2108</v>
      </c>
      <c r="M1449">
        <v>2762624</v>
      </c>
      <c r="N1449">
        <v>90830</v>
      </c>
      <c r="O1449" s="59">
        <v>26854508</v>
      </c>
    </row>
    <row r="1450" spans="1:15" x14ac:dyDescent="0.3">
      <c r="A1450" t="s">
        <v>696</v>
      </c>
      <c r="B1450">
        <v>161.15</v>
      </c>
      <c r="C1450">
        <v>3</v>
      </c>
      <c r="D1450" s="18">
        <v>39410</v>
      </c>
      <c r="E1450" s="18">
        <v>39416</v>
      </c>
      <c r="F1450" t="s">
        <v>5959</v>
      </c>
      <c r="G1450" t="s">
        <v>5969</v>
      </c>
      <c r="H1450" t="s">
        <v>675</v>
      </c>
      <c r="I1450" t="s">
        <v>693</v>
      </c>
      <c r="J1450" t="s">
        <v>694</v>
      </c>
      <c r="K1450" t="s">
        <v>731</v>
      </c>
      <c r="L1450" t="s">
        <v>2093</v>
      </c>
      <c r="M1450">
        <v>345931</v>
      </c>
      <c r="N1450">
        <v>30300</v>
      </c>
      <c r="O1450" s="59">
        <v>2485235</v>
      </c>
    </row>
    <row r="1451" spans="1:15" x14ac:dyDescent="0.3">
      <c r="A1451" t="s">
        <v>696</v>
      </c>
      <c r="B1451">
        <v>149.38999999999999</v>
      </c>
      <c r="C1451">
        <v>2</v>
      </c>
      <c r="D1451" s="18">
        <v>39444</v>
      </c>
      <c r="E1451" s="18">
        <v>39452</v>
      </c>
      <c r="F1451" t="s">
        <v>5959</v>
      </c>
      <c r="G1451" t="s">
        <v>5969</v>
      </c>
      <c r="H1451" t="s">
        <v>675</v>
      </c>
      <c r="I1451" t="s">
        <v>693</v>
      </c>
      <c r="J1451" t="s">
        <v>694</v>
      </c>
      <c r="K1451" t="s">
        <v>2115</v>
      </c>
      <c r="L1451" t="s">
        <v>4024</v>
      </c>
      <c r="M1451">
        <v>351130</v>
      </c>
      <c r="N1451">
        <v>30300</v>
      </c>
      <c r="O1451" s="59">
        <v>27889334</v>
      </c>
    </row>
    <row r="1452" spans="1:15" x14ac:dyDescent="0.3">
      <c r="A1452" t="s">
        <v>709</v>
      </c>
      <c r="B1452">
        <v>111.79</v>
      </c>
      <c r="C1452">
        <v>2</v>
      </c>
      <c r="D1452" s="18">
        <v>39126</v>
      </c>
      <c r="E1452" s="18">
        <v>39148</v>
      </c>
      <c r="F1452" t="s">
        <v>5960</v>
      </c>
      <c r="G1452" t="s">
        <v>5969</v>
      </c>
      <c r="H1452" t="s">
        <v>681</v>
      </c>
      <c r="I1452" t="s">
        <v>746</v>
      </c>
      <c r="J1452" t="s">
        <v>833</v>
      </c>
      <c r="K1452" t="s">
        <v>1899</v>
      </c>
      <c r="L1452" t="s">
        <v>1898</v>
      </c>
      <c r="M1452">
        <v>2385662</v>
      </c>
      <c r="N1452">
        <v>16000</v>
      </c>
      <c r="O1452" s="59">
        <v>17658542</v>
      </c>
    </row>
    <row r="1453" spans="1:15" x14ac:dyDescent="0.3">
      <c r="A1453" t="s">
        <v>690</v>
      </c>
      <c r="B1453">
        <v>123.68</v>
      </c>
      <c r="C1453">
        <v>3</v>
      </c>
      <c r="D1453" s="18">
        <v>39126</v>
      </c>
      <c r="E1453" s="18">
        <v>39129</v>
      </c>
      <c r="F1453" t="s">
        <v>5960</v>
      </c>
      <c r="G1453" t="s">
        <v>5969</v>
      </c>
      <c r="H1453" t="s">
        <v>675</v>
      </c>
      <c r="I1453" t="s">
        <v>711</v>
      </c>
      <c r="J1453" t="s">
        <v>712</v>
      </c>
      <c r="K1453" t="s">
        <v>1314</v>
      </c>
      <c r="L1453" t="s">
        <v>1717</v>
      </c>
      <c r="M1453">
        <v>2785823</v>
      </c>
      <c r="N1453">
        <v>30300</v>
      </c>
      <c r="O1453" s="59">
        <v>25407298</v>
      </c>
    </row>
    <row r="1454" spans="1:15" x14ac:dyDescent="0.3">
      <c r="A1454" t="s">
        <v>696</v>
      </c>
      <c r="B1454">
        <v>168.49</v>
      </c>
      <c r="C1454">
        <v>3</v>
      </c>
      <c r="D1454" s="18">
        <v>39318</v>
      </c>
      <c r="E1454" s="18">
        <v>39338</v>
      </c>
      <c r="F1454" t="s">
        <v>5958</v>
      </c>
      <c r="G1454" t="s">
        <v>5968</v>
      </c>
      <c r="H1454" t="s">
        <v>720</v>
      </c>
      <c r="I1454" t="s">
        <v>693</v>
      </c>
      <c r="J1454" t="s">
        <v>694</v>
      </c>
      <c r="K1454" t="s">
        <v>1525</v>
      </c>
      <c r="L1454" t="s">
        <v>3560</v>
      </c>
      <c r="M1454">
        <v>358450</v>
      </c>
      <c r="N1454">
        <v>90830</v>
      </c>
      <c r="O1454" s="59">
        <v>26961510</v>
      </c>
    </row>
    <row r="1455" spans="1:15" x14ac:dyDescent="0.3">
      <c r="A1455" t="s">
        <v>709</v>
      </c>
      <c r="B1455">
        <v>180.57</v>
      </c>
      <c r="C1455">
        <v>4</v>
      </c>
      <c r="D1455" s="18">
        <v>39387</v>
      </c>
      <c r="E1455" s="18">
        <v>39392</v>
      </c>
      <c r="F1455" t="s">
        <v>5959</v>
      </c>
      <c r="G1455" t="s">
        <v>5969</v>
      </c>
      <c r="H1455" t="s">
        <v>675</v>
      </c>
      <c r="I1455" t="s">
        <v>746</v>
      </c>
      <c r="J1455" t="s">
        <v>747</v>
      </c>
      <c r="K1455" t="s">
        <v>1528</v>
      </c>
      <c r="L1455" t="s">
        <v>1527</v>
      </c>
      <c r="M1455">
        <v>983189</v>
      </c>
      <c r="N1455">
        <v>30300</v>
      </c>
      <c r="O1455" s="59">
        <v>17805439</v>
      </c>
    </row>
    <row r="1456" spans="1:15" x14ac:dyDescent="0.3">
      <c r="A1456" t="s">
        <v>690</v>
      </c>
      <c r="B1456">
        <v>98.41</v>
      </c>
      <c r="C1456">
        <v>1</v>
      </c>
      <c r="D1456" s="18">
        <v>39346</v>
      </c>
      <c r="E1456" s="18">
        <v>39357</v>
      </c>
      <c r="F1456" t="s">
        <v>5958</v>
      </c>
      <c r="G1456" t="s">
        <v>5969</v>
      </c>
      <c r="H1456" t="s">
        <v>681</v>
      </c>
      <c r="I1456" t="s">
        <v>711</v>
      </c>
      <c r="J1456" t="s">
        <v>712</v>
      </c>
      <c r="K1456" t="s">
        <v>1509</v>
      </c>
      <c r="L1456" t="s">
        <v>4023</v>
      </c>
      <c r="M1456">
        <v>1749459</v>
      </c>
      <c r="N1456">
        <v>16000</v>
      </c>
      <c r="O1456" s="59">
        <v>27107144</v>
      </c>
    </row>
    <row r="1457" spans="1:15" x14ac:dyDescent="0.3">
      <c r="A1457" t="s">
        <v>690</v>
      </c>
      <c r="B1457">
        <v>92.9</v>
      </c>
      <c r="C1457">
        <v>2</v>
      </c>
      <c r="D1457" s="18">
        <v>39402</v>
      </c>
      <c r="E1457" s="18">
        <v>39402</v>
      </c>
      <c r="F1457" t="s">
        <v>5959</v>
      </c>
      <c r="G1457" t="s">
        <v>5969</v>
      </c>
      <c r="H1457" t="s">
        <v>681</v>
      </c>
      <c r="I1457" t="s">
        <v>711</v>
      </c>
      <c r="J1457" t="s">
        <v>712</v>
      </c>
      <c r="K1457" t="s">
        <v>3808</v>
      </c>
      <c r="L1457" t="s">
        <v>3902</v>
      </c>
      <c r="M1457">
        <v>149546</v>
      </c>
      <c r="N1457">
        <v>16000</v>
      </c>
      <c r="O1457" s="59">
        <v>27546830</v>
      </c>
    </row>
    <row r="1458" spans="1:15" x14ac:dyDescent="0.3">
      <c r="A1458" t="s">
        <v>709</v>
      </c>
      <c r="B1458">
        <v>184.64</v>
      </c>
      <c r="C1458">
        <v>4</v>
      </c>
      <c r="D1458" s="18">
        <v>39341</v>
      </c>
      <c r="E1458" s="18">
        <v>39372</v>
      </c>
      <c r="F1458" t="s">
        <v>5958</v>
      </c>
      <c r="G1458" t="s">
        <v>5969</v>
      </c>
      <c r="H1458" t="s">
        <v>699</v>
      </c>
      <c r="I1458" t="s">
        <v>726</v>
      </c>
      <c r="J1458" t="s">
        <v>750</v>
      </c>
      <c r="K1458" t="s">
        <v>4022</v>
      </c>
      <c r="L1458" t="s">
        <v>4021</v>
      </c>
      <c r="M1458">
        <v>926673</v>
      </c>
      <c r="N1458">
        <v>70700</v>
      </c>
      <c r="O1458" s="59">
        <v>27040724</v>
      </c>
    </row>
    <row r="1459" spans="1:15" x14ac:dyDescent="0.3">
      <c r="A1459" t="s">
        <v>690</v>
      </c>
      <c r="B1459">
        <v>98.41</v>
      </c>
      <c r="C1459">
        <v>1</v>
      </c>
      <c r="D1459" s="18">
        <v>39119</v>
      </c>
      <c r="E1459" s="18">
        <v>39129</v>
      </c>
      <c r="F1459" t="s">
        <v>5960</v>
      </c>
      <c r="G1459" t="s">
        <v>5969</v>
      </c>
      <c r="H1459" t="s">
        <v>681</v>
      </c>
      <c r="I1459" t="s">
        <v>711</v>
      </c>
      <c r="J1459" t="s">
        <v>712</v>
      </c>
      <c r="K1459" t="s">
        <v>1238</v>
      </c>
      <c r="L1459" t="s">
        <v>1090</v>
      </c>
      <c r="M1459">
        <v>135263</v>
      </c>
      <c r="N1459">
        <v>16000</v>
      </c>
      <c r="O1459" s="59">
        <v>25355007</v>
      </c>
    </row>
    <row r="1460" spans="1:15" x14ac:dyDescent="0.3">
      <c r="A1460" t="s">
        <v>709</v>
      </c>
      <c r="B1460">
        <v>135.12</v>
      </c>
      <c r="C1460">
        <v>2</v>
      </c>
      <c r="D1460" s="18">
        <v>39384</v>
      </c>
      <c r="E1460" s="18">
        <v>39419</v>
      </c>
      <c r="F1460" t="s">
        <v>5959</v>
      </c>
      <c r="G1460" t="s">
        <v>5969</v>
      </c>
      <c r="H1460" t="s">
        <v>681</v>
      </c>
      <c r="I1460" t="s">
        <v>746</v>
      </c>
      <c r="J1460" t="s">
        <v>782</v>
      </c>
      <c r="K1460" t="s">
        <v>4020</v>
      </c>
      <c r="L1460" t="s">
        <v>4019</v>
      </c>
      <c r="M1460">
        <v>2114708</v>
      </c>
      <c r="N1460">
        <v>16000</v>
      </c>
      <c r="O1460" s="59">
        <v>17805701</v>
      </c>
    </row>
    <row r="1461" spans="1:15" x14ac:dyDescent="0.3">
      <c r="A1461" t="s">
        <v>690</v>
      </c>
      <c r="B1461">
        <v>173</v>
      </c>
      <c r="C1461">
        <v>2</v>
      </c>
      <c r="D1461" s="18">
        <v>39152</v>
      </c>
      <c r="E1461" s="18">
        <v>39172</v>
      </c>
      <c r="F1461" t="s">
        <v>5960</v>
      </c>
      <c r="G1461" t="s">
        <v>5969</v>
      </c>
      <c r="H1461" t="s">
        <v>699</v>
      </c>
      <c r="I1461" t="s">
        <v>687</v>
      </c>
      <c r="J1461" t="s">
        <v>688</v>
      </c>
      <c r="K1461" t="s">
        <v>884</v>
      </c>
      <c r="L1461" t="s">
        <v>3907</v>
      </c>
      <c r="M1461">
        <v>953049</v>
      </c>
      <c r="N1461">
        <v>70700</v>
      </c>
      <c r="O1461" s="59">
        <v>25546611</v>
      </c>
    </row>
    <row r="1462" spans="1:15" x14ac:dyDescent="0.3">
      <c r="A1462" t="s">
        <v>690</v>
      </c>
      <c r="B1462">
        <v>89.04</v>
      </c>
      <c r="C1462">
        <v>1</v>
      </c>
      <c r="D1462" s="18">
        <v>39251</v>
      </c>
      <c r="E1462" s="18">
        <v>39290</v>
      </c>
      <c r="F1462" t="s">
        <v>5957</v>
      </c>
      <c r="G1462" t="s">
        <v>5969</v>
      </c>
      <c r="H1462" t="s">
        <v>681</v>
      </c>
      <c r="I1462" t="s">
        <v>687</v>
      </c>
      <c r="J1462" t="s">
        <v>688</v>
      </c>
      <c r="K1462" t="s">
        <v>3742</v>
      </c>
      <c r="L1462" t="s">
        <v>3741</v>
      </c>
      <c r="M1462">
        <v>2001055</v>
      </c>
      <c r="N1462">
        <v>16000</v>
      </c>
      <c r="O1462" s="59">
        <v>26360559</v>
      </c>
    </row>
    <row r="1463" spans="1:15" x14ac:dyDescent="0.3">
      <c r="A1463" t="s">
        <v>696</v>
      </c>
      <c r="B1463">
        <v>161.15</v>
      </c>
      <c r="C1463">
        <v>3</v>
      </c>
      <c r="D1463" s="18">
        <v>39432</v>
      </c>
      <c r="E1463" s="18">
        <v>39448</v>
      </c>
      <c r="F1463" t="s">
        <v>5959</v>
      </c>
      <c r="G1463" t="s">
        <v>5969</v>
      </c>
      <c r="H1463" t="s">
        <v>675</v>
      </c>
      <c r="I1463" t="s">
        <v>693</v>
      </c>
      <c r="J1463" t="s">
        <v>694</v>
      </c>
      <c r="K1463" t="s">
        <v>2031</v>
      </c>
      <c r="L1463" t="s">
        <v>4018</v>
      </c>
      <c r="M1463">
        <v>344182</v>
      </c>
      <c r="N1463">
        <v>30300</v>
      </c>
      <c r="O1463" s="59">
        <v>27780893</v>
      </c>
    </row>
    <row r="1464" spans="1:15" x14ac:dyDescent="0.3">
      <c r="A1464" t="s">
        <v>676</v>
      </c>
      <c r="B1464">
        <v>86.31</v>
      </c>
      <c r="C1464">
        <v>2</v>
      </c>
      <c r="D1464" s="18">
        <v>39094</v>
      </c>
      <c r="E1464" s="18">
        <v>39118</v>
      </c>
      <c r="F1464" t="s">
        <v>5960</v>
      </c>
      <c r="G1464" t="s">
        <v>5969</v>
      </c>
      <c r="H1464" t="s">
        <v>681</v>
      </c>
      <c r="I1464" t="s">
        <v>678</v>
      </c>
      <c r="J1464" t="s">
        <v>679</v>
      </c>
      <c r="K1464" t="s">
        <v>1797</v>
      </c>
      <c r="L1464" t="s">
        <v>4017</v>
      </c>
      <c r="M1464">
        <v>296281</v>
      </c>
      <c r="N1464">
        <v>16000</v>
      </c>
      <c r="O1464" s="59">
        <v>25170283</v>
      </c>
    </row>
    <row r="1465" spans="1:15" x14ac:dyDescent="0.3">
      <c r="A1465" t="s">
        <v>690</v>
      </c>
      <c r="B1465">
        <v>121.13</v>
      </c>
      <c r="C1465">
        <v>1</v>
      </c>
      <c r="D1465" s="18">
        <v>39251</v>
      </c>
      <c r="E1465" s="18">
        <v>39286</v>
      </c>
      <c r="F1465" t="s">
        <v>5957</v>
      </c>
      <c r="G1465" t="s">
        <v>5969</v>
      </c>
      <c r="H1465" t="s">
        <v>675</v>
      </c>
      <c r="I1465" t="s">
        <v>711</v>
      </c>
      <c r="J1465" t="s">
        <v>712</v>
      </c>
      <c r="K1465" t="s">
        <v>1146</v>
      </c>
      <c r="L1465" t="s">
        <v>3301</v>
      </c>
      <c r="M1465">
        <v>785680</v>
      </c>
      <c r="N1465">
        <v>30300</v>
      </c>
      <c r="O1465" s="59">
        <v>26403819</v>
      </c>
    </row>
    <row r="1466" spans="1:15" x14ac:dyDescent="0.3">
      <c r="A1466" t="s">
        <v>696</v>
      </c>
      <c r="B1466">
        <v>168.82</v>
      </c>
      <c r="C1466">
        <v>2</v>
      </c>
      <c r="D1466" s="18">
        <v>39436</v>
      </c>
      <c r="E1466" s="18">
        <v>39437</v>
      </c>
      <c r="F1466" t="s">
        <v>5959</v>
      </c>
      <c r="G1466" t="s">
        <v>5968</v>
      </c>
      <c r="H1466" t="s">
        <v>720</v>
      </c>
      <c r="I1466" t="s">
        <v>693</v>
      </c>
      <c r="J1466" t="s">
        <v>694</v>
      </c>
      <c r="K1466" t="s">
        <v>1266</v>
      </c>
      <c r="L1466" t="s">
        <v>996</v>
      </c>
      <c r="M1466">
        <v>2030652</v>
      </c>
      <c r="N1466">
        <v>90830</v>
      </c>
      <c r="O1466" s="59">
        <v>27951292</v>
      </c>
    </row>
    <row r="1467" spans="1:15" x14ac:dyDescent="0.3">
      <c r="A1467" t="s">
        <v>690</v>
      </c>
      <c r="B1467">
        <v>123.68</v>
      </c>
      <c r="C1467">
        <v>3</v>
      </c>
      <c r="D1467" s="18">
        <v>39098</v>
      </c>
      <c r="E1467" s="18">
        <v>39132</v>
      </c>
      <c r="F1467" t="s">
        <v>5960</v>
      </c>
      <c r="G1467" t="s">
        <v>5969</v>
      </c>
      <c r="H1467" t="s">
        <v>675</v>
      </c>
      <c r="I1467" t="s">
        <v>711</v>
      </c>
      <c r="J1467" t="s">
        <v>712</v>
      </c>
      <c r="K1467" t="s">
        <v>3627</v>
      </c>
      <c r="L1467" t="s">
        <v>3626</v>
      </c>
      <c r="M1467">
        <v>1751170</v>
      </c>
      <c r="N1467">
        <v>30300</v>
      </c>
      <c r="O1467" s="59">
        <v>25209102</v>
      </c>
    </row>
    <row r="1468" spans="1:15" x14ac:dyDescent="0.3">
      <c r="A1468" t="s">
        <v>690</v>
      </c>
      <c r="B1468">
        <v>157.52000000000001</v>
      </c>
      <c r="C1468">
        <v>3</v>
      </c>
      <c r="D1468" s="18">
        <v>39425</v>
      </c>
      <c r="E1468" s="18">
        <v>39458</v>
      </c>
      <c r="F1468" t="s">
        <v>5959</v>
      </c>
      <c r="G1468" t="s">
        <v>5969</v>
      </c>
      <c r="H1468" t="s">
        <v>675</v>
      </c>
      <c r="I1468" t="s">
        <v>722</v>
      </c>
      <c r="J1468" t="s">
        <v>723</v>
      </c>
      <c r="K1468" t="s">
        <v>1216</v>
      </c>
      <c r="L1468" t="s">
        <v>2086</v>
      </c>
      <c r="M1468">
        <v>125985</v>
      </c>
      <c r="N1468">
        <v>30300</v>
      </c>
      <c r="O1468" s="59">
        <v>27706885</v>
      </c>
    </row>
    <row r="1469" spans="1:15" x14ac:dyDescent="0.3">
      <c r="A1469" t="s">
        <v>690</v>
      </c>
      <c r="B1469">
        <v>181.83</v>
      </c>
      <c r="C1469">
        <v>4</v>
      </c>
      <c r="D1469" s="18">
        <v>39410</v>
      </c>
      <c r="E1469" s="18">
        <v>39430</v>
      </c>
      <c r="F1469" t="s">
        <v>5959</v>
      </c>
      <c r="G1469" t="s">
        <v>5969</v>
      </c>
      <c r="H1469" t="s">
        <v>699</v>
      </c>
      <c r="I1469" t="s">
        <v>711</v>
      </c>
      <c r="J1469" t="s">
        <v>712</v>
      </c>
      <c r="K1469" t="s">
        <v>1553</v>
      </c>
      <c r="L1469" t="s">
        <v>3234</v>
      </c>
      <c r="M1469">
        <v>936465</v>
      </c>
      <c r="N1469">
        <v>70700</v>
      </c>
      <c r="O1469" s="59">
        <v>27590154</v>
      </c>
    </row>
    <row r="1470" spans="1:15" x14ac:dyDescent="0.3">
      <c r="A1470" t="s">
        <v>696</v>
      </c>
      <c r="B1470">
        <v>168.82</v>
      </c>
      <c r="C1470">
        <v>2</v>
      </c>
      <c r="D1470" s="18">
        <v>39334</v>
      </c>
      <c r="E1470" s="18">
        <v>39337</v>
      </c>
      <c r="F1470" t="s">
        <v>5958</v>
      </c>
      <c r="G1470" t="s">
        <v>5968</v>
      </c>
      <c r="H1470" t="s">
        <v>720</v>
      </c>
      <c r="I1470" t="s">
        <v>693</v>
      </c>
      <c r="J1470" t="s">
        <v>694</v>
      </c>
      <c r="K1470" t="s">
        <v>1501</v>
      </c>
      <c r="L1470" t="s">
        <v>1500</v>
      </c>
      <c r="M1470">
        <v>353940</v>
      </c>
      <c r="N1470">
        <v>90830</v>
      </c>
      <c r="O1470" s="59">
        <v>27014883</v>
      </c>
    </row>
    <row r="1471" spans="1:15" x14ac:dyDescent="0.3">
      <c r="A1471" t="s">
        <v>696</v>
      </c>
      <c r="B1471">
        <v>139.68</v>
      </c>
      <c r="C1471">
        <v>2</v>
      </c>
      <c r="D1471" s="18">
        <v>39164</v>
      </c>
      <c r="E1471" s="18">
        <v>39185</v>
      </c>
      <c r="F1471" t="s">
        <v>5960</v>
      </c>
      <c r="G1471" t="s">
        <v>5968</v>
      </c>
      <c r="H1471" t="s">
        <v>720</v>
      </c>
      <c r="I1471" t="s">
        <v>693</v>
      </c>
      <c r="J1471" t="s">
        <v>694</v>
      </c>
      <c r="K1471" t="s">
        <v>785</v>
      </c>
      <c r="L1471" t="s">
        <v>1701</v>
      </c>
      <c r="M1471">
        <v>368620</v>
      </c>
      <c r="N1471">
        <v>90830</v>
      </c>
      <c r="O1471" s="59">
        <v>25728395</v>
      </c>
    </row>
    <row r="1472" spans="1:15" x14ac:dyDescent="0.3">
      <c r="A1472" t="s">
        <v>690</v>
      </c>
      <c r="B1472">
        <v>98.41</v>
      </c>
      <c r="C1472">
        <v>1</v>
      </c>
      <c r="D1472" s="18">
        <v>39283</v>
      </c>
      <c r="E1472" s="18">
        <v>39295</v>
      </c>
      <c r="F1472" t="s">
        <v>5958</v>
      </c>
      <c r="G1472" t="s">
        <v>5969</v>
      </c>
      <c r="H1472" t="s">
        <v>681</v>
      </c>
      <c r="I1472" t="s">
        <v>711</v>
      </c>
      <c r="J1472" t="s">
        <v>712</v>
      </c>
      <c r="K1472" t="s">
        <v>1238</v>
      </c>
      <c r="L1472" t="s">
        <v>3235</v>
      </c>
      <c r="M1472">
        <v>137712</v>
      </c>
      <c r="N1472">
        <v>16000</v>
      </c>
      <c r="O1472" s="59">
        <v>26619858</v>
      </c>
    </row>
    <row r="1473" spans="1:15" x14ac:dyDescent="0.3">
      <c r="A1473" t="s">
        <v>690</v>
      </c>
      <c r="B1473">
        <v>90.24</v>
      </c>
      <c r="C1473">
        <v>1</v>
      </c>
      <c r="D1473" s="18">
        <v>39291</v>
      </c>
      <c r="E1473" s="18">
        <v>39315</v>
      </c>
      <c r="F1473" t="s">
        <v>5958</v>
      </c>
      <c r="G1473" t="s">
        <v>5969</v>
      </c>
      <c r="H1473" t="s">
        <v>681</v>
      </c>
      <c r="I1473" t="s">
        <v>687</v>
      </c>
      <c r="J1473" t="s">
        <v>688</v>
      </c>
      <c r="K1473" t="s">
        <v>847</v>
      </c>
      <c r="L1473" t="s">
        <v>1938</v>
      </c>
      <c r="M1473">
        <v>269109</v>
      </c>
      <c r="N1473">
        <v>16000</v>
      </c>
      <c r="O1473" s="59">
        <v>26737741</v>
      </c>
    </row>
    <row r="1474" spans="1:15" x14ac:dyDescent="0.3">
      <c r="A1474" t="s">
        <v>690</v>
      </c>
      <c r="B1474">
        <v>185.7</v>
      </c>
      <c r="C1474">
        <v>2</v>
      </c>
      <c r="D1474" s="18">
        <v>39296</v>
      </c>
      <c r="E1474" s="18">
        <v>39332</v>
      </c>
      <c r="F1474" t="s">
        <v>5958</v>
      </c>
      <c r="G1474" t="s">
        <v>5968</v>
      </c>
      <c r="H1474" t="s">
        <v>755</v>
      </c>
      <c r="I1474" t="s">
        <v>711</v>
      </c>
      <c r="J1474" t="s">
        <v>712</v>
      </c>
      <c r="K1474" t="s">
        <v>935</v>
      </c>
      <c r="L1474" t="s">
        <v>4016</v>
      </c>
      <c r="M1474">
        <v>1777210</v>
      </c>
      <c r="N1474">
        <v>87000</v>
      </c>
      <c r="O1474" s="59">
        <v>26664019</v>
      </c>
    </row>
    <row r="1475" spans="1:15" x14ac:dyDescent="0.3">
      <c r="A1475" t="s">
        <v>690</v>
      </c>
      <c r="B1475">
        <v>128.88999999999999</v>
      </c>
      <c r="C1475">
        <v>1</v>
      </c>
      <c r="D1475" s="18">
        <v>39270</v>
      </c>
      <c r="E1475" s="18">
        <v>39288</v>
      </c>
      <c r="F1475" t="s">
        <v>5958</v>
      </c>
      <c r="G1475" t="s">
        <v>5969</v>
      </c>
      <c r="H1475" t="s">
        <v>681</v>
      </c>
      <c r="I1475" t="s">
        <v>839</v>
      </c>
      <c r="J1475" t="s">
        <v>797</v>
      </c>
      <c r="K1475" t="s">
        <v>2280</v>
      </c>
      <c r="L1475" t="s">
        <v>2279</v>
      </c>
      <c r="M1475">
        <v>141203</v>
      </c>
      <c r="N1475">
        <v>16000</v>
      </c>
      <c r="O1475" s="59">
        <v>26511155</v>
      </c>
    </row>
    <row r="1476" spans="1:15" x14ac:dyDescent="0.3">
      <c r="A1476" t="s">
        <v>676</v>
      </c>
      <c r="B1476">
        <v>108.51</v>
      </c>
      <c r="C1476">
        <v>1</v>
      </c>
      <c r="D1476" s="18">
        <v>39180</v>
      </c>
      <c r="E1476" s="18">
        <v>39192</v>
      </c>
      <c r="F1476" t="s">
        <v>5957</v>
      </c>
      <c r="G1476" t="s">
        <v>5969</v>
      </c>
      <c r="H1476" t="s">
        <v>681</v>
      </c>
      <c r="I1476" t="s">
        <v>672</v>
      </c>
      <c r="J1476" t="s">
        <v>851</v>
      </c>
      <c r="K1476" t="s">
        <v>4015</v>
      </c>
      <c r="L1476" t="s">
        <v>1488</v>
      </c>
      <c r="M1476">
        <v>272771</v>
      </c>
      <c r="N1476">
        <v>16000</v>
      </c>
      <c r="O1476" s="59">
        <v>25826906</v>
      </c>
    </row>
    <row r="1477" spans="1:15" x14ac:dyDescent="0.3">
      <c r="A1477" t="s">
        <v>690</v>
      </c>
      <c r="B1477">
        <v>140.09</v>
      </c>
      <c r="C1477">
        <v>2</v>
      </c>
      <c r="D1477" s="18">
        <v>39354</v>
      </c>
      <c r="E1477" s="18">
        <v>39393</v>
      </c>
      <c r="F1477" t="s">
        <v>5958</v>
      </c>
      <c r="G1477" t="s">
        <v>5969</v>
      </c>
      <c r="H1477" t="s">
        <v>675</v>
      </c>
      <c r="I1477" t="s">
        <v>722</v>
      </c>
      <c r="J1477" t="s">
        <v>797</v>
      </c>
      <c r="K1477" t="s">
        <v>4014</v>
      </c>
      <c r="L1477" t="s">
        <v>4013</v>
      </c>
      <c r="M1477">
        <v>705465</v>
      </c>
      <c r="N1477">
        <v>30300</v>
      </c>
      <c r="O1477" s="59">
        <v>2383073</v>
      </c>
    </row>
    <row r="1478" spans="1:15" x14ac:dyDescent="0.3">
      <c r="A1478" t="s">
        <v>696</v>
      </c>
      <c r="B1478">
        <v>175.83</v>
      </c>
      <c r="C1478">
        <v>3</v>
      </c>
      <c r="D1478" s="18">
        <v>39352</v>
      </c>
      <c r="E1478" s="18">
        <v>39352</v>
      </c>
      <c r="F1478" t="s">
        <v>5958</v>
      </c>
      <c r="G1478" t="s">
        <v>5968</v>
      </c>
      <c r="H1478" t="s">
        <v>755</v>
      </c>
      <c r="I1478" t="s">
        <v>693</v>
      </c>
      <c r="J1478" t="s">
        <v>694</v>
      </c>
      <c r="K1478" t="s">
        <v>1219</v>
      </c>
      <c r="L1478" t="s">
        <v>1831</v>
      </c>
      <c r="M1478">
        <v>2151214</v>
      </c>
      <c r="N1478">
        <v>87000</v>
      </c>
      <c r="O1478" s="59">
        <v>27153345</v>
      </c>
    </row>
    <row r="1479" spans="1:15" x14ac:dyDescent="0.3">
      <c r="A1479" t="s">
        <v>676</v>
      </c>
      <c r="B1479">
        <v>109.53</v>
      </c>
      <c r="C1479">
        <v>2</v>
      </c>
      <c r="D1479" s="18">
        <v>39396</v>
      </c>
      <c r="E1479" s="18">
        <v>39495</v>
      </c>
      <c r="F1479" t="s">
        <v>5959</v>
      </c>
      <c r="G1479" t="s">
        <v>5969</v>
      </c>
      <c r="H1479" t="s">
        <v>675</v>
      </c>
      <c r="I1479" t="s">
        <v>678</v>
      </c>
      <c r="J1479" t="s">
        <v>679</v>
      </c>
      <c r="K1479" t="s">
        <v>3448</v>
      </c>
      <c r="L1479" t="s">
        <v>4012</v>
      </c>
      <c r="M1479">
        <v>9127134</v>
      </c>
      <c r="N1479">
        <v>30300</v>
      </c>
      <c r="O1479" s="59">
        <v>2460613</v>
      </c>
    </row>
    <row r="1480" spans="1:15" x14ac:dyDescent="0.3">
      <c r="A1480" t="s">
        <v>709</v>
      </c>
      <c r="B1480">
        <v>174.36</v>
      </c>
      <c r="C1480">
        <v>2</v>
      </c>
      <c r="D1480" s="18">
        <v>39369</v>
      </c>
      <c r="E1480" s="18">
        <v>39383</v>
      </c>
      <c r="F1480" t="s">
        <v>5959</v>
      </c>
      <c r="G1480" t="s">
        <v>5969</v>
      </c>
      <c r="H1480" t="s">
        <v>675</v>
      </c>
      <c r="I1480" t="s">
        <v>746</v>
      </c>
      <c r="J1480" t="s">
        <v>782</v>
      </c>
      <c r="K1480" t="s">
        <v>2344</v>
      </c>
      <c r="L1480" t="s">
        <v>2630</v>
      </c>
      <c r="M1480">
        <v>381533</v>
      </c>
      <c r="N1480">
        <v>30300</v>
      </c>
      <c r="O1480" s="59">
        <v>17796989</v>
      </c>
    </row>
    <row r="1481" spans="1:15" x14ac:dyDescent="0.3">
      <c r="A1481" t="s">
        <v>676</v>
      </c>
      <c r="B1481">
        <v>89.26</v>
      </c>
      <c r="C1481">
        <v>2</v>
      </c>
      <c r="D1481" s="18">
        <v>39139</v>
      </c>
      <c r="E1481" s="18">
        <v>39203</v>
      </c>
      <c r="F1481" t="s">
        <v>5960</v>
      </c>
      <c r="G1481" t="s">
        <v>5969</v>
      </c>
      <c r="H1481" t="s">
        <v>681</v>
      </c>
      <c r="I1481" t="s">
        <v>683</v>
      </c>
      <c r="J1481" t="s">
        <v>730</v>
      </c>
      <c r="K1481" t="s">
        <v>1592</v>
      </c>
      <c r="L1481" t="s">
        <v>4011</v>
      </c>
      <c r="M1481">
        <v>2893773</v>
      </c>
      <c r="N1481">
        <v>16000</v>
      </c>
      <c r="O1481" s="59">
        <v>1035104</v>
      </c>
    </row>
    <row r="1482" spans="1:15" x14ac:dyDescent="0.3">
      <c r="A1482" t="s">
        <v>690</v>
      </c>
      <c r="B1482">
        <v>184.32</v>
      </c>
      <c r="C1482">
        <v>2</v>
      </c>
      <c r="D1482" s="18">
        <v>39103</v>
      </c>
      <c r="E1482" s="18">
        <v>39106</v>
      </c>
      <c r="F1482" t="s">
        <v>5960</v>
      </c>
      <c r="G1482" t="s">
        <v>5969</v>
      </c>
      <c r="H1482" t="s">
        <v>699</v>
      </c>
      <c r="I1482" t="s">
        <v>722</v>
      </c>
      <c r="J1482" t="s">
        <v>797</v>
      </c>
      <c r="K1482" t="s">
        <v>1827</v>
      </c>
      <c r="L1482" t="s">
        <v>4010</v>
      </c>
      <c r="M1482">
        <v>2340082</v>
      </c>
      <c r="N1482">
        <v>70700</v>
      </c>
      <c r="O1482" s="59">
        <v>25243498</v>
      </c>
    </row>
    <row r="1483" spans="1:15" x14ac:dyDescent="0.3">
      <c r="A1483" t="s">
        <v>676</v>
      </c>
      <c r="B1483">
        <v>94.77</v>
      </c>
      <c r="C1483">
        <v>1</v>
      </c>
      <c r="D1483" s="18">
        <v>39122</v>
      </c>
      <c r="E1483" s="18">
        <v>39142</v>
      </c>
      <c r="F1483" t="s">
        <v>5960</v>
      </c>
      <c r="G1483" t="s">
        <v>5969</v>
      </c>
      <c r="H1483" t="s">
        <v>681</v>
      </c>
      <c r="I1483" t="s">
        <v>678</v>
      </c>
      <c r="J1483" t="s">
        <v>679</v>
      </c>
      <c r="K1483" t="s">
        <v>678</v>
      </c>
      <c r="L1483" t="s">
        <v>4009</v>
      </c>
      <c r="M1483">
        <v>2302584</v>
      </c>
      <c r="N1483">
        <v>16000</v>
      </c>
      <c r="O1483" s="59">
        <v>25368942</v>
      </c>
    </row>
    <row r="1484" spans="1:15" x14ac:dyDescent="0.3">
      <c r="A1484" t="s">
        <v>676</v>
      </c>
      <c r="B1484">
        <v>108.51</v>
      </c>
      <c r="C1484">
        <v>1</v>
      </c>
      <c r="D1484" s="18">
        <v>39292</v>
      </c>
      <c r="E1484" s="18">
        <v>39299</v>
      </c>
      <c r="F1484" t="s">
        <v>5958</v>
      </c>
      <c r="G1484" t="s">
        <v>5969</v>
      </c>
      <c r="H1484" t="s">
        <v>681</v>
      </c>
      <c r="I1484" t="s">
        <v>672</v>
      </c>
      <c r="J1484" t="s">
        <v>851</v>
      </c>
      <c r="K1484" t="s">
        <v>1134</v>
      </c>
      <c r="L1484" t="s">
        <v>4008</v>
      </c>
      <c r="M1484">
        <v>970460</v>
      </c>
      <c r="N1484">
        <v>16000</v>
      </c>
      <c r="O1484" s="59">
        <v>26807042</v>
      </c>
    </row>
    <row r="1485" spans="1:15" x14ac:dyDescent="0.3">
      <c r="A1485" t="s">
        <v>690</v>
      </c>
      <c r="B1485">
        <v>189.42</v>
      </c>
      <c r="C1485">
        <v>2</v>
      </c>
      <c r="D1485" s="18">
        <v>39284</v>
      </c>
      <c r="E1485" s="18">
        <v>39296</v>
      </c>
      <c r="F1485" t="s">
        <v>5958</v>
      </c>
      <c r="G1485" t="s">
        <v>5968</v>
      </c>
      <c r="H1485" t="s">
        <v>755</v>
      </c>
      <c r="I1485" t="s">
        <v>722</v>
      </c>
      <c r="J1485" t="s">
        <v>797</v>
      </c>
      <c r="K1485" t="s">
        <v>1827</v>
      </c>
      <c r="L1485" t="s">
        <v>4007</v>
      </c>
      <c r="M1485">
        <v>933608</v>
      </c>
      <c r="N1485">
        <v>87000</v>
      </c>
      <c r="O1485" s="59">
        <v>26608871</v>
      </c>
    </row>
    <row r="1486" spans="1:15" x14ac:dyDescent="0.3">
      <c r="A1486" t="s">
        <v>696</v>
      </c>
      <c r="B1486">
        <v>141.54</v>
      </c>
      <c r="C1486">
        <v>2</v>
      </c>
      <c r="D1486" s="18">
        <v>39292</v>
      </c>
      <c r="E1486" s="18">
        <v>39317</v>
      </c>
      <c r="F1486" t="s">
        <v>5958</v>
      </c>
      <c r="G1486" t="s">
        <v>5969</v>
      </c>
      <c r="H1486" t="s">
        <v>681</v>
      </c>
      <c r="I1486" t="s">
        <v>946</v>
      </c>
      <c r="J1486" t="s">
        <v>2875</v>
      </c>
      <c r="K1486" t="s">
        <v>4006</v>
      </c>
      <c r="L1486" t="s">
        <v>4005</v>
      </c>
      <c r="M1486">
        <v>2791490</v>
      </c>
      <c r="N1486">
        <v>16000</v>
      </c>
      <c r="O1486" s="59">
        <v>2271594</v>
      </c>
    </row>
    <row r="1487" spans="1:15" x14ac:dyDescent="0.3">
      <c r="A1487" t="s">
        <v>690</v>
      </c>
      <c r="B1487">
        <v>111.12</v>
      </c>
      <c r="C1487">
        <v>1</v>
      </c>
      <c r="D1487" s="18">
        <v>39194</v>
      </c>
      <c r="E1487" s="18">
        <v>39232</v>
      </c>
      <c r="F1487" t="s">
        <v>5957</v>
      </c>
      <c r="G1487" t="s">
        <v>5969</v>
      </c>
      <c r="H1487" t="s">
        <v>681</v>
      </c>
      <c r="I1487" t="s">
        <v>839</v>
      </c>
      <c r="J1487" t="s">
        <v>840</v>
      </c>
      <c r="K1487" t="s">
        <v>4004</v>
      </c>
      <c r="L1487" t="s">
        <v>1126</v>
      </c>
      <c r="M1487">
        <v>290423</v>
      </c>
      <c r="N1487">
        <v>16000</v>
      </c>
      <c r="O1487" s="59">
        <v>25933364</v>
      </c>
    </row>
    <row r="1488" spans="1:15" x14ac:dyDescent="0.3">
      <c r="A1488" t="s">
        <v>709</v>
      </c>
      <c r="B1488">
        <v>174.36</v>
      </c>
      <c r="C1488">
        <v>2</v>
      </c>
      <c r="D1488" s="18">
        <v>39229</v>
      </c>
      <c r="E1488" s="18">
        <v>39271</v>
      </c>
      <c r="F1488" t="s">
        <v>5957</v>
      </c>
      <c r="G1488" t="s">
        <v>5969</v>
      </c>
      <c r="H1488" t="s">
        <v>675</v>
      </c>
      <c r="I1488" t="s">
        <v>746</v>
      </c>
      <c r="J1488" t="s">
        <v>782</v>
      </c>
      <c r="K1488" t="s">
        <v>4003</v>
      </c>
      <c r="L1488" t="s">
        <v>790</v>
      </c>
      <c r="M1488">
        <v>381910</v>
      </c>
      <c r="N1488">
        <v>30300</v>
      </c>
      <c r="O1488" s="59">
        <v>17716051</v>
      </c>
    </row>
    <row r="1489" spans="1:15" x14ac:dyDescent="0.3">
      <c r="A1489" t="s">
        <v>690</v>
      </c>
      <c r="B1489">
        <v>121.13</v>
      </c>
      <c r="C1489">
        <v>1</v>
      </c>
      <c r="D1489" s="18">
        <v>39286</v>
      </c>
      <c r="E1489" s="18">
        <v>39296</v>
      </c>
      <c r="F1489" t="s">
        <v>5958</v>
      </c>
      <c r="G1489" t="s">
        <v>5969</v>
      </c>
      <c r="H1489" t="s">
        <v>675</v>
      </c>
      <c r="I1489" t="s">
        <v>711</v>
      </c>
      <c r="J1489" t="s">
        <v>712</v>
      </c>
      <c r="K1489" t="s">
        <v>1702</v>
      </c>
      <c r="L1489" t="s">
        <v>710</v>
      </c>
      <c r="M1489">
        <v>2874194</v>
      </c>
      <c r="N1489">
        <v>30300</v>
      </c>
      <c r="O1489" s="59">
        <v>26675070</v>
      </c>
    </row>
    <row r="1490" spans="1:15" x14ac:dyDescent="0.3">
      <c r="A1490" t="s">
        <v>676</v>
      </c>
      <c r="B1490">
        <v>108.51</v>
      </c>
      <c r="C1490">
        <v>1</v>
      </c>
      <c r="D1490" s="18">
        <v>39247</v>
      </c>
      <c r="E1490" s="18">
        <v>39334</v>
      </c>
      <c r="F1490" t="s">
        <v>5957</v>
      </c>
      <c r="G1490" t="s">
        <v>5969</v>
      </c>
      <c r="H1490" t="s">
        <v>681</v>
      </c>
      <c r="I1490" t="s">
        <v>672</v>
      </c>
      <c r="J1490" t="s">
        <v>851</v>
      </c>
      <c r="K1490" t="s">
        <v>1091</v>
      </c>
      <c r="L1490" t="s">
        <v>3354</v>
      </c>
      <c r="M1490">
        <v>273165</v>
      </c>
      <c r="N1490">
        <v>16000</v>
      </c>
      <c r="O1490" s="59">
        <v>26307444</v>
      </c>
    </row>
    <row r="1491" spans="1:15" x14ac:dyDescent="0.3">
      <c r="A1491" t="s">
        <v>690</v>
      </c>
      <c r="B1491">
        <v>111.12</v>
      </c>
      <c r="C1491">
        <v>1</v>
      </c>
      <c r="D1491" s="18">
        <v>39408</v>
      </c>
      <c r="E1491" s="18">
        <v>39418</v>
      </c>
      <c r="F1491" t="s">
        <v>5959</v>
      </c>
      <c r="G1491" t="s">
        <v>5969</v>
      </c>
      <c r="H1491" t="s">
        <v>681</v>
      </c>
      <c r="I1491" t="s">
        <v>839</v>
      </c>
      <c r="J1491" t="s">
        <v>840</v>
      </c>
      <c r="K1491" t="s">
        <v>1187</v>
      </c>
      <c r="L1491" t="s">
        <v>4002</v>
      </c>
      <c r="M1491">
        <v>2726226</v>
      </c>
      <c r="N1491">
        <v>16000</v>
      </c>
      <c r="O1491" s="59">
        <v>27611720</v>
      </c>
    </row>
    <row r="1492" spans="1:15" x14ac:dyDescent="0.3">
      <c r="A1492" t="s">
        <v>690</v>
      </c>
      <c r="B1492">
        <v>89.04</v>
      </c>
      <c r="C1492">
        <v>1</v>
      </c>
      <c r="D1492" s="18">
        <v>39297</v>
      </c>
      <c r="E1492" s="18">
        <v>39327</v>
      </c>
      <c r="F1492" t="s">
        <v>5958</v>
      </c>
      <c r="G1492" t="s">
        <v>5969</v>
      </c>
      <c r="H1492" t="s">
        <v>681</v>
      </c>
      <c r="I1492" t="s">
        <v>687</v>
      </c>
      <c r="J1492" t="s">
        <v>688</v>
      </c>
      <c r="K1492" t="s">
        <v>1038</v>
      </c>
      <c r="L1492" t="s">
        <v>4001</v>
      </c>
      <c r="M1492">
        <v>2836806</v>
      </c>
      <c r="N1492">
        <v>16000</v>
      </c>
      <c r="O1492" s="59">
        <v>26737677</v>
      </c>
    </row>
    <row r="1493" spans="1:15" x14ac:dyDescent="0.3">
      <c r="A1493" t="s">
        <v>690</v>
      </c>
      <c r="B1493">
        <v>138.24</v>
      </c>
      <c r="C1493">
        <v>3</v>
      </c>
      <c r="D1493" s="18">
        <v>39251</v>
      </c>
      <c r="E1493" s="18">
        <v>39288</v>
      </c>
      <c r="F1493" t="s">
        <v>5957</v>
      </c>
      <c r="G1493" t="s">
        <v>5969</v>
      </c>
      <c r="H1493" t="s">
        <v>675</v>
      </c>
      <c r="I1493" t="s">
        <v>839</v>
      </c>
      <c r="J1493" t="s">
        <v>840</v>
      </c>
      <c r="K1493" t="s">
        <v>1657</v>
      </c>
      <c r="L1493" t="s">
        <v>4000</v>
      </c>
      <c r="M1493">
        <v>290629</v>
      </c>
      <c r="N1493">
        <v>30300</v>
      </c>
      <c r="O1493" s="59">
        <v>26362406</v>
      </c>
    </row>
    <row r="1494" spans="1:15" x14ac:dyDescent="0.3">
      <c r="A1494" t="s">
        <v>696</v>
      </c>
      <c r="B1494">
        <v>161.15</v>
      </c>
      <c r="C1494">
        <v>3</v>
      </c>
      <c r="D1494" s="18">
        <v>39383</v>
      </c>
      <c r="E1494" s="18">
        <v>39398</v>
      </c>
      <c r="F1494" t="s">
        <v>5959</v>
      </c>
      <c r="G1494" t="s">
        <v>5969</v>
      </c>
      <c r="H1494" t="s">
        <v>675</v>
      </c>
      <c r="I1494" t="s">
        <v>693</v>
      </c>
      <c r="J1494" t="s">
        <v>694</v>
      </c>
      <c r="K1494" t="s">
        <v>740</v>
      </c>
      <c r="L1494" t="s">
        <v>2500</v>
      </c>
      <c r="M1494">
        <v>1782304</v>
      </c>
      <c r="N1494">
        <v>30300</v>
      </c>
      <c r="O1494" s="59">
        <v>27398348</v>
      </c>
    </row>
    <row r="1495" spans="1:15" x14ac:dyDescent="0.3">
      <c r="A1495" t="s">
        <v>696</v>
      </c>
      <c r="B1495">
        <v>124.43</v>
      </c>
      <c r="C1495">
        <v>1</v>
      </c>
      <c r="D1495" s="18">
        <v>39192</v>
      </c>
      <c r="E1495" s="18">
        <v>39203</v>
      </c>
      <c r="F1495" t="s">
        <v>5957</v>
      </c>
      <c r="G1495" t="s">
        <v>5969</v>
      </c>
      <c r="H1495" t="s">
        <v>681</v>
      </c>
      <c r="I1495" t="s">
        <v>693</v>
      </c>
      <c r="J1495" t="s">
        <v>694</v>
      </c>
      <c r="K1495" t="s">
        <v>733</v>
      </c>
      <c r="L1495" t="s">
        <v>3583</v>
      </c>
      <c r="M1495">
        <v>356819</v>
      </c>
      <c r="N1495">
        <v>16000</v>
      </c>
      <c r="O1495" s="59">
        <v>25938836</v>
      </c>
    </row>
    <row r="1496" spans="1:15" x14ac:dyDescent="0.3">
      <c r="A1496" t="s">
        <v>676</v>
      </c>
      <c r="B1496">
        <v>117.86</v>
      </c>
      <c r="C1496">
        <v>2</v>
      </c>
      <c r="D1496" s="18">
        <v>39305</v>
      </c>
      <c r="E1496" s="18">
        <v>39353</v>
      </c>
      <c r="F1496" t="s">
        <v>5958</v>
      </c>
      <c r="G1496" t="s">
        <v>5969</v>
      </c>
      <c r="H1496" t="s">
        <v>675</v>
      </c>
      <c r="I1496" t="s">
        <v>683</v>
      </c>
      <c r="J1496" t="s">
        <v>684</v>
      </c>
      <c r="K1496" t="s">
        <v>3999</v>
      </c>
      <c r="L1496" t="s">
        <v>3998</v>
      </c>
      <c r="M1496">
        <v>1888488</v>
      </c>
      <c r="N1496">
        <v>30300</v>
      </c>
      <c r="O1496" s="59">
        <v>26795401</v>
      </c>
    </row>
    <row r="1497" spans="1:15" x14ac:dyDescent="0.3">
      <c r="A1497" t="s">
        <v>676</v>
      </c>
      <c r="B1497">
        <v>94.03</v>
      </c>
      <c r="C1497">
        <v>1</v>
      </c>
      <c r="D1497" s="18">
        <v>39293</v>
      </c>
      <c r="E1497" s="18">
        <v>39305</v>
      </c>
      <c r="F1497" t="s">
        <v>5958</v>
      </c>
      <c r="G1497" t="s">
        <v>5969</v>
      </c>
      <c r="H1497" t="s">
        <v>681</v>
      </c>
      <c r="I1497" t="s">
        <v>683</v>
      </c>
      <c r="J1497" t="s">
        <v>684</v>
      </c>
      <c r="K1497" t="s">
        <v>3997</v>
      </c>
      <c r="L1497" t="s">
        <v>3996</v>
      </c>
      <c r="M1497">
        <v>997536</v>
      </c>
      <c r="N1497">
        <v>16000</v>
      </c>
      <c r="O1497" s="59">
        <v>26633742</v>
      </c>
    </row>
    <row r="1498" spans="1:15" x14ac:dyDescent="0.3">
      <c r="A1498" t="s">
        <v>709</v>
      </c>
      <c r="B1498">
        <v>150.68</v>
      </c>
      <c r="C1498">
        <v>3</v>
      </c>
      <c r="D1498" s="18">
        <v>39191</v>
      </c>
      <c r="E1498" s="18">
        <v>39238</v>
      </c>
      <c r="F1498" t="s">
        <v>5957</v>
      </c>
      <c r="G1498" t="s">
        <v>5969</v>
      </c>
      <c r="H1498" t="s">
        <v>675</v>
      </c>
      <c r="I1498" t="s">
        <v>771</v>
      </c>
      <c r="J1498" t="s">
        <v>772</v>
      </c>
      <c r="K1498" t="s">
        <v>984</v>
      </c>
      <c r="L1498" t="s">
        <v>3995</v>
      </c>
      <c r="M1498">
        <v>2750918</v>
      </c>
      <c r="N1498">
        <v>30300</v>
      </c>
      <c r="O1498" s="59">
        <v>25864298</v>
      </c>
    </row>
    <row r="1499" spans="1:15" x14ac:dyDescent="0.3">
      <c r="A1499" t="s">
        <v>690</v>
      </c>
      <c r="B1499">
        <v>185.7</v>
      </c>
      <c r="C1499">
        <v>2</v>
      </c>
      <c r="D1499" s="18">
        <v>39230</v>
      </c>
      <c r="E1499" s="18">
        <v>39250</v>
      </c>
      <c r="F1499" t="s">
        <v>5957</v>
      </c>
      <c r="G1499" t="s">
        <v>5968</v>
      </c>
      <c r="H1499" t="s">
        <v>755</v>
      </c>
      <c r="I1499" t="s">
        <v>711</v>
      </c>
      <c r="J1499" t="s">
        <v>712</v>
      </c>
      <c r="K1499" t="s">
        <v>3994</v>
      </c>
      <c r="L1499" t="s">
        <v>3993</v>
      </c>
      <c r="M1499">
        <v>2292445</v>
      </c>
      <c r="N1499">
        <v>87000</v>
      </c>
      <c r="O1499" s="59">
        <v>26177739</v>
      </c>
    </row>
    <row r="1500" spans="1:15" x14ac:dyDescent="0.3">
      <c r="A1500" t="s">
        <v>696</v>
      </c>
      <c r="B1500">
        <v>115.45</v>
      </c>
      <c r="C1500">
        <v>1</v>
      </c>
      <c r="D1500" s="18">
        <v>39194</v>
      </c>
      <c r="E1500" s="18">
        <v>39198</v>
      </c>
      <c r="F1500" t="s">
        <v>5957</v>
      </c>
      <c r="G1500" t="s">
        <v>5969</v>
      </c>
      <c r="H1500" t="s">
        <v>681</v>
      </c>
      <c r="I1500" t="s">
        <v>765</v>
      </c>
      <c r="J1500" t="s">
        <v>766</v>
      </c>
      <c r="K1500" t="s">
        <v>3992</v>
      </c>
      <c r="L1500" t="s">
        <v>3548</v>
      </c>
      <c r="M1500">
        <v>340215</v>
      </c>
      <c r="N1500">
        <v>16000</v>
      </c>
      <c r="O1500" s="59">
        <v>25937335</v>
      </c>
    </row>
    <row r="1501" spans="1:15" x14ac:dyDescent="0.3">
      <c r="A1501" t="s">
        <v>696</v>
      </c>
      <c r="B1501">
        <v>179</v>
      </c>
      <c r="C1501">
        <v>3</v>
      </c>
      <c r="D1501" s="18">
        <v>39133</v>
      </c>
      <c r="E1501" s="18">
        <v>39135</v>
      </c>
      <c r="F1501" t="s">
        <v>5960</v>
      </c>
      <c r="G1501" t="s">
        <v>5969</v>
      </c>
      <c r="H1501" t="s">
        <v>675</v>
      </c>
      <c r="I1501" t="s">
        <v>765</v>
      </c>
      <c r="J1501" t="s">
        <v>950</v>
      </c>
      <c r="K1501" t="s">
        <v>951</v>
      </c>
      <c r="L1501" t="s">
        <v>3991</v>
      </c>
      <c r="M1501">
        <v>2695112</v>
      </c>
      <c r="N1501">
        <v>30300</v>
      </c>
      <c r="O1501" s="59">
        <v>25471021</v>
      </c>
    </row>
    <row r="1502" spans="1:15" x14ac:dyDescent="0.3">
      <c r="A1502" t="s">
        <v>696</v>
      </c>
      <c r="B1502">
        <v>185.27</v>
      </c>
      <c r="C1502">
        <v>3</v>
      </c>
      <c r="D1502" s="18">
        <v>39194</v>
      </c>
      <c r="E1502" s="18">
        <v>39203</v>
      </c>
      <c r="F1502" t="s">
        <v>5957</v>
      </c>
      <c r="G1502" t="s">
        <v>5969</v>
      </c>
      <c r="H1502" t="s">
        <v>699</v>
      </c>
      <c r="I1502" t="s">
        <v>693</v>
      </c>
      <c r="J1502" t="s">
        <v>950</v>
      </c>
      <c r="K1502" t="s">
        <v>1491</v>
      </c>
      <c r="L1502" t="s">
        <v>2957</v>
      </c>
      <c r="M1502">
        <v>960923</v>
      </c>
      <c r="N1502">
        <v>70700</v>
      </c>
      <c r="O1502" s="59">
        <v>25914178</v>
      </c>
    </row>
    <row r="1503" spans="1:15" x14ac:dyDescent="0.3">
      <c r="A1503" t="s">
        <v>709</v>
      </c>
      <c r="B1503">
        <v>98.73</v>
      </c>
      <c r="C1503">
        <v>1</v>
      </c>
      <c r="D1503" s="18">
        <v>39153</v>
      </c>
      <c r="E1503" s="18">
        <v>39156</v>
      </c>
      <c r="F1503" t="s">
        <v>5960</v>
      </c>
      <c r="G1503" t="s">
        <v>5968</v>
      </c>
      <c r="H1503" t="s">
        <v>720</v>
      </c>
      <c r="I1503" t="s">
        <v>706</v>
      </c>
      <c r="J1503" t="s">
        <v>762</v>
      </c>
      <c r="K1503" t="s">
        <v>3990</v>
      </c>
      <c r="L1503" t="s">
        <v>2531</v>
      </c>
      <c r="M1503">
        <v>9007303</v>
      </c>
      <c r="N1503">
        <v>90830</v>
      </c>
      <c r="O1503" s="59">
        <v>25612437</v>
      </c>
    </row>
    <row r="1504" spans="1:15" x14ac:dyDescent="0.3">
      <c r="A1504" t="s">
        <v>696</v>
      </c>
      <c r="B1504">
        <v>168.49</v>
      </c>
      <c r="C1504">
        <v>3</v>
      </c>
      <c r="D1504" s="18">
        <v>39369</v>
      </c>
      <c r="E1504" s="18">
        <v>39371</v>
      </c>
      <c r="F1504" t="s">
        <v>5959</v>
      </c>
      <c r="G1504" t="s">
        <v>5968</v>
      </c>
      <c r="H1504" t="s">
        <v>720</v>
      </c>
      <c r="I1504" t="s">
        <v>693</v>
      </c>
      <c r="J1504" t="s">
        <v>694</v>
      </c>
      <c r="K1504" t="s">
        <v>1023</v>
      </c>
      <c r="L1504" t="s">
        <v>1022</v>
      </c>
      <c r="M1504">
        <v>973528</v>
      </c>
      <c r="N1504">
        <v>90830</v>
      </c>
      <c r="O1504" s="59">
        <v>27344255</v>
      </c>
    </row>
    <row r="1505" spans="1:15" x14ac:dyDescent="0.3">
      <c r="A1505" t="s">
        <v>690</v>
      </c>
      <c r="B1505">
        <v>90.24</v>
      </c>
      <c r="C1505">
        <v>1</v>
      </c>
      <c r="D1505" s="18">
        <v>39200</v>
      </c>
      <c r="E1505" s="18">
        <v>39205</v>
      </c>
      <c r="F1505" t="s">
        <v>5957</v>
      </c>
      <c r="G1505" t="s">
        <v>5969</v>
      </c>
      <c r="H1505" t="s">
        <v>681</v>
      </c>
      <c r="I1505" t="s">
        <v>687</v>
      </c>
      <c r="J1505" t="s">
        <v>688</v>
      </c>
      <c r="K1505" t="s">
        <v>3989</v>
      </c>
      <c r="L1505" t="s">
        <v>3988</v>
      </c>
      <c r="M1505">
        <v>1983908</v>
      </c>
      <c r="N1505">
        <v>16000</v>
      </c>
      <c r="O1505" s="59">
        <v>25985761</v>
      </c>
    </row>
    <row r="1506" spans="1:15" x14ac:dyDescent="0.3">
      <c r="A1506" t="s">
        <v>709</v>
      </c>
      <c r="B1506">
        <v>111.79</v>
      </c>
      <c r="C1506">
        <v>2</v>
      </c>
      <c r="D1506" s="18">
        <v>39390</v>
      </c>
      <c r="E1506" s="18">
        <v>39439</v>
      </c>
      <c r="F1506" t="s">
        <v>5959</v>
      </c>
      <c r="G1506" t="s">
        <v>5969</v>
      </c>
      <c r="H1506" t="s">
        <v>681</v>
      </c>
      <c r="I1506" t="s">
        <v>746</v>
      </c>
      <c r="J1506" t="s">
        <v>833</v>
      </c>
      <c r="K1506" t="s">
        <v>3852</v>
      </c>
      <c r="L1506" t="s">
        <v>3851</v>
      </c>
      <c r="M1506">
        <v>372474</v>
      </c>
      <c r="N1506">
        <v>16000</v>
      </c>
      <c r="O1506" s="59">
        <v>17812697</v>
      </c>
    </row>
    <row r="1507" spans="1:15" x14ac:dyDescent="0.3">
      <c r="A1507" t="s">
        <v>709</v>
      </c>
      <c r="B1507">
        <v>138.09</v>
      </c>
      <c r="C1507">
        <v>2</v>
      </c>
      <c r="D1507" s="18">
        <v>39165</v>
      </c>
      <c r="E1507" s="18">
        <v>39176</v>
      </c>
      <c r="F1507" t="s">
        <v>5960</v>
      </c>
      <c r="G1507" t="s">
        <v>5969</v>
      </c>
      <c r="H1507" t="s">
        <v>681</v>
      </c>
      <c r="I1507" t="s">
        <v>746</v>
      </c>
      <c r="J1507" t="s">
        <v>747</v>
      </c>
      <c r="K1507" t="s">
        <v>1034</v>
      </c>
      <c r="L1507" t="s">
        <v>1903</v>
      </c>
      <c r="M1507">
        <v>9224282</v>
      </c>
      <c r="N1507">
        <v>16000</v>
      </c>
      <c r="O1507" s="59">
        <v>17679598</v>
      </c>
    </row>
    <row r="1508" spans="1:15" x14ac:dyDescent="0.3">
      <c r="A1508" t="s">
        <v>709</v>
      </c>
      <c r="B1508">
        <v>127.08</v>
      </c>
      <c r="C1508">
        <v>3</v>
      </c>
      <c r="D1508" s="18">
        <v>39390</v>
      </c>
      <c r="E1508" s="18">
        <v>39417</v>
      </c>
      <c r="F1508" t="s">
        <v>5959</v>
      </c>
      <c r="G1508" t="s">
        <v>5969</v>
      </c>
      <c r="H1508" t="s">
        <v>681</v>
      </c>
      <c r="I1508" t="s">
        <v>771</v>
      </c>
      <c r="J1508" t="s">
        <v>772</v>
      </c>
      <c r="K1508" t="s">
        <v>984</v>
      </c>
      <c r="L1508" t="s">
        <v>3987</v>
      </c>
      <c r="M1508">
        <v>2817324</v>
      </c>
      <c r="N1508">
        <v>16000</v>
      </c>
      <c r="O1508" s="59">
        <v>27431951</v>
      </c>
    </row>
    <row r="1509" spans="1:15" x14ac:dyDescent="0.3">
      <c r="A1509" t="s">
        <v>709</v>
      </c>
      <c r="B1509">
        <v>107.97</v>
      </c>
      <c r="C1509">
        <v>1</v>
      </c>
      <c r="D1509" s="18">
        <v>39384</v>
      </c>
      <c r="E1509" s="18">
        <v>39385</v>
      </c>
      <c r="F1509" t="s">
        <v>5959</v>
      </c>
      <c r="G1509" t="s">
        <v>5969</v>
      </c>
      <c r="H1509" t="s">
        <v>681</v>
      </c>
      <c r="I1509" t="s">
        <v>706</v>
      </c>
      <c r="J1509" t="s">
        <v>707</v>
      </c>
      <c r="K1509" t="s">
        <v>960</v>
      </c>
      <c r="L1509" t="s">
        <v>959</v>
      </c>
      <c r="M1509">
        <v>1733342</v>
      </c>
      <c r="N1509">
        <v>16000</v>
      </c>
      <c r="O1509" s="59">
        <v>27385305</v>
      </c>
    </row>
    <row r="1510" spans="1:15" x14ac:dyDescent="0.3">
      <c r="A1510" t="s">
        <v>709</v>
      </c>
      <c r="B1510">
        <v>192.07</v>
      </c>
      <c r="C1510">
        <v>2</v>
      </c>
      <c r="D1510" s="18">
        <v>39355</v>
      </c>
      <c r="E1510" s="18">
        <v>39374</v>
      </c>
      <c r="F1510" t="s">
        <v>5958</v>
      </c>
      <c r="G1510" t="s">
        <v>5969</v>
      </c>
      <c r="H1510" t="s">
        <v>699</v>
      </c>
      <c r="I1510" t="s">
        <v>706</v>
      </c>
      <c r="J1510" t="s">
        <v>707</v>
      </c>
      <c r="K1510" t="s">
        <v>2066</v>
      </c>
      <c r="L1510" t="s">
        <v>3986</v>
      </c>
      <c r="M1510">
        <v>179748</v>
      </c>
      <c r="N1510">
        <v>70700</v>
      </c>
      <c r="O1510" s="59">
        <v>2141379</v>
      </c>
    </row>
    <row r="1511" spans="1:15" x14ac:dyDescent="0.3">
      <c r="A1511" t="s">
        <v>696</v>
      </c>
      <c r="B1511">
        <v>168.82</v>
      </c>
      <c r="C1511">
        <v>2</v>
      </c>
      <c r="D1511" s="18">
        <v>39226</v>
      </c>
      <c r="E1511" s="18">
        <v>39229</v>
      </c>
      <c r="F1511" t="s">
        <v>5957</v>
      </c>
      <c r="G1511" t="s">
        <v>5968</v>
      </c>
      <c r="H1511" t="s">
        <v>720</v>
      </c>
      <c r="I1511" t="s">
        <v>693</v>
      </c>
      <c r="J1511" t="s">
        <v>694</v>
      </c>
      <c r="K1511" t="s">
        <v>1013</v>
      </c>
      <c r="L1511" t="s">
        <v>1012</v>
      </c>
      <c r="M1511">
        <v>2265157</v>
      </c>
      <c r="N1511">
        <v>90830</v>
      </c>
      <c r="O1511" s="59">
        <v>26151957</v>
      </c>
    </row>
    <row r="1512" spans="1:15" x14ac:dyDescent="0.3">
      <c r="A1512" t="s">
        <v>690</v>
      </c>
      <c r="B1512">
        <v>158.6</v>
      </c>
      <c r="C1512">
        <v>2</v>
      </c>
      <c r="D1512" s="18">
        <v>39272</v>
      </c>
      <c r="E1512" s="18">
        <v>39273</v>
      </c>
      <c r="F1512" t="s">
        <v>5958</v>
      </c>
      <c r="G1512" t="s">
        <v>5969</v>
      </c>
      <c r="H1512" t="s">
        <v>675</v>
      </c>
      <c r="I1512" t="s">
        <v>687</v>
      </c>
      <c r="J1512" t="s">
        <v>679</v>
      </c>
      <c r="K1512" t="s">
        <v>3985</v>
      </c>
      <c r="L1512" t="s">
        <v>943</v>
      </c>
      <c r="M1512">
        <v>2398409</v>
      </c>
      <c r="N1512">
        <v>30300</v>
      </c>
      <c r="O1512" s="59">
        <v>2231836</v>
      </c>
    </row>
    <row r="1513" spans="1:15" x14ac:dyDescent="0.3">
      <c r="A1513" t="s">
        <v>709</v>
      </c>
      <c r="B1513">
        <v>122.73</v>
      </c>
      <c r="C1513">
        <v>2</v>
      </c>
      <c r="D1513" s="18">
        <v>39307</v>
      </c>
      <c r="E1513" s="18">
        <v>39334</v>
      </c>
      <c r="F1513" t="s">
        <v>5958</v>
      </c>
      <c r="G1513" t="s">
        <v>5969</v>
      </c>
      <c r="H1513" t="s">
        <v>681</v>
      </c>
      <c r="I1513" t="s">
        <v>726</v>
      </c>
      <c r="J1513" t="s">
        <v>750</v>
      </c>
      <c r="K1513" t="s">
        <v>982</v>
      </c>
      <c r="L1513" t="s">
        <v>3984</v>
      </c>
      <c r="M1513">
        <v>763755</v>
      </c>
      <c r="N1513">
        <v>16000</v>
      </c>
      <c r="O1513" s="59">
        <v>26776347</v>
      </c>
    </row>
    <row r="1514" spans="1:15" x14ac:dyDescent="0.3">
      <c r="A1514" t="s">
        <v>696</v>
      </c>
      <c r="B1514">
        <v>112.13</v>
      </c>
      <c r="C1514">
        <v>2</v>
      </c>
      <c r="D1514" s="18">
        <v>39185</v>
      </c>
      <c r="E1514" s="18">
        <v>39200</v>
      </c>
      <c r="F1514" t="s">
        <v>5957</v>
      </c>
      <c r="G1514" t="s">
        <v>5969</v>
      </c>
      <c r="H1514" t="s">
        <v>681</v>
      </c>
      <c r="I1514" t="s">
        <v>765</v>
      </c>
      <c r="J1514" t="s">
        <v>766</v>
      </c>
      <c r="K1514" t="s">
        <v>3983</v>
      </c>
      <c r="L1514" t="s">
        <v>3982</v>
      </c>
      <c r="M1514">
        <v>2904098</v>
      </c>
      <c r="N1514">
        <v>16000</v>
      </c>
      <c r="O1514" s="59">
        <v>1069534</v>
      </c>
    </row>
    <row r="1515" spans="1:15" x14ac:dyDescent="0.3">
      <c r="A1515" t="s">
        <v>709</v>
      </c>
      <c r="B1515">
        <v>139.11000000000001</v>
      </c>
      <c r="C1515">
        <v>2</v>
      </c>
      <c r="D1515" s="18">
        <v>39354</v>
      </c>
      <c r="E1515" s="18">
        <v>39400</v>
      </c>
      <c r="F1515" t="s">
        <v>5958</v>
      </c>
      <c r="G1515" t="s">
        <v>5969</v>
      </c>
      <c r="H1515" t="s">
        <v>675</v>
      </c>
      <c r="I1515" t="s">
        <v>771</v>
      </c>
      <c r="J1515" t="s">
        <v>772</v>
      </c>
      <c r="K1515" t="s">
        <v>3981</v>
      </c>
      <c r="L1515" t="s">
        <v>3980</v>
      </c>
      <c r="M1515">
        <v>2894452</v>
      </c>
      <c r="N1515">
        <v>30300</v>
      </c>
      <c r="O1515" s="59">
        <v>27211731</v>
      </c>
    </row>
    <row r="1516" spans="1:15" x14ac:dyDescent="0.3">
      <c r="A1516" t="s">
        <v>709</v>
      </c>
      <c r="B1516">
        <v>180.22</v>
      </c>
      <c r="C1516">
        <v>2</v>
      </c>
      <c r="D1516" s="18">
        <v>39139</v>
      </c>
      <c r="E1516" s="18">
        <v>39150</v>
      </c>
      <c r="F1516" t="s">
        <v>5960</v>
      </c>
      <c r="G1516" t="s">
        <v>5969</v>
      </c>
      <c r="H1516" t="s">
        <v>699</v>
      </c>
      <c r="I1516" t="s">
        <v>771</v>
      </c>
      <c r="J1516" t="s">
        <v>750</v>
      </c>
      <c r="K1516" t="s">
        <v>1251</v>
      </c>
      <c r="L1516" t="s">
        <v>3979</v>
      </c>
      <c r="M1516">
        <v>2739746</v>
      </c>
      <c r="N1516">
        <v>70700</v>
      </c>
      <c r="O1516" s="59">
        <v>25495705</v>
      </c>
    </row>
    <row r="1517" spans="1:15" x14ac:dyDescent="0.3">
      <c r="A1517" t="s">
        <v>676</v>
      </c>
      <c r="B1517">
        <v>186.44</v>
      </c>
      <c r="C1517">
        <v>2</v>
      </c>
      <c r="D1517" s="18">
        <v>39110</v>
      </c>
      <c r="E1517" s="18">
        <v>39159</v>
      </c>
      <c r="F1517" t="s">
        <v>5960</v>
      </c>
      <c r="G1517" t="s">
        <v>5969</v>
      </c>
      <c r="H1517" t="s">
        <v>699</v>
      </c>
      <c r="I1517" t="s">
        <v>672</v>
      </c>
      <c r="J1517" t="s">
        <v>779</v>
      </c>
      <c r="K1517" t="s">
        <v>2275</v>
      </c>
      <c r="L1517" t="s">
        <v>3470</v>
      </c>
      <c r="M1517">
        <v>961222</v>
      </c>
      <c r="N1517">
        <v>70700</v>
      </c>
      <c r="O1517" s="59">
        <v>1955091</v>
      </c>
    </row>
    <row r="1518" spans="1:15" x14ac:dyDescent="0.3">
      <c r="A1518" t="s">
        <v>696</v>
      </c>
      <c r="B1518">
        <v>112.13</v>
      </c>
      <c r="C1518">
        <v>2</v>
      </c>
      <c r="D1518" s="18">
        <v>39200</v>
      </c>
      <c r="E1518" s="18">
        <v>39210</v>
      </c>
      <c r="F1518" t="s">
        <v>5957</v>
      </c>
      <c r="G1518" t="s">
        <v>5969</v>
      </c>
      <c r="H1518" t="s">
        <v>681</v>
      </c>
      <c r="I1518" t="s">
        <v>765</v>
      </c>
      <c r="J1518" t="s">
        <v>766</v>
      </c>
      <c r="K1518" t="s">
        <v>767</v>
      </c>
      <c r="L1518" t="s">
        <v>3548</v>
      </c>
      <c r="M1518">
        <v>2788385</v>
      </c>
      <c r="N1518">
        <v>16000</v>
      </c>
      <c r="O1518" s="59">
        <v>25991572</v>
      </c>
    </row>
    <row r="1519" spans="1:15" x14ac:dyDescent="0.3">
      <c r="A1519" t="s">
        <v>709</v>
      </c>
      <c r="B1519">
        <v>135.12</v>
      </c>
      <c r="C1519">
        <v>2</v>
      </c>
      <c r="D1519" s="18">
        <v>39293</v>
      </c>
      <c r="E1519" s="18">
        <v>39321</v>
      </c>
      <c r="F1519" t="s">
        <v>5958</v>
      </c>
      <c r="G1519" t="s">
        <v>5969</v>
      </c>
      <c r="H1519" t="s">
        <v>681</v>
      </c>
      <c r="I1519" t="s">
        <v>746</v>
      </c>
      <c r="J1519" t="s">
        <v>782</v>
      </c>
      <c r="K1519" t="s">
        <v>3515</v>
      </c>
      <c r="L1519" t="s">
        <v>3978</v>
      </c>
      <c r="M1519">
        <v>382096</v>
      </c>
      <c r="N1519">
        <v>16000</v>
      </c>
      <c r="O1519" s="59">
        <v>17751757</v>
      </c>
    </row>
    <row r="1520" spans="1:15" x14ac:dyDescent="0.3">
      <c r="A1520" t="s">
        <v>696</v>
      </c>
      <c r="B1520">
        <v>174.63</v>
      </c>
      <c r="C1520">
        <v>3</v>
      </c>
      <c r="D1520" s="18">
        <v>39429</v>
      </c>
      <c r="E1520" s="18">
        <v>39442</v>
      </c>
      <c r="F1520" t="s">
        <v>5959</v>
      </c>
      <c r="G1520" t="s">
        <v>5968</v>
      </c>
      <c r="H1520" t="s">
        <v>720</v>
      </c>
      <c r="I1520" t="s">
        <v>693</v>
      </c>
      <c r="J1520" t="s">
        <v>694</v>
      </c>
      <c r="K1520" t="s">
        <v>3290</v>
      </c>
      <c r="L1520" t="s">
        <v>3977</v>
      </c>
      <c r="M1520">
        <v>370434</v>
      </c>
      <c r="N1520">
        <v>90830</v>
      </c>
      <c r="O1520" s="59">
        <v>27898909</v>
      </c>
    </row>
    <row r="1521" spans="1:15" x14ac:dyDescent="0.3">
      <c r="A1521" t="s">
        <v>690</v>
      </c>
      <c r="B1521">
        <v>185.7</v>
      </c>
      <c r="C1521">
        <v>2</v>
      </c>
      <c r="D1521" s="18">
        <v>39318</v>
      </c>
      <c r="E1521" s="18">
        <v>39326</v>
      </c>
      <c r="F1521" t="s">
        <v>5958</v>
      </c>
      <c r="G1521" t="s">
        <v>5968</v>
      </c>
      <c r="H1521" t="s">
        <v>755</v>
      </c>
      <c r="I1521" t="s">
        <v>711</v>
      </c>
      <c r="J1521" t="s">
        <v>712</v>
      </c>
      <c r="K1521" t="s">
        <v>1702</v>
      </c>
      <c r="L1521" t="s">
        <v>3350</v>
      </c>
      <c r="M1521">
        <v>936398</v>
      </c>
      <c r="N1521">
        <v>87000</v>
      </c>
      <c r="O1521" s="59">
        <v>26879470</v>
      </c>
    </row>
    <row r="1522" spans="1:15" x14ac:dyDescent="0.3">
      <c r="A1522" t="s">
        <v>690</v>
      </c>
      <c r="B1522">
        <v>181.83</v>
      </c>
      <c r="C1522">
        <v>4</v>
      </c>
      <c r="D1522" s="18">
        <v>39405</v>
      </c>
      <c r="E1522" s="18">
        <v>39423</v>
      </c>
      <c r="F1522" t="s">
        <v>5959</v>
      </c>
      <c r="G1522" t="s">
        <v>5969</v>
      </c>
      <c r="H1522" t="s">
        <v>699</v>
      </c>
      <c r="I1522" t="s">
        <v>711</v>
      </c>
      <c r="J1522" t="s">
        <v>712</v>
      </c>
      <c r="K1522" t="s">
        <v>935</v>
      </c>
      <c r="L1522" t="s">
        <v>2821</v>
      </c>
      <c r="M1522">
        <v>1945027</v>
      </c>
      <c r="N1522">
        <v>70700</v>
      </c>
      <c r="O1522" s="59">
        <v>27590161</v>
      </c>
    </row>
    <row r="1523" spans="1:15" x14ac:dyDescent="0.3">
      <c r="A1523" t="s">
        <v>709</v>
      </c>
      <c r="B1523">
        <v>97.73</v>
      </c>
      <c r="C1523">
        <v>2</v>
      </c>
      <c r="D1523" s="18">
        <v>39342</v>
      </c>
      <c r="E1523" s="18">
        <v>39355</v>
      </c>
      <c r="F1523" t="s">
        <v>5958</v>
      </c>
      <c r="G1523" t="s">
        <v>5968</v>
      </c>
      <c r="H1523" t="s">
        <v>720</v>
      </c>
      <c r="I1523" t="s">
        <v>706</v>
      </c>
      <c r="J1523" t="s">
        <v>707</v>
      </c>
      <c r="K1523" t="s">
        <v>1227</v>
      </c>
      <c r="L1523" t="s">
        <v>3976</v>
      </c>
      <c r="M1523">
        <v>2119161</v>
      </c>
      <c r="N1523">
        <v>90830</v>
      </c>
      <c r="O1523" s="59">
        <v>27055406</v>
      </c>
    </row>
    <row r="1524" spans="1:15" x14ac:dyDescent="0.3">
      <c r="A1524" t="s">
        <v>690</v>
      </c>
      <c r="B1524">
        <v>104.82</v>
      </c>
      <c r="C1524">
        <v>2</v>
      </c>
      <c r="D1524" s="18">
        <v>39119</v>
      </c>
      <c r="E1524" s="18">
        <v>39119</v>
      </c>
      <c r="F1524" t="s">
        <v>5960</v>
      </c>
      <c r="G1524" t="s">
        <v>5969</v>
      </c>
      <c r="H1524" t="s">
        <v>681</v>
      </c>
      <c r="I1524" t="s">
        <v>687</v>
      </c>
      <c r="J1524" t="s">
        <v>688</v>
      </c>
      <c r="K1524" t="s">
        <v>2768</v>
      </c>
      <c r="L1524" t="s">
        <v>1521</v>
      </c>
      <c r="M1524">
        <v>2835017</v>
      </c>
      <c r="N1524">
        <v>16000</v>
      </c>
      <c r="O1524" s="59">
        <v>25365930</v>
      </c>
    </row>
    <row r="1525" spans="1:15" x14ac:dyDescent="0.3">
      <c r="A1525" t="s">
        <v>690</v>
      </c>
      <c r="B1525">
        <v>124.33</v>
      </c>
      <c r="C1525">
        <v>1</v>
      </c>
      <c r="D1525" s="18">
        <v>39321</v>
      </c>
      <c r="E1525" s="18">
        <v>39348</v>
      </c>
      <c r="F1525" t="s">
        <v>5958</v>
      </c>
      <c r="G1525" t="s">
        <v>5969</v>
      </c>
      <c r="H1525" t="s">
        <v>681</v>
      </c>
      <c r="I1525" t="s">
        <v>722</v>
      </c>
      <c r="J1525" t="s">
        <v>797</v>
      </c>
      <c r="K1525" t="s">
        <v>1232</v>
      </c>
      <c r="L1525" t="s">
        <v>3975</v>
      </c>
      <c r="M1525">
        <v>2751350</v>
      </c>
      <c r="N1525">
        <v>16000</v>
      </c>
      <c r="O1525" s="59">
        <v>26889023</v>
      </c>
    </row>
    <row r="1526" spans="1:15" x14ac:dyDescent="0.3">
      <c r="A1526" t="s">
        <v>690</v>
      </c>
      <c r="B1526">
        <v>181.83</v>
      </c>
      <c r="C1526">
        <v>4</v>
      </c>
      <c r="D1526" s="18">
        <v>39290</v>
      </c>
      <c r="E1526" s="18">
        <v>39298</v>
      </c>
      <c r="F1526" t="s">
        <v>5958</v>
      </c>
      <c r="G1526" t="s">
        <v>5969</v>
      </c>
      <c r="H1526" t="s">
        <v>699</v>
      </c>
      <c r="I1526" t="s">
        <v>711</v>
      </c>
      <c r="J1526" t="s">
        <v>712</v>
      </c>
      <c r="K1526" t="s">
        <v>1032</v>
      </c>
      <c r="L1526" t="s">
        <v>2786</v>
      </c>
      <c r="M1526">
        <v>136297</v>
      </c>
      <c r="N1526">
        <v>70700</v>
      </c>
      <c r="O1526" s="59">
        <v>2256026</v>
      </c>
    </row>
    <row r="1527" spans="1:15" x14ac:dyDescent="0.3">
      <c r="A1527" t="s">
        <v>690</v>
      </c>
      <c r="B1527">
        <v>92.9</v>
      </c>
      <c r="C1527">
        <v>2</v>
      </c>
      <c r="D1527" s="18">
        <v>39222</v>
      </c>
      <c r="E1527" s="18">
        <v>39242</v>
      </c>
      <c r="F1527" t="s">
        <v>5957</v>
      </c>
      <c r="G1527" t="s">
        <v>5969</v>
      </c>
      <c r="H1527" t="s">
        <v>681</v>
      </c>
      <c r="I1527" t="s">
        <v>711</v>
      </c>
      <c r="J1527" t="s">
        <v>712</v>
      </c>
      <c r="K1527" t="s">
        <v>1650</v>
      </c>
      <c r="L1527" t="s">
        <v>3974</v>
      </c>
      <c r="M1527">
        <v>2842826</v>
      </c>
      <c r="N1527">
        <v>16000</v>
      </c>
      <c r="O1527" s="59">
        <v>26189397</v>
      </c>
    </row>
    <row r="1528" spans="1:15" x14ac:dyDescent="0.3">
      <c r="A1528" t="s">
        <v>690</v>
      </c>
      <c r="B1528">
        <v>153.37</v>
      </c>
      <c r="C1528">
        <v>2</v>
      </c>
      <c r="D1528" s="18">
        <v>39404</v>
      </c>
      <c r="E1528" s="18">
        <v>39437</v>
      </c>
      <c r="F1528" t="s">
        <v>5959</v>
      </c>
      <c r="G1528" t="s">
        <v>5969</v>
      </c>
      <c r="H1528" t="s">
        <v>675</v>
      </c>
      <c r="I1528" t="s">
        <v>839</v>
      </c>
      <c r="J1528" t="s">
        <v>1103</v>
      </c>
      <c r="K1528" t="s">
        <v>897</v>
      </c>
      <c r="L1528" t="s">
        <v>3374</v>
      </c>
      <c r="M1528">
        <v>141082</v>
      </c>
      <c r="N1528">
        <v>30300</v>
      </c>
      <c r="O1528" s="59">
        <v>27731218</v>
      </c>
    </row>
    <row r="1529" spans="1:15" x14ac:dyDescent="0.3">
      <c r="A1529" t="s">
        <v>709</v>
      </c>
      <c r="B1529">
        <v>114.36</v>
      </c>
      <c r="C1529">
        <v>1</v>
      </c>
      <c r="D1529" s="18">
        <v>39159</v>
      </c>
      <c r="E1529" s="18">
        <v>39166</v>
      </c>
      <c r="F1529" t="s">
        <v>5960</v>
      </c>
      <c r="G1529" t="s">
        <v>5969</v>
      </c>
      <c r="H1529" t="s">
        <v>681</v>
      </c>
      <c r="I1529" t="s">
        <v>771</v>
      </c>
      <c r="J1529" t="s">
        <v>750</v>
      </c>
      <c r="K1529" t="s">
        <v>817</v>
      </c>
      <c r="L1529" t="s">
        <v>3493</v>
      </c>
      <c r="M1529">
        <v>81466</v>
      </c>
      <c r="N1529">
        <v>16000</v>
      </c>
      <c r="O1529" s="59">
        <v>25654945</v>
      </c>
    </row>
    <row r="1530" spans="1:15" x14ac:dyDescent="0.3">
      <c r="A1530" t="s">
        <v>676</v>
      </c>
      <c r="B1530">
        <v>94.03</v>
      </c>
      <c r="C1530">
        <v>1</v>
      </c>
      <c r="D1530" s="18">
        <v>39140</v>
      </c>
      <c r="E1530" s="18">
        <v>39189</v>
      </c>
      <c r="F1530" t="s">
        <v>5960</v>
      </c>
      <c r="G1530" t="s">
        <v>5969</v>
      </c>
      <c r="H1530" t="s">
        <v>681</v>
      </c>
      <c r="I1530" t="s">
        <v>683</v>
      </c>
      <c r="J1530" t="s">
        <v>684</v>
      </c>
      <c r="K1530" t="s">
        <v>1067</v>
      </c>
      <c r="L1530" t="s">
        <v>3973</v>
      </c>
      <c r="M1530">
        <v>997472</v>
      </c>
      <c r="N1530">
        <v>16000</v>
      </c>
      <c r="O1530" s="59">
        <v>25570258</v>
      </c>
    </row>
    <row r="1531" spans="1:15" x14ac:dyDescent="0.3">
      <c r="A1531" t="s">
        <v>709</v>
      </c>
      <c r="B1531">
        <v>115.68</v>
      </c>
      <c r="C1531">
        <v>2</v>
      </c>
      <c r="D1531" s="18">
        <v>39117</v>
      </c>
      <c r="E1531" s="18">
        <v>39121</v>
      </c>
      <c r="F1531" t="s">
        <v>5960</v>
      </c>
      <c r="G1531" t="s">
        <v>5969</v>
      </c>
      <c r="H1531" t="s">
        <v>681</v>
      </c>
      <c r="I1531" t="s">
        <v>771</v>
      </c>
      <c r="J1531" t="s">
        <v>772</v>
      </c>
      <c r="K1531" t="s">
        <v>1848</v>
      </c>
      <c r="L1531" t="s">
        <v>1847</v>
      </c>
      <c r="M1531">
        <v>72698</v>
      </c>
      <c r="N1531">
        <v>16000</v>
      </c>
      <c r="O1531" s="59">
        <v>25350002</v>
      </c>
    </row>
    <row r="1532" spans="1:15" x14ac:dyDescent="0.3">
      <c r="A1532" t="s">
        <v>690</v>
      </c>
      <c r="B1532">
        <v>183.95</v>
      </c>
      <c r="C1532">
        <v>3</v>
      </c>
      <c r="D1532" s="18">
        <v>39348</v>
      </c>
      <c r="E1532" s="18">
        <v>39370</v>
      </c>
      <c r="F1532" t="s">
        <v>5958</v>
      </c>
      <c r="G1532" t="s">
        <v>5968</v>
      </c>
      <c r="H1532" t="s">
        <v>755</v>
      </c>
      <c r="I1532" t="s">
        <v>711</v>
      </c>
      <c r="J1532" t="s">
        <v>712</v>
      </c>
      <c r="K1532" t="s">
        <v>3972</v>
      </c>
      <c r="L1532" t="s">
        <v>3971</v>
      </c>
      <c r="M1532">
        <v>2491281</v>
      </c>
      <c r="N1532">
        <v>87000</v>
      </c>
      <c r="O1532" s="59">
        <v>27041727</v>
      </c>
    </row>
    <row r="1533" spans="1:15" x14ac:dyDescent="0.3">
      <c r="A1533" t="s">
        <v>690</v>
      </c>
      <c r="B1533">
        <v>123.68</v>
      </c>
      <c r="C1533">
        <v>3</v>
      </c>
      <c r="D1533" s="18">
        <v>39285</v>
      </c>
      <c r="E1533" s="18">
        <v>39293</v>
      </c>
      <c r="F1533" t="s">
        <v>5958</v>
      </c>
      <c r="G1533" t="s">
        <v>5969</v>
      </c>
      <c r="H1533" t="s">
        <v>675</v>
      </c>
      <c r="I1533" t="s">
        <v>711</v>
      </c>
      <c r="J1533" t="s">
        <v>712</v>
      </c>
      <c r="K1533" t="s">
        <v>1314</v>
      </c>
      <c r="L1533" t="s">
        <v>3970</v>
      </c>
      <c r="M1533">
        <v>2655742</v>
      </c>
      <c r="N1533">
        <v>30300</v>
      </c>
      <c r="O1533" s="59">
        <v>26621043</v>
      </c>
    </row>
    <row r="1534" spans="1:15" x14ac:dyDescent="0.3">
      <c r="A1534" t="s">
        <v>709</v>
      </c>
      <c r="B1534">
        <v>115.68</v>
      </c>
      <c r="C1534">
        <v>2</v>
      </c>
      <c r="D1534" s="18">
        <v>39133</v>
      </c>
      <c r="E1534" s="18">
        <v>39161</v>
      </c>
      <c r="F1534" t="s">
        <v>5960</v>
      </c>
      <c r="G1534" t="s">
        <v>5969</v>
      </c>
      <c r="H1534" t="s">
        <v>681</v>
      </c>
      <c r="I1534" t="s">
        <v>771</v>
      </c>
      <c r="J1534" t="s">
        <v>772</v>
      </c>
      <c r="K1534" t="s">
        <v>3637</v>
      </c>
      <c r="L1534" t="s">
        <v>3602</v>
      </c>
      <c r="M1534">
        <v>69679</v>
      </c>
      <c r="N1534">
        <v>16000</v>
      </c>
      <c r="O1534" s="59">
        <v>25451336</v>
      </c>
    </row>
    <row r="1535" spans="1:15" x14ac:dyDescent="0.3">
      <c r="A1535" t="s">
        <v>696</v>
      </c>
      <c r="B1535">
        <v>168.82</v>
      </c>
      <c r="C1535">
        <v>2</v>
      </c>
      <c r="D1535" s="18">
        <v>39129</v>
      </c>
      <c r="E1535" s="18">
        <v>39148</v>
      </c>
      <c r="F1535" t="s">
        <v>5960</v>
      </c>
      <c r="G1535" t="s">
        <v>5968</v>
      </c>
      <c r="H1535" t="s">
        <v>720</v>
      </c>
      <c r="I1535" t="s">
        <v>693</v>
      </c>
      <c r="J1535" t="s">
        <v>694</v>
      </c>
      <c r="K1535" t="s">
        <v>1642</v>
      </c>
      <c r="L1535" t="s">
        <v>1641</v>
      </c>
      <c r="M1535">
        <v>353382</v>
      </c>
      <c r="N1535">
        <v>90830</v>
      </c>
      <c r="O1535" s="59">
        <v>25423523</v>
      </c>
    </row>
    <row r="1536" spans="1:15" x14ac:dyDescent="0.3">
      <c r="A1536" t="s">
        <v>696</v>
      </c>
      <c r="B1536">
        <v>181.28</v>
      </c>
      <c r="C1536">
        <v>3</v>
      </c>
      <c r="D1536" s="18">
        <v>39235</v>
      </c>
      <c r="E1536" s="18">
        <v>39246</v>
      </c>
      <c r="F1536" t="s">
        <v>5957</v>
      </c>
      <c r="G1536" t="s">
        <v>5969</v>
      </c>
      <c r="H1536" t="s">
        <v>699</v>
      </c>
      <c r="I1536" t="s">
        <v>693</v>
      </c>
      <c r="J1536" t="s">
        <v>694</v>
      </c>
      <c r="K1536" t="s">
        <v>1219</v>
      </c>
      <c r="L1536" t="s">
        <v>3032</v>
      </c>
      <c r="M1536">
        <v>1757534</v>
      </c>
      <c r="N1536">
        <v>70700</v>
      </c>
      <c r="O1536" s="59">
        <v>26234244</v>
      </c>
    </row>
    <row r="1537" spans="1:15" x14ac:dyDescent="0.3">
      <c r="A1537" t="s">
        <v>696</v>
      </c>
      <c r="B1537">
        <v>168.82</v>
      </c>
      <c r="C1537">
        <v>2</v>
      </c>
      <c r="D1537" s="18">
        <v>39292</v>
      </c>
      <c r="E1537" s="18">
        <v>39309</v>
      </c>
      <c r="F1537" t="s">
        <v>5958</v>
      </c>
      <c r="G1537" t="s">
        <v>5968</v>
      </c>
      <c r="H1537" t="s">
        <v>720</v>
      </c>
      <c r="I1537" t="s">
        <v>693</v>
      </c>
      <c r="J1537" t="s">
        <v>694</v>
      </c>
      <c r="K1537" t="s">
        <v>2049</v>
      </c>
      <c r="L1537" t="s">
        <v>2512</v>
      </c>
      <c r="M1537">
        <v>354435</v>
      </c>
      <c r="N1537">
        <v>90830</v>
      </c>
      <c r="O1537" s="59">
        <v>26692206</v>
      </c>
    </row>
    <row r="1538" spans="1:15" x14ac:dyDescent="0.3">
      <c r="A1538" t="s">
        <v>696</v>
      </c>
      <c r="B1538">
        <v>168.82</v>
      </c>
      <c r="C1538">
        <v>2</v>
      </c>
      <c r="D1538" s="18">
        <v>39091</v>
      </c>
      <c r="E1538" s="18">
        <v>39115</v>
      </c>
      <c r="F1538" t="s">
        <v>5960</v>
      </c>
      <c r="G1538" t="s">
        <v>5968</v>
      </c>
      <c r="H1538" t="s">
        <v>720</v>
      </c>
      <c r="I1538" t="s">
        <v>693</v>
      </c>
      <c r="J1538" t="s">
        <v>694</v>
      </c>
      <c r="K1538" t="s">
        <v>2115</v>
      </c>
      <c r="L1538" t="s">
        <v>3969</v>
      </c>
      <c r="M1538">
        <v>1739481</v>
      </c>
      <c r="N1538">
        <v>90830</v>
      </c>
      <c r="O1538" s="59">
        <v>1919380</v>
      </c>
    </row>
    <row r="1539" spans="1:15" x14ac:dyDescent="0.3">
      <c r="A1539" t="s">
        <v>676</v>
      </c>
      <c r="B1539">
        <v>186.44</v>
      </c>
      <c r="C1539">
        <v>2</v>
      </c>
      <c r="D1539" s="18">
        <v>39212</v>
      </c>
      <c r="E1539" s="18">
        <v>39304</v>
      </c>
      <c r="F1539" t="s">
        <v>5957</v>
      </c>
      <c r="G1539" t="s">
        <v>5969</v>
      </c>
      <c r="H1539" t="s">
        <v>699</v>
      </c>
      <c r="I1539" t="s">
        <v>672</v>
      </c>
      <c r="J1539" t="s">
        <v>779</v>
      </c>
      <c r="K1539" t="s">
        <v>1302</v>
      </c>
      <c r="L1539" t="s">
        <v>1301</v>
      </c>
      <c r="M1539">
        <v>2227015</v>
      </c>
      <c r="N1539">
        <v>70700</v>
      </c>
      <c r="O1539" s="59">
        <v>26019574</v>
      </c>
    </row>
    <row r="1540" spans="1:15" x14ac:dyDescent="0.3">
      <c r="A1540" t="s">
        <v>676</v>
      </c>
      <c r="B1540">
        <v>94.77</v>
      </c>
      <c r="C1540">
        <v>1</v>
      </c>
      <c r="D1540" s="18">
        <v>39296</v>
      </c>
      <c r="E1540" s="18">
        <v>39327</v>
      </c>
      <c r="F1540" t="s">
        <v>5958</v>
      </c>
      <c r="G1540" t="s">
        <v>5969</v>
      </c>
      <c r="H1540" t="s">
        <v>681</v>
      </c>
      <c r="I1540" t="s">
        <v>678</v>
      </c>
      <c r="J1540" t="s">
        <v>679</v>
      </c>
      <c r="K1540" t="s">
        <v>3968</v>
      </c>
      <c r="L1540" t="s">
        <v>3967</v>
      </c>
      <c r="M1540">
        <v>304409</v>
      </c>
      <c r="N1540">
        <v>16000</v>
      </c>
      <c r="O1540" s="59">
        <v>26687932</v>
      </c>
    </row>
    <row r="1541" spans="1:15" x14ac:dyDescent="0.3">
      <c r="A1541" t="s">
        <v>696</v>
      </c>
      <c r="B1541">
        <v>168.82</v>
      </c>
      <c r="C1541">
        <v>2</v>
      </c>
      <c r="D1541" s="18">
        <v>39192</v>
      </c>
      <c r="E1541" s="18">
        <v>39217</v>
      </c>
      <c r="F1541" t="s">
        <v>5957</v>
      </c>
      <c r="G1541" t="s">
        <v>5968</v>
      </c>
      <c r="H1541" t="s">
        <v>720</v>
      </c>
      <c r="I1541" t="s">
        <v>693</v>
      </c>
      <c r="J1541" t="s">
        <v>694</v>
      </c>
      <c r="K1541" t="s">
        <v>1695</v>
      </c>
      <c r="L1541" t="s">
        <v>3966</v>
      </c>
      <c r="M1541">
        <v>2368856</v>
      </c>
      <c r="N1541">
        <v>90830</v>
      </c>
      <c r="O1541" s="59">
        <v>25992951</v>
      </c>
    </row>
    <row r="1542" spans="1:15" x14ac:dyDescent="0.3">
      <c r="A1542" t="s">
        <v>709</v>
      </c>
      <c r="B1542">
        <v>180.57</v>
      </c>
      <c r="C1542">
        <v>4</v>
      </c>
      <c r="D1542" s="18">
        <v>39247</v>
      </c>
      <c r="E1542" s="18">
        <v>39255</v>
      </c>
      <c r="F1542" t="s">
        <v>5957</v>
      </c>
      <c r="G1542" t="s">
        <v>5969</v>
      </c>
      <c r="H1542" t="s">
        <v>675</v>
      </c>
      <c r="I1542" t="s">
        <v>746</v>
      </c>
      <c r="J1542" t="s">
        <v>747</v>
      </c>
      <c r="K1542" t="s">
        <v>1528</v>
      </c>
      <c r="L1542" t="s">
        <v>1619</v>
      </c>
      <c r="M1542">
        <v>2328003</v>
      </c>
      <c r="N1542">
        <v>30300</v>
      </c>
      <c r="O1542" s="59">
        <v>17728033</v>
      </c>
    </row>
    <row r="1543" spans="1:15" x14ac:dyDescent="0.3">
      <c r="A1543" t="s">
        <v>696</v>
      </c>
      <c r="B1543">
        <v>149.38999999999999</v>
      </c>
      <c r="C1543">
        <v>2</v>
      </c>
      <c r="D1543" s="18">
        <v>39251</v>
      </c>
      <c r="E1543" s="18">
        <v>39274</v>
      </c>
      <c r="F1543" t="s">
        <v>5957</v>
      </c>
      <c r="G1543" t="s">
        <v>5969</v>
      </c>
      <c r="H1543" t="s">
        <v>675</v>
      </c>
      <c r="I1543" t="s">
        <v>693</v>
      </c>
      <c r="J1543" t="s">
        <v>694</v>
      </c>
      <c r="K1543" t="s">
        <v>717</v>
      </c>
      <c r="L1543" t="s">
        <v>1963</v>
      </c>
      <c r="M1543">
        <v>2882805</v>
      </c>
      <c r="N1543">
        <v>30300</v>
      </c>
      <c r="O1543" s="59">
        <v>26367607</v>
      </c>
    </row>
    <row r="1544" spans="1:15" x14ac:dyDescent="0.3">
      <c r="A1544" t="s">
        <v>709</v>
      </c>
      <c r="B1544">
        <v>135.12</v>
      </c>
      <c r="C1544">
        <v>2</v>
      </c>
      <c r="D1544" s="18">
        <v>39395</v>
      </c>
      <c r="E1544" s="18">
        <v>39421</v>
      </c>
      <c r="F1544" t="s">
        <v>5959</v>
      </c>
      <c r="G1544" t="s">
        <v>5969</v>
      </c>
      <c r="H1544" t="s">
        <v>681</v>
      </c>
      <c r="I1544" t="s">
        <v>746</v>
      </c>
      <c r="J1544" t="s">
        <v>782</v>
      </c>
      <c r="K1544" t="s">
        <v>1392</v>
      </c>
      <c r="L1544" t="s">
        <v>3965</v>
      </c>
      <c r="M1544">
        <v>382947</v>
      </c>
      <c r="N1544">
        <v>16000</v>
      </c>
      <c r="O1544" s="59">
        <v>17813850</v>
      </c>
    </row>
    <row r="1545" spans="1:15" x14ac:dyDescent="0.3">
      <c r="A1545" t="s">
        <v>696</v>
      </c>
      <c r="B1545">
        <v>168.82</v>
      </c>
      <c r="C1545">
        <v>2</v>
      </c>
      <c r="D1545" s="18">
        <v>39108</v>
      </c>
      <c r="E1545" s="18">
        <v>39127</v>
      </c>
      <c r="F1545" t="s">
        <v>5960</v>
      </c>
      <c r="G1545" t="s">
        <v>5968</v>
      </c>
      <c r="H1545" t="s">
        <v>720</v>
      </c>
      <c r="I1545" t="s">
        <v>693</v>
      </c>
      <c r="J1545" t="s">
        <v>694</v>
      </c>
      <c r="K1545" t="s">
        <v>1242</v>
      </c>
      <c r="L1545" t="s">
        <v>3964</v>
      </c>
      <c r="M1545">
        <v>351372</v>
      </c>
      <c r="N1545">
        <v>90830</v>
      </c>
      <c r="O1545" s="59">
        <v>1950146</v>
      </c>
    </row>
    <row r="1546" spans="1:15" x14ac:dyDescent="0.3">
      <c r="A1546" t="s">
        <v>696</v>
      </c>
      <c r="B1546">
        <v>168.82</v>
      </c>
      <c r="C1546">
        <v>2</v>
      </c>
      <c r="D1546" s="18">
        <v>39348</v>
      </c>
      <c r="E1546" s="18">
        <v>39348</v>
      </c>
      <c r="F1546" t="s">
        <v>5958</v>
      </c>
      <c r="G1546" t="s">
        <v>5968</v>
      </c>
      <c r="H1546" t="s">
        <v>720</v>
      </c>
      <c r="I1546" t="s">
        <v>693</v>
      </c>
      <c r="J1546" t="s">
        <v>694</v>
      </c>
      <c r="K1546" t="s">
        <v>3963</v>
      </c>
      <c r="L1546" t="s">
        <v>3962</v>
      </c>
      <c r="M1546">
        <v>2225231</v>
      </c>
      <c r="N1546">
        <v>90830</v>
      </c>
      <c r="O1546" s="59">
        <v>27124815</v>
      </c>
    </row>
    <row r="1547" spans="1:15" x14ac:dyDescent="0.3">
      <c r="A1547" t="s">
        <v>696</v>
      </c>
      <c r="B1547">
        <v>139.68</v>
      </c>
      <c r="C1547">
        <v>2</v>
      </c>
      <c r="D1547" s="18">
        <v>39298</v>
      </c>
      <c r="E1547" s="18">
        <v>39300</v>
      </c>
      <c r="F1547" t="s">
        <v>5958</v>
      </c>
      <c r="G1547" t="s">
        <v>5968</v>
      </c>
      <c r="H1547" t="s">
        <v>720</v>
      </c>
      <c r="I1547" t="s">
        <v>693</v>
      </c>
      <c r="J1547" t="s">
        <v>694</v>
      </c>
      <c r="K1547" t="s">
        <v>1133</v>
      </c>
      <c r="L1547" t="s">
        <v>1819</v>
      </c>
      <c r="M1547">
        <v>2903268</v>
      </c>
      <c r="N1547">
        <v>90830</v>
      </c>
      <c r="O1547" s="59">
        <v>26746347</v>
      </c>
    </row>
    <row r="1548" spans="1:15" x14ac:dyDescent="0.3">
      <c r="A1548" t="s">
        <v>696</v>
      </c>
      <c r="B1548">
        <v>185.27</v>
      </c>
      <c r="C1548">
        <v>3</v>
      </c>
      <c r="D1548" s="18">
        <v>39398</v>
      </c>
      <c r="E1548" s="18">
        <v>39415</v>
      </c>
      <c r="F1548" t="s">
        <v>5959</v>
      </c>
      <c r="G1548" t="s">
        <v>5969</v>
      </c>
      <c r="H1548" t="s">
        <v>699</v>
      </c>
      <c r="I1548" t="s">
        <v>693</v>
      </c>
      <c r="J1548" t="s">
        <v>694</v>
      </c>
      <c r="K1548" t="s">
        <v>1447</v>
      </c>
      <c r="L1548" t="s">
        <v>3961</v>
      </c>
      <c r="M1548">
        <v>960847</v>
      </c>
      <c r="N1548">
        <v>70700</v>
      </c>
      <c r="O1548" s="59">
        <v>27482589</v>
      </c>
    </row>
    <row r="1549" spans="1:15" x14ac:dyDescent="0.3">
      <c r="A1549" t="s">
        <v>696</v>
      </c>
      <c r="B1549">
        <v>154.55000000000001</v>
      </c>
      <c r="C1549">
        <v>2</v>
      </c>
      <c r="D1549" s="18">
        <v>39222</v>
      </c>
      <c r="E1549" s="18">
        <v>39228</v>
      </c>
      <c r="F1549" t="s">
        <v>5957</v>
      </c>
      <c r="G1549" t="s">
        <v>5968</v>
      </c>
      <c r="H1549" t="s">
        <v>720</v>
      </c>
      <c r="I1549" t="s">
        <v>693</v>
      </c>
      <c r="J1549" t="s">
        <v>694</v>
      </c>
      <c r="K1549" t="s">
        <v>3733</v>
      </c>
      <c r="L1549" t="s">
        <v>3960</v>
      </c>
      <c r="M1549">
        <v>328090</v>
      </c>
      <c r="N1549">
        <v>90830</v>
      </c>
      <c r="O1549" s="59">
        <v>26203539</v>
      </c>
    </row>
    <row r="1550" spans="1:15" x14ac:dyDescent="0.3">
      <c r="A1550" t="s">
        <v>690</v>
      </c>
      <c r="B1550">
        <v>98.41</v>
      </c>
      <c r="C1550">
        <v>1</v>
      </c>
      <c r="D1550" s="18">
        <v>39206</v>
      </c>
      <c r="E1550" s="18">
        <v>39243</v>
      </c>
      <c r="F1550" t="s">
        <v>5957</v>
      </c>
      <c r="G1550" t="s">
        <v>5969</v>
      </c>
      <c r="H1550" t="s">
        <v>681</v>
      </c>
      <c r="I1550" t="s">
        <v>711</v>
      </c>
      <c r="J1550" t="s">
        <v>712</v>
      </c>
      <c r="K1550" t="s">
        <v>1028</v>
      </c>
      <c r="L1550" t="s">
        <v>3959</v>
      </c>
      <c r="M1550">
        <v>136997</v>
      </c>
      <c r="N1550">
        <v>16000</v>
      </c>
      <c r="O1550" s="59">
        <v>26028204</v>
      </c>
    </row>
    <row r="1551" spans="1:15" x14ac:dyDescent="0.3">
      <c r="A1551" t="s">
        <v>709</v>
      </c>
      <c r="B1551">
        <v>150.68</v>
      </c>
      <c r="C1551">
        <v>3</v>
      </c>
      <c r="D1551" s="18">
        <v>39417</v>
      </c>
      <c r="E1551" s="18">
        <v>39428</v>
      </c>
      <c r="F1551" t="s">
        <v>5959</v>
      </c>
      <c r="G1551" t="s">
        <v>5969</v>
      </c>
      <c r="H1551" t="s">
        <v>675</v>
      </c>
      <c r="I1551" t="s">
        <v>771</v>
      </c>
      <c r="J1551" t="s">
        <v>772</v>
      </c>
      <c r="K1551" t="s">
        <v>984</v>
      </c>
      <c r="L1551" t="s">
        <v>3958</v>
      </c>
      <c r="M1551">
        <v>2300683</v>
      </c>
      <c r="N1551">
        <v>30300</v>
      </c>
      <c r="O1551" s="59">
        <v>27649691</v>
      </c>
    </row>
    <row r="1552" spans="1:15" x14ac:dyDescent="0.3">
      <c r="A1552" t="s">
        <v>696</v>
      </c>
      <c r="B1552">
        <v>187.81</v>
      </c>
      <c r="C1552">
        <v>4</v>
      </c>
      <c r="D1552" s="18">
        <v>39263</v>
      </c>
      <c r="E1552" s="18">
        <v>39276</v>
      </c>
      <c r="F1552" t="s">
        <v>5957</v>
      </c>
      <c r="G1552" t="s">
        <v>5969</v>
      </c>
      <c r="H1552" t="s">
        <v>699</v>
      </c>
      <c r="I1552" t="s">
        <v>765</v>
      </c>
      <c r="J1552" t="s">
        <v>950</v>
      </c>
      <c r="K1552" t="s">
        <v>951</v>
      </c>
      <c r="L1552" t="s">
        <v>2083</v>
      </c>
      <c r="M1552">
        <v>2541642</v>
      </c>
      <c r="N1552">
        <v>70700</v>
      </c>
      <c r="O1552" s="59">
        <v>26394955</v>
      </c>
    </row>
    <row r="1553" spans="1:15" x14ac:dyDescent="0.3">
      <c r="A1553" t="s">
        <v>709</v>
      </c>
      <c r="B1553">
        <v>193.24</v>
      </c>
      <c r="C1553">
        <v>2</v>
      </c>
      <c r="D1553" s="18">
        <v>39401</v>
      </c>
      <c r="E1553" s="18">
        <v>39440</v>
      </c>
      <c r="F1553" t="s">
        <v>5959</v>
      </c>
      <c r="G1553" t="s">
        <v>5969</v>
      </c>
      <c r="H1553" t="s">
        <v>699</v>
      </c>
      <c r="I1553" t="s">
        <v>746</v>
      </c>
      <c r="J1553" t="s">
        <v>782</v>
      </c>
      <c r="K1553" t="s">
        <v>1136</v>
      </c>
      <c r="L1553" t="s">
        <v>1135</v>
      </c>
      <c r="M1553">
        <v>380708</v>
      </c>
      <c r="N1553">
        <v>70700</v>
      </c>
      <c r="O1553" s="59">
        <v>17812469</v>
      </c>
    </row>
    <row r="1554" spans="1:15" x14ac:dyDescent="0.3">
      <c r="A1554" t="s">
        <v>676</v>
      </c>
      <c r="B1554">
        <v>94.03</v>
      </c>
      <c r="C1554">
        <v>1</v>
      </c>
      <c r="D1554" s="18">
        <v>39389</v>
      </c>
      <c r="E1554" s="18">
        <v>39454</v>
      </c>
      <c r="F1554" t="s">
        <v>5959</v>
      </c>
      <c r="G1554" t="s">
        <v>5969</v>
      </c>
      <c r="H1554" t="s">
        <v>681</v>
      </c>
      <c r="I1554" t="s">
        <v>683</v>
      </c>
      <c r="J1554" t="s">
        <v>684</v>
      </c>
      <c r="K1554" t="s">
        <v>1987</v>
      </c>
      <c r="L1554" t="s">
        <v>931</v>
      </c>
      <c r="M1554">
        <v>997470</v>
      </c>
      <c r="N1554">
        <v>16000</v>
      </c>
      <c r="O1554" s="59">
        <v>27450238</v>
      </c>
    </row>
    <row r="1555" spans="1:15" x14ac:dyDescent="0.3">
      <c r="A1555" t="s">
        <v>696</v>
      </c>
      <c r="B1555">
        <v>174.86</v>
      </c>
      <c r="C1555">
        <v>3</v>
      </c>
      <c r="D1555" s="18">
        <v>39179</v>
      </c>
      <c r="E1555" s="18">
        <v>39198</v>
      </c>
      <c r="F1555" t="s">
        <v>5957</v>
      </c>
      <c r="G1555" t="s">
        <v>5968</v>
      </c>
      <c r="H1555" t="s">
        <v>755</v>
      </c>
      <c r="I1555" t="s">
        <v>946</v>
      </c>
      <c r="J1555" t="s">
        <v>947</v>
      </c>
      <c r="K1555" t="s">
        <v>1067</v>
      </c>
      <c r="L1555" t="s">
        <v>2542</v>
      </c>
      <c r="M1555">
        <v>9186329</v>
      </c>
      <c r="N1555">
        <v>87000</v>
      </c>
      <c r="O1555" s="59">
        <v>25804701</v>
      </c>
    </row>
    <row r="1556" spans="1:15" x14ac:dyDescent="0.3">
      <c r="A1556" t="s">
        <v>690</v>
      </c>
      <c r="B1556">
        <v>92.9</v>
      </c>
      <c r="C1556">
        <v>2</v>
      </c>
      <c r="D1556" s="18">
        <v>39408</v>
      </c>
      <c r="E1556" s="18">
        <v>39443</v>
      </c>
      <c r="F1556" t="s">
        <v>5959</v>
      </c>
      <c r="G1556" t="s">
        <v>5969</v>
      </c>
      <c r="H1556" t="s">
        <v>681</v>
      </c>
      <c r="I1556" t="s">
        <v>711</v>
      </c>
      <c r="J1556" t="s">
        <v>712</v>
      </c>
      <c r="K1556" t="s">
        <v>1093</v>
      </c>
      <c r="L1556" t="s">
        <v>2037</v>
      </c>
      <c r="M1556">
        <v>2864002</v>
      </c>
      <c r="N1556">
        <v>16000</v>
      </c>
      <c r="O1556" s="59">
        <v>27547058</v>
      </c>
    </row>
    <row r="1557" spans="1:15" x14ac:dyDescent="0.3">
      <c r="A1557" t="s">
        <v>690</v>
      </c>
      <c r="B1557">
        <v>135.16999999999999</v>
      </c>
      <c r="C1557">
        <v>3</v>
      </c>
      <c r="D1557" s="18">
        <v>39286</v>
      </c>
      <c r="E1557" s="18">
        <v>39290</v>
      </c>
      <c r="F1557" t="s">
        <v>5958</v>
      </c>
      <c r="G1557" t="s">
        <v>5968</v>
      </c>
      <c r="H1557" t="s">
        <v>720</v>
      </c>
      <c r="I1557" t="s">
        <v>711</v>
      </c>
      <c r="J1557" t="s">
        <v>712</v>
      </c>
      <c r="K1557" t="s">
        <v>801</v>
      </c>
      <c r="L1557" t="s">
        <v>1470</v>
      </c>
      <c r="M1557">
        <v>2917364</v>
      </c>
      <c r="N1557">
        <v>90830</v>
      </c>
      <c r="O1557" s="59">
        <v>1113567</v>
      </c>
    </row>
    <row r="1558" spans="1:15" x14ac:dyDescent="0.3">
      <c r="A1558" t="s">
        <v>709</v>
      </c>
      <c r="B1558">
        <v>156.27000000000001</v>
      </c>
      <c r="C1558">
        <v>2</v>
      </c>
      <c r="D1558" s="18">
        <v>39143</v>
      </c>
      <c r="E1558" s="18">
        <v>39172</v>
      </c>
      <c r="F1558" t="s">
        <v>5960</v>
      </c>
      <c r="G1558" t="s">
        <v>5969</v>
      </c>
      <c r="H1558" t="s">
        <v>675</v>
      </c>
      <c r="I1558" t="s">
        <v>746</v>
      </c>
      <c r="J1558" t="s">
        <v>833</v>
      </c>
      <c r="K1558" t="s">
        <v>1899</v>
      </c>
      <c r="L1558" t="s">
        <v>2763</v>
      </c>
      <c r="M1558">
        <v>371997</v>
      </c>
      <c r="N1558">
        <v>30300</v>
      </c>
      <c r="O1558" s="59">
        <v>17666512</v>
      </c>
    </row>
    <row r="1559" spans="1:15" x14ac:dyDescent="0.3">
      <c r="A1559" t="s">
        <v>709</v>
      </c>
      <c r="B1559">
        <v>114.52</v>
      </c>
      <c r="C1559">
        <v>1</v>
      </c>
      <c r="D1559" s="18">
        <v>39131</v>
      </c>
      <c r="E1559" s="18">
        <v>39177</v>
      </c>
      <c r="F1559" t="s">
        <v>5960</v>
      </c>
      <c r="G1559" t="s">
        <v>5969</v>
      </c>
      <c r="H1559" t="s">
        <v>681</v>
      </c>
      <c r="I1559" t="s">
        <v>726</v>
      </c>
      <c r="J1559" t="s">
        <v>727</v>
      </c>
      <c r="K1559" t="s">
        <v>3957</v>
      </c>
      <c r="L1559" t="s">
        <v>3956</v>
      </c>
      <c r="M1559">
        <v>9019636</v>
      </c>
      <c r="N1559">
        <v>16000</v>
      </c>
      <c r="O1559" s="59">
        <v>25460798</v>
      </c>
    </row>
    <row r="1560" spans="1:15" x14ac:dyDescent="0.3">
      <c r="A1560" t="s">
        <v>709</v>
      </c>
      <c r="B1560">
        <v>177.5</v>
      </c>
      <c r="C1560">
        <v>4</v>
      </c>
      <c r="D1560" s="18">
        <v>39145</v>
      </c>
      <c r="E1560" s="18">
        <v>39181</v>
      </c>
      <c r="F1560" t="s">
        <v>5960</v>
      </c>
      <c r="G1560" t="s">
        <v>5968</v>
      </c>
      <c r="H1560" t="s">
        <v>720</v>
      </c>
      <c r="I1560" t="s">
        <v>746</v>
      </c>
      <c r="J1560" t="s">
        <v>747</v>
      </c>
      <c r="K1560" t="s">
        <v>3955</v>
      </c>
      <c r="L1560" t="s">
        <v>3954</v>
      </c>
      <c r="M1560">
        <v>380724</v>
      </c>
      <c r="N1560">
        <v>90830</v>
      </c>
      <c r="O1560" s="59">
        <v>17671585</v>
      </c>
    </row>
    <row r="1561" spans="1:15" x14ac:dyDescent="0.3">
      <c r="A1561" t="s">
        <v>696</v>
      </c>
      <c r="B1561">
        <v>174.63</v>
      </c>
      <c r="C1561">
        <v>3</v>
      </c>
      <c r="D1561" s="18">
        <v>39139</v>
      </c>
      <c r="E1561" s="18">
        <v>39157</v>
      </c>
      <c r="F1561" t="s">
        <v>5960</v>
      </c>
      <c r="G1561" t="s">
        <v>5968</v>
      </c>
      <c r="H1561" t="s">
        <v>720</v>
      </c>
      <c r="I1561" t="s">
        <v>693</v>
      </c>
      <c r="J1561" t="s">
        <v>694</v>
      </c>
      <c r="K1561" t="s">
        <v>3953</v>
      </c>
      <c r="L1561" t="s">
        <v>3952</v>
      </c>
      <c r="M1561">
        <v>371705</v>
      </c>
      <c r="N1561">
        <v>90830</v>
      </c>
      <c r="O1561" s="59">
        <v>1999667</v>
      </c>
    </row>
    <row r="1562" spans="1:15" x14ac:dyDescent="0.3">
      <c r="A1562" t="s">
        <v>690</v>
      </c>
      <c r="B1562">
        <v>108.79</v>
      </c>
      <c r="C1562">
        <v>2</v>
      </c>
      <c r="D1562" s="18">
        <v>39409</v>
      </c>
      <c r="E1562" s="18">
        <v>39428</v>
      </c>
      <c r="F1562" t="s">
        <v>5959</v>
      </c>
      <c r="G1562" t="s">
        <v>5969</v>
      </c>
      <c r="H1562" t="s">
        <v>681</v>
      </c>
      <c r="I1562" t="s">
        <v>839</v>
      </c>
      <c r="J1562" t="s">
        <v>797</v>
      </c>
      <c r="K1562" t="s">
        <v>2047</v>
      </c>
      <c r="L1562" t="s">
        <v>3951</v>
      </c>
      <c r="M1562">
        <v>2465644</v>
      </c>
      <c r="N1562">
        <v>16000</v>
      </c>
      <c r="O1562" s="59">
        <v>27727849</v>
      </c>
    </row>
    <row r="1563" spans="1:15" x14ac:dyDescent="0.3">
      <c r="A1563" t="s">
        <v>690</v>
      </c>
      <c r="B1563">
        <v>138.52000000000001</v>
      </c>
      <c r="C1563">
        <v>2</v>
      </c>
      <c r="D1563" s="18">
        <v>39272</v>
      </c>
      <c r="E1563" s="18">
        <v>39303</v>
      </c>
      <c r="F1563" t="s">
        <v>5958</v>
      </c>
      <c r="G1563" t="s">
        <v>5969</v>
      </c>
      <c r="H1563" t="s">
        <v>675</v>
      </c>
      <c r="I1563" t="s">
        <v>687</v>
      </c>
      <c r="J1563" t="s">
        <v>688</v>
      </c>
      <c r="K1563" t="s">
        <v>3950</v>
      </c>
      <c r="L1563" t="s">
        <v>3949</v>
      </c>
      <c r="M1563">
        <v>260756</v>
      </c>
      <c r="N1563">
        <v>30300</v>
      </c>
      <c r="O1563" s="59">
        <v>26520198</v>
      </c>
    </row>
    <row r="1564" spans="1:15" x14ac:dyDescent="0.3">
      <c r="A1564" t="s">
        <v>690</v>
      </c>
      <c r="B1564">
        <v>138.52000000000001</v>
      </c>
      <c r="C1564">
        <v>2</v>
      </c>
      <c r="D1564" s="18">
        <v>39105</v>
      </c>
      <c r="E1564" s="18">
        <v>39123</v>
      </c>
      <c r="F1564" t="s">
        <v>5960</v>
      </c>
      <c r="G1564" t="s">
        <v>5969</v>
      </c>
      <c r="H1564" t="s">
        <v>675</v>
      </c>
      <c r="I1564" t="s">
        <v>687</v>
      </c>
      <c r="J1564" t="s">
        <v>688</v>
      </c>
      <c r="K1564" t="s">
        <v>1312</v>
      </c>
      <c r="L1564" t="s">
        <v>3948</v>
      </c>
      <c r="M1564">
        <v>260630</v>
      </c>
      <c r="N1564">
        <v>30300</v>
      </c>
      <c r="O1564" s="59">
        <v>25264716</v>
      </c>
    </row>
    <row r="1565" spans="1:15" x14ac:dyDescent="0.3">
      <c r="A1565" t="s">
        <v>690</v>
      </c>
      <c r="B1565">
        <v>90.24</v>
      </c>
      <c r="C1565">
        <v>1</v>
      </c>
      <c r="D1565" s="18">
        <v>39140</v>
      </c>
      <c r="E1565" s="18">
        <v>39153</v>
      </c>
      <c r="F1565" t="s">
        <v>5960</v>
      </c>
      <c r="G1565" t="s">
        <v>5969</v>
      </c>
      <c r="H1565" t="s">
        <v>681</v>
      </c>
      <c r="I1565" t="s">
        <v>687</v>
      </c>
      <c r="J1565" t="s">
        <v>688</v>
      </c>
      <c r="K1565" t="s">
        <v>928</v>
      </c>
      <c r="L1565" t="s">
        <v>3947</v>
      </c>
      <c r="M1565">
        <v>9195562</v>
      </c>
      <c r="N1565">
        <v>16000</v>
      </c>
      <c r="O1565" s="59">
        <v>25515421</v>
      </c>
    </row>
    <row r="1566" spans="1:15" x14ac:dyDescent="0.3">
      <c r="A1566" t="s">
        <v>709</v>
      </c>
      <c r="B1566">
        <v>192.07</v>
      </c>
      <c r="C1566">
        <v>2</v>
      </c>
      <c r="D1566" s="18">
        <v>39202</v>
      </c>
      <c r="E1566" s="18">
        <v>39247</v>
      </c>
      <c r="F1566" t="s">
        <v>5957</v>
      </c>
      <c r="G1566" t="s">
        <v>5969</v>
      </c>
      <c r="H1566" t="s">
        <v>699</v>
      </c>
      <c r="I1566" t="s">
        <v>706</v>
      </c>
      <c r="J1566" t="s">
        <v>707</v>
      </c>
      <c r="K1566" t="s">
        <v>3683</v>
      </c>
      <c r="L1566" t="s">
        <v>3682</v>
      </c>
      <c r="M1566">
        <v>940615</v>
      </c>
      <c r="N1566">
        <v>70700</v>
      </c>
      <c r="O1566" s="59">
        <v>25964651</v>
      </c>
    </row>
    <row r="1567" spans="1:15" x14ac:dyDescent="0.3">
      <c r="A1567" t="s">
        <v>690</v>
      </c>
      <c r="B1567">
        <v>165.45</v>
      </c>
      <c r="C1567">
        <v>2</v>
      </c>
      <c r="D1567" s="18">
        <v>39292</v>
      </c>
      <c r="E1567" s="18">
        <v>39318</v>
      </c>
      <c r="F1567" t="s">
        <v>5958</v>
      </c>
      <c r="G1567" t="s">
        <v>5968</v>
      </c>
      <c r="H1567" t="s">
        <v>755</v>
      </c>
      <c r="I1567" t="s">
        <v>687</v>
      </c>
      <c r="J1567" t="s">
        <v>679</v>
      </c>
      <c r="K1567" t="s">
        <v>964</v>
      </c>
      <c r="L1567" t="s">
        <v>963</v>
      </c>
      <c r="M1567">
        <v>953437</v>
      </c>
      <c r="N1567">
        <v>87000</v>
      </c>
      <c r="O1567" s="59">
        <v>26665260</v>
      </c>
    </row>
    <row r="1568" spans="1:15" x14ac:dyDescent="0.3">
      <c r="A1568" t="s">
        <v>676</v>
      </c>
      <c r="B1568">
        <v>182.75</v>
      </c>
      <c r="C1568">
        <v>3</v>
      </c>
      <c r="D1568" s="18">
        <v>39277</v>
      </c>
      <c r="E1568" s="18">
        <v>39334</v>
      </c>
      <c r="F1568" t="s">
        <v>5958</v>
      </c>
      <c r="G1568" t="s">
        <v>5969</v>
      </c>
      <c r="H1568" t="s">
        <v>699</v>
      </c>
      <c r="I1568" t="s">
        <v>683</v>
      </c>
      <c r="J1568" t="s">
        <v>684</v>
      </c>
      <c r="K1568" t="s">
        <v>685</v>
      </c>
      <c r="L1568" t="s">
        <v>774</v>
      </c>
      <c r="M1568">
        <v>958296</v>
      </c>
      <c r="N1568">
        <v>70700</v>
      </c>
      <c r="O1568" s="59">
        <v>26557048</v>
      </c>
    </row>
    <row r="1569" spans="1:15" x14ac:dyDescent="0.3">
      <c r="A1569" t="s">
        <v>696</v>
      </c>
      <c r="B1569">
        <v>112.13</v>
      </c>
      <c r="C1569">
        <v>2</v>
      </c>
      <c r="D1569" s="18">
        <v>39131</v>
      </c>
      <c r="E1569" s="18">
        <v>39143</v>
      </c>
      <c r="F1569" t="s">
        <v>5960</v>
      </c>
      <c r="G1569" t="s">
        <v>5969</v>
      </c>
      <c r="H1569" t="s">
        <v>681</v>
      </c>
      <c r="I1569" t="s">
        <v>765</v>
      </c>
      <c r="J1569" t="s">
        <v>766</v>
      </c>
      <c r="K1569" t="s">
        <v>765</v>
      </c>
      <c r="L1569" t="s">
        <v>3946</v>
      </c>
      <c r="M1569">
        <v>338806</v>
      </c>
      <c r="N1569">
        <v>16000</v>
      </c>
      <c r="O1569" s="59">
        <v>25472313</v>
      </c>
    </row>
    <row r="1570" spans="1:15" x14ac:dyDescent="0.3">
      <c r="A1570" t="s">
        <v>696</v>
      </c>
      <c r="B1570">
        <v>124.43</v>
      </c>
      <c r="C1570">
        <v>1</v>
      </c>
      <c r="D1570" s="18">
        <v>39390</v>
      </c>
      <c r="E1570" s="18">
        <v>39391</v>
      </c>
      <c r="F1570" t="s">
        <v>5959</v>
      </c>
      <c r="G1570" t="s">
        <v>5969</v>
      </c>
      <c r="H1570" t="s">
        <v>681</v>
      </c>
      <c r="I1570" t="s">
        <v>693</v>
      </c>
      <c r="J1570" t="s">
        <v>694</v>
      </c>
      <c r="K1570" t="s">
        <v>733</v>
      </c>
      <c r="L1570" t="s">
        <v>3583</v>
      </c>
      <c r="M1570">
        <v>356819</v>
      </c>
      <c r="N1570">
        <v>16000</v>
      </c>
      <c r="O1570" s="59">
        <v>27454387</v>
      </c>
    </row>
    <row r="1571" spans="1:15" x14ac:dyDescent="0.3">
      <c r="A1571" t="s">
        <v>676</v>
      </c>
      <c r="B1571">
        <v>155.97999999999999</v>
      </c>
      <c r="C1571">
        <v>2</v>
      </c>
      <c r="D1571" s="18">
        <v>39284</v>
      </c>
      <c r="E1571" s="18">
        <v>39309</v>
      </c>
      <c r="F1571" t="s">
        <v>5958</v>
      </c>
      <c r="G1571" t="s">
        <v>5969</v>
      </c>
      <c r="H1571" t="s">
        <v>675</v>
      </c>
      <c r="I1571" t="s">
        <v>683</v>
      </c>
      <c r="J1571" t="s">
        <v>1519</v>
      </c>
      <c r="K1571" t="s">
        <v>3496</v>
      </c>
      <c r="L1571" t="s">
        <v>1060</v>
      </c>
      <c r="M1571">
        <v>17236</v>
      </c>
      <c r="N1571">
        <v>30300</v>
      </c>
      <c r="O1571" s="59">
        <v>26612083</v>
      </c>
    </row>
    <row r="1572" spans="1:15" x14ac:dyDescent="0.3">
      <c r="A1572" t="s">
        <v>676</v>
      </c>
      <c r="B1572">
        <v>121.91</v>
      </c>
      <c r="C1572">
        <v>2</v>
      </c>
      <c r="D1572" s="18">
        <v>39416</v>
      </c>
      <c r="E1572" s="18">
        <v>39496</v>
      </c>
      <c r="F1572" t="s">
        <v>5959</v>
      </c>
      <c r="G1572" t="s">
        <v>5969</v>
      </c>
      <c r="H1572" t="s">
        <v>681</v>
      </c>
      <c r="I1572" t="s">
        <v>683</v>
      </c>
      <c r="J1572" t="s">
        <v>730</v>
      </c>
      <c r="K1572" t="s">
        <v>1222</v>
      </c>
      <c r="L1572" t="s">
        <v>3945</v>
      </c>
      <c r="M1572">
        <v>2905627</v>
      </c>
      <c r="N1572">
        <v>16000</v>
      </c>
      <c r="O1572" s="59">
        <v>27661785</v>
      </c>
    </row>
    <row r="1573" spans="1:15" x14ac:dyDescent="0.3">
      <c r="A1573" t="s">
        <v>690</v>
      </c>
      <c r="B1573">
        <v>185.8</v>
      </c>
      <c r="C1573">
        <v>2</v>
      </c>
      <c r="D1573" s="18">
        <v>39123</v>
      </c>
      <c r="E1573" s="18">
        <v>39127</v>
      </c>
      <c r="F1573" t="s">
        <v>5960</v>
      </c>
      <c r="G1573" t="s">
        <v>5969</v>
      </c>
      <c r="H1573" t="s">
        <v>699</v>
      </c>
      <c r="I1573" t="s">
        <v>711</v>
      </c>
      <c r="J1573" t="s">
        <v>712</v>
      </c>
      <c r="K1573" t="s">
        <v>854</v>
      </c>
      <c r="L1573" t="s">
        <v>943</v>
      </c>
      <c r="M1573">
        <v>938352</v>
      </c>
      <c r="N1573">
        <v>70700</v>
      </c>
      <c r="O1573" s="59">
        <v>25395380</v>
      </c>
    </row>
    <row r="1574" spans="1:15" x14ac:dyDescent="0.3">
      <c r="A1574" t="s">
        <v>690</v>
      </c>
      <c r="B1574">
        <v>98.91</v>
      </c>
      <c r="C1574">
        <v>1</v>
      </c>
      <c r="D1574" s="18">
        <v>39402</v>
      </c>
      <c r="E1574" s="18">
        <v>39422</v>
      </c>
      <c r="F1574" t="s">
        <v>5959</v>
      </c>
      <c r="G1574" t="s">
        <v>5969</v>
      </c>
      <c r="H1574" t="s">
        <v>681</v>
      </c>
      <c r="I1574" t="s">
        <v>711</v>
      </c>
      <c r="J1574" t="s">
        <v>712</v>
      </c>
      <c r="K1574" t="s">
        <v>830</v>
      </c>
      <c r="L1574" t="s">
        <v>3944</v>
      </c>
      <c r="M1574">
        <v>2875953</v>
      </c>
      <c r="N1574">
        <v>16000</v>
      </c>
      <c r="O1574" s="59">
        <v>2475007</v>
      </c>
    </row>
    <row r="1575" spans="1:15" x14ac:dyDescent="0.3">
      <c r="A1575" t="s">
        <v>709</v>
      </c>
      <c r="B1575">
        <v>192.3</v>
      </c>
      <c r="C1575">
        <v>3</v>
      </c>
      <c r="D1575" s="18">
        <v>39437</v>
      </c>
      <c r="E1575" s="18">
        <v>39446</v>
      </c>
      <c r="F1575" t="s">
        <v>5959</v>
      </c>
      <c r="G1575" t="s">
        <v>5968</v>
      </c>
      <c r="H1575" t="s">
        <v>755</v>
      </c>
      <c r="I1575" t="s">
        <v>706</v>
      </c>
      <c r="J1575" t="s">
        <v>707</v>
      </c>
      <c r="K1575" t="s">
        <v>3614</v>
      </c>
      <c r="L1575" t="s">
        <v>3613</v>
      </c>
      <c r="M1575">
        <v>2131858</v>
      </c>
      <c r="N1575">
        <v>87000</v>
      </c>
      <c r="O1575" s="59">
        <v>27804946</v>
      </c>
    </row>
    <row r="1576" spans="1:15" x14ac:dyDescent="0.3">
      <c r="A1576" t="s">
        <v>696</v>
      </c>
      <c r="B1576">
        <v>124.43</v>
      </c>
      <c r="C1576">
        <v>1</v>
      </c>
      <c r="D1576" s="18">
        <v>39255</v>
      </c>
      <c r="E1576" s="18">
        <v>39272</v>
      </c>
      <c r="F1576" t="s">
        <v>5957</v>
      </c>
      <c r="G1576" t="s">
        <v>5969</v>
      </c>
      <c r="H1576" t="s">
        <v>681</v>
      </c>
      <c r="I1576" t="s">
        <v>693</v>
      </c>
      <c r="J1576" t="s">
        <v>694</v>
      </c>
      <c r="K1576" t="s">
        <v>2632</v>
      </c>
      <c r="L1576" t="s">
        <v>3943</v>
      </c>
      <c r="M1576">
        <v>354953</v>
      </c>
      <c r="N1576">
        <v>16000</v>
      </c>
      <c r="O1576" s="59">
        <v>26421064</v>
      </c>
    </row>
    <row r="1577" spans="1:15" x14ac:dyDescent="0.3">
      <c r="A1577" t="s">
        <v>676</v>
      </c>
      <c r="B1577">
        <v>151.03</v>
      </c>
      <c r="C1577">
        <v>2</v>
      </c>
      <c r="D1577" s="18">
        <v>39331</v>
      </c>
      <c r="E1577" s="18">
        <v>39389</v>
      </c>
      <c r="F1577" t="s">
        <v>5958</v>
      </c>
      <c r="G1577" t="s">
        <v>5969</v>
      </c>
      <c r="H1577" t="s">
        <v>675</v>
      </c>
      <c r="I1577" t="s">
        <v>678</v>
      </c>
      <c r="J1577" t="s">
        <v>753</v>
      </c>
      <c r="K1577" t="s">
        <v>1140</v>
      </c>
      <c r="L1577" t="s">
        <v>2766</v>
      </c>
      <c r="M1577">
        <v>2737288</v>
      </c>
      <c r="N1577">
        <v>30300</v>
      </c>
      <c r="O1577" s="59">
        <v>26952671</v>
      </c>
    </row>
    <row r="1578" spans="1:15" x14ac:dyDescent="0.3">
      <c r="A1578" t="s">
        <v>696</v>
      </c>
      <c r="B1578">
        <v>157.91999999999999</v>
      </c>
      <c r="C1578">
        <v>3</v>
      </c>
      <c r="D1578" s="18">
        <v>39298</v>
      </c>
      <c r="E1578" s="18">
        <v>39313</v>
      </c>
      <c r="F1578" t="s">
        <v>5958</v>
      </c>
      <c r="G1578" t="s">
        <v>5969</v>
      </c>
      <c r="H1578" t="s">
        <v>675</v>
      </c>
      <c r="I1578" t="s">
        <v>693</v>
      </c>
      <c r="J1578" t="s">
        <v>694</v>
      </c>
      <c r="K1578" t="s">
        <v>733</v>
      </c>
      <c r="L1578" t="s">
        <v>3942</v>
      </c>
      <c r="M1578">
        <v>2666878</v>
      </c>
      <c r="N1578">
        <v>30300</v>
      </c>
      <c r="O1578" s="59">
        <v>26745158</v>
      </c>
    </row>
    <row r="1579" spans="1:15" x14ac:dyDescent="0.3">
      <c r="A1579" t="s">
        <v>696</v>
      </c>
      <c r="B1579">
        <v>157.91999999999999</v>
      </c>
      <c r="C1579">
        <v>3</v>
      </c>
      <c r="D1579" s="18">
        <v>39091</v>
      </c>
      <c r="E1579" s="18">
        <v>39091</v>
      </c>
      <c r="F1579" t="s">
        <v>5960</v>
      </c>
      <c r="G1579" t="s">
        <v>5969</v>
      </c>
      <c r="H1579" t="s">
        <v>675</v>
      </c>
      <c r="I1579" t="s">
        <v>693</v>
      </c>
      <c r="J1579" t="s">
        <v>694</v>
      </c>
      <c r="K1579" t="s">
        <v>733</v>
      </c>
      <c r="L1579" t="s">
        <v>671</v>
      </c>
      <c r="M1579">
        <v>1727561</v>
      </c>
      <c r="N1579">
        <v>30300</v>
      </c>
      <c r="O1579" s="59">
        <v>25175389</v>
      </c>
    </row>
    <row r="1580" spans="1:15" x14ac:dyDescent="0.3">
      <c r="A1580" t="s">
        <v>709</v>
      </c>
      <c r="B1580">
        <v>138.19</v>
      </c>
      <c r="C1580">
        <v>2</v>
      </c>
      <c r="D1580" s="18">
        <v>39185</v>
      </c>
      <c r="E1580" s="18">
        <v>39223</v>
      </c>
      <c r="F1580" t="s">
        <v>5957</v>
      </c>
      <c r="G1580" t="s">
        <v>5968</v>
      </c>
      <c r="H1580" t="s">
        <v>720</v>
      </c>
      <c r="I1580" t="s">
        <v>726</v>
      </c>
      <c r="J1580" t="s">
        <v>727</v>
      </c>
      <c r="K1580" t="s">
        <v>3442</v>
      </c>
      <c r="L1580" t="s">
        <v>3740</v>
      </c>
      <c r="M1580">
        <v>2080697</v>
      </c>
      <c r="N1580">
        <v>90830</v>
      </c>
      <c r="O1580" s="59">
        <v>25873456</v>
      </c>
    </row>
    <row r="1581" spans="1:15" x14ac:dyDescent="0.3">
      <c r="A1581" t="s">
        <v>690</v>
      </c>
      <c r="B1581">
        <v>153.37</v>
      </c>
      <c r="C1581">
        <v>2</v>
      </c>
      <c r="D1581" s="18">
        <v>39416</v>
      </c>
      <c r="E1581" s="18">
        <v>39419</v>
      </c>
      <c r="F1581" t="s">
        <v>5959</v>
      </c>
      <c r="G1581" t="s">
        <v>5969</v>
      </c>
      <c r="H1581" t="s">
        <v>675</v>
      </c>
      <c r="I1581" t="s">
        <v>839</v>
      </c>
      <c r="J1581" t="s">
        <v>1103</v>
      </c>
      <c r="K1581" t="s">
        <v>2433</v>
      </c>
      <c r="L1581" t="s">
        <v>1507</v>
      </c>
      <c r="M1581">
        <v>140934</v>
      </c>
      <c r="N1581">
        <v>30300</v>
      </c>
      <c r="O1581" s="59">
        <v>2431095</v>
      </c>
    </row>
    <row r="1582" spans="1:15" x14ac:dyDescent="0.3">
      <c r="A1582" t="s">
        <v>696</v>
      </c>
      <c r="B1582">
        <v>157.91999999999999</v>
      </c>
      <c r="C1582">
        <v>3</v>
      </c>
      <c r="D1582" s="18">
        <v>39116</v>
      </c>
      <c r="E1582" s="18">
        <v>39125</v>
      </c>
      <c r="F1582" t="s">
        <v>5960</v>
      </c>
      <c r="G1582" t="s">
        <v>5969</v>
      </c>
      <c r="H1582" t="s">
        <v>675</v>
      </c>
      <c r="I1582" t="s">
        <v>693</v>
      </c>
      <c r="J1582" t="s">
        <v>694</v>
      </c>
      <c r="K1582" t="s">
        <v>2675</v>
      </c>
      <c r="L1582" t="s">
        <v>3941</v>
      </c>
      <c r="M1582">
        <v>355293</v>
      </c>
      <c r="N1582">
        <v>30300</v>
      </c>
      <c r="O1582" s="59">
        <v>1959943</v>
      </c>
    </row>
    <row r="1583" spans="1:15" x14ac:dyDescent="0.3">
      <c r="A1583" t="s">
        <v>690</v>
      </c>
      <c r="B1583">
        <v>92.9</v>
      </c>
      <c r="C1583">
        <v>2</v>
      </c>
      <c r="D1583" s="18">
        <v>39089</v>
      </c>
      <c r="E1583" s="18">
        <v>39108</v>
      </c>
      <c r="F1583" t="s">
        <v>5960</v>
      </c>
      <c r="G1583" t="s">
        <v>5969</v>
      </c>
      <c r="H1583" t="s">
        <v>681</v>
      </c>
      <c r="I1583" t="s">
        <v>711</v>
      </c>
      <c r="J1583" t="s">
        <v>712</v>
      </c>
      <c r="K1583" t="s">
        <v>801</v>
      </c>
      <c r="L1583" t="s">
        <v>861</v>
      </c>
      <c r="M1583">
        <v>1734207</v>
      </c>
      <c r="N1583">
        <v>16000</v>
      </c>
      <c r="O1583" s="59">
        <v>25158738</v>
      </c>
    </row>
    <row r="1584" spans="1:15" x14ac:dyDescent="0.3">
      <c r="A1584" t="s">
        <v>696</v>
      </c>
      <c r="B1584">
        <v>179.99</v>
      </c>
      <c r="C1584">
        <v>2</v>
      </c>
      <c r="D1584" s="18">
        <v>39202</v>
      </c>
      <c r="E1584" s="18">
        <v>39223</v>
      </c>
      <c r="F1584" t="s">
        <v>5957</v>
      </c>
      <c r="G1584" t="s">
        <v>5969</v>
      </c>
      <c r="H1584" t="s">
        <v>675</v>
      </c>
      <c r="I1584" t="s">
        <v>693</v>
      </c>
      <c r="J1584" t="s">
        <v>694</v>
      </c>
      <c r="K1584" t="s">
        <v>3940</v>
      </c>
      <c r="L1584" t="s">
        <v>3939</v>
      </c>
      <c r="M1584">
        <v>1849293</v>
      </c>
      <c r="N1584">
        <v>30300</v>
      </c>
      <c r="O1584" s="59">
        <v>25993491</v>
      </c>
    </row>
    <row r="1585" spans="1:15" x14ac:dyDescent="0.3">
      <c r="A1585" t="s">
        <v>676</v>
      </c>
      <c r="B1585">
        <v>188.07</v>
      </c>
      <c r="C1585">
        <v>2</v>
      </c>
      <c r="D1585" s="18">
        <v>39191</v>
      </c>
      <c r="E1585" s="18">
        <v>39291</v>
      </c>
      <c r="F1585" t="s">
        <v>5957</v>
      </c>
      <c r="G1585" t="s">
        <v>5968</v>
      </c>
      <c r="H1585" t="s">
        <v>755</v>
      </c>
      <c r="I1585" t="s">
        <v>678</v>
      </c>
      <c r="J1585" t="s">
        <v>753</v>
      </c>
      <c r="K1585" t="s">
        <v>754</v>
      </c>
      <c r="L1585" t="s">
        <v>752</v>
      </c>
      <c r="M1585">
        <v>2202395</v>
      </c>
      <c r="N1585">
        <v>87000</v>
      </c>
      <c r="O1585" s="59">
        <v>25859556</v>
      </c>
    </row>
    <row r="1586" spans="1:15" x14ac:dyDescent="0.3">
      <c r="A1586" t="s">
        <v>676</v>
      </c>
      <c r="B1586">
        <v>146.53</v>
      </c>
      <c r="C1586">
        <v>2</v>
      </c>
      <c r="D1586" s="18">
        <v>39129</v>
      </c>
      <c r="E1586" s="18">
        <v>39155</v>
      </c>
      <c r="F1586" t="s">
        <v>5960</v>
      </c>
      <c r="G1586" t="s">
        <v>5969</v>
      </c>
      <c r="H1586" t="s">
        <v>675</v>
      </c>
      <c r="I1586" t="s">
        <v>672</v>
      </c>
      <c r="J1586" t="s">
        <v>851</v>
      </c>
      <c r="K1586" t="s">
        <v>3938</v>
      </c>
      <c r="L1586" t="s">
        <v>1387</v>
      </c>
      <c r="M1586">
        <v>274900</v>
      </c>
      <c r="N1586">
        <v>30300</v>
      </c>
      <c r="O1586" s="59">
        <v>25416875</v>
      </c>
    </row>
    <row r="1587" spans="1:15" x14ac:dyDescent="0.3">
      <c r="A1587" t="s">
        <v>709</v>
      </c>
      <c r="B1587">
        <v>115.68</v>
      </c>
      <c r="C1587">
        <v>2</v>
      </c>
      <c r="D1587" s="18">
        <v>39403</v>
      </c>
      <c r="E1587" s="18">
        <v>39415</v>
      </c>
      <c r="F1587" t="s">
        <v>5959</v>
      </c>
      <c r="G1587" t="s">
        <v>5969</v>
      </c>
      <c r="H1587" t="s">
        <v>681</v>
      </c>
      <c r="I1587" t="s">
        <v>771</v>
      </c>
      <c r="J1587" t="s">
        <v>750</v>
      </c>
      <c r="K1587" t="s">
        <v>3937</v>
      </c>
      <c r="L1587" t="s">
        <v>3936</v>
      </c>
      <c r="M1587">
        <v>69866</v>
      </c>
      <c r="N1587">
        <v>16000</v>
      </c>
      <c r="O1587" s="59">
        <v>27541221</v>
      </c>
    </row>
    <row r="1588" spans="1:15" x14ac:dyDescent="0.3">
      <c r="A1588" t="s">
        <v>676</v>
      </c>
      <c r="B1588">
        <v>109.53</v>
      </c>
      <c r="C1588">
        <v>2</v>
      </c>
      <c r="D1588" s="18">
        <v>39324</v>
      </c>
      <c r="E1588" s="18">
        <v>39345</v>
      </c>
      <c r="F1588" t="s">
        <v>5958</v>
      </c>
      <c r="G1588" t="s">
        <v>5969</v>
      </c>
      <c r="H1588" t="s">
        <v>675</v>
      </c>
      <c r="I1588" t="s">
        <v>678</v>
      </c>
      <c r="J1588" t="s">
        <v>679</v>
      </c>
      <c r="K1588" t="s">
        <v>2614</v>
      </c>
      <c r="L1588" t="s">
        <v>2613</v>
      </c>
      <c r="M1588">
        <v>2835476</v>
      </c>
      <c r="N1588">
        <v>30300</v>
      </c>
      <c r="O1588" s="59">
        <v>26902356</v>
      </c>
    </row>
    <row r="1589" spans="1:15" x14ac:dyDescent="0.3">
      <c r="A1589" t="s">
        <v>690</v>
      </c>
      <c r="B1589">
        <v>118.3</v>
      </c>
      <c r="C1589">
        <v>1</v>
      </c>
      <c r="D1589" s="18">
        <v>39401</v>
      </c>
      <c r="E1589" s="18">
        <v>39419</v>
      </c>
      <c r="F1589" t="s">
        <v>5959</v>
      </c>
      <c r="G1589" t="s">
        <v>5968</v>
      </c>
      <c r="H1589" t="s">
        <v>720</v>
      </c>
      <c r="I1589" t="s">
        <v>711</v>
      </c>
      <c r="J1589" t="s">
        <v>712</v>
      </c>
      <c r="K1589" t="s">
        <v>3935</v>
      </c>
      <c r="L1589" t="s">
        <v>786</v>
      </c>
      <c r="M1589">
        <v>772404</v>
      </c>
      <c r="N1589">
        <v>90830</v>
      </c>
      <c r="O1589" s="59">
        <v>27438239</v>
      </c>
    </row>
    <row r="1590" spans="1:15" x14ac:dyDescent="0.3">
      <c r="A1590" t="s">
        <v>709</v>
      </c>
      <c r="B1590">
        <v>192.07</v>
      </c>
      <c r="C1590">
        <v>2</v>
      </c>
      <c r="D1590" s="18">
        <v>39265</v>
      </c>
      <c r="E1590" s="18">
        <v>39311</v>
      </c>
      <c r="F1590" t="s">
        <v>5958</v>
      </c>
      <c r="G1590" t="s">
        <v>5969</v>
      </c>
      <c r="H1590" t="s">
        <v>699</v>
      </c>
      <c r="I1590" t="s">
        <v>706</v>
      </c>
      <c r="J1590" t="s">
        <v>707</v>
      </c>
      <c r="K1590" t="s">
        <v>1937</v>
      </c>
      <c r="L1590" t="s">
        <v>1936</v>
      </c>
      <c r="M1590">
        <v>940936</v>
      </c>
      <c r="N1590">
        <v>70700</v>
      </c>
      <c r="O1590" s="59">
        <v>2196434</v>
      </c>
    </row>
    <row r="1591" spans="1:15" x14ac:dyDescent="0.3">
      <c r="A1591" t="s">
        <v>676</v>
      </c>
      <c r="B1591">
        <v>156.31</v>
      </c>
      <c r="C1591">
        <v>2</v>
      </c>
      <c r="D1591" s="18">
        <v>39150</v>
      </c>
      <c r="E1591" s="18">
        <v>39203</v>
      </c>
      <c r="F1591" t="s">
        <v>5960</v>
      </c>
      <c r="G1591" t="s">
        <v>5969</v>
      </c>
      <c r="H1591" t="s">
        <v>675</v>
      </c>
      <c r="I1591" t="s">
        <v>672</v>
      </c>
      <c r="J1591" t="s">
        <v>703</v>
      </c>
      <c r="K1591" t="s">
        <v>3604</v>
      </c>
      <c r="L1591" t="s">
        <v>3934</v>
      </c>
      <c r="M1591">
        <v>277404</v>
      </c>
      <c r="N1591">
        <v>30300</v>
      </c>
      <c r="O1591" s="59">
        <v>25516093</v>
      </c>
    </row>
    <row r="1592" spans="1:15" x14ac:dyDescent="0.3">
      <c r="A1592" t="s">
        <v>676</v>
      </c>
      <c r="B1592">
        <v>188.07</v>
      </c>
      <c r="C1592">
        <v>2</v>
      </c>
      <c r="D1592" s="18">
        <v>39149</v>
      </c>
      <c r="E1592" s="18">
        <v>39177</v>
      </c>
      <c r="F1592" t="s">
        <v>5960</v>
      </c>
      <c r="G1592" t="s">
        <v>5968</v>
      </c>
      <c r="H1592" t="s">
        <v>755</v>
      </c>
      <c r="I1592" t="s">
        <v>678</v>
      </c>
      <c r="J1592" t="s">
        <v>753</v>
      </c>
      <c r="K1592" t="s">
        <v>3933</v>
      </c>
      <c r="L1592" t="s">
        <v>1049</v>
      </c>
      <c r="M1592">
        <v>2683948</v>
      </c>
      <c r="N1592">
        <v>87000</v>
      </c>
      <c r="O1592" s="59">
        <v>25546514</v>
      </c>
    </row>
    <row r="1593" spans="1:15" x14ac:dyDescent="0.3">
      <c r="A1593" t="s">
        <v>696</v>
      </c>
      <c r="B1593">
        <v>145.02000000000001</v>
      </c>
      <c r="C1593">
        <v>3</v>
      </c>
      <c r="D1593" s="18">
        <v>39300</v>
      </c>
      <c r="E1593" s="18">
        <v>39322</v>
      </c>
      <c r="F1593" t="s">
        <v>5958</v>
      </c>
      <c r="G1593" t="s">
        <v>5969</v>
      </c>
      <c r="H1593" t="s">
        <v>675</v>
      </c>
      <c r="I1593" t="s">
        <v>765</v>
      </c>
      <c r="J1593" t="s">
        <v>766</v>
      </c>
      <c r="K1593" t="s">
        <v>765</v>
      </c>
      <c r="L1593" t="s">
        <v>976</v>
      </c>
      <c r="M1593">
        <v>2548601</v>
      </c>
      <c r="N1593">
        <v>30300</v>
      </c>
      <c r="O1593" s="59">
        <v>26743397</v>
      </c>
    </row>
    <row r="1594" spans="1:15" x14ac:dyDescent="0.3">
      <c r="A1594" t="s">
        <v>690</v>
      </c>
      <c r="B1594">
        <v>89.04</v>
      </c>
      <c r="C1594">
        <v>1</v>
      </c>
      <c r="D1594" s="18">
        <v>39300</v>
      </c>
      <c r="E1594" s="18">
        <v>39308</v>
      </c>
      <c r="F1594" t="s">
        <v>5958</v>
      </c>
      <c r="G1594" t="s">
        <v>5969</v>
      </c>
      <c r="H1594" t="s">
        <v>681</v>
      </c>
      <c r="I1594" t="s">
        <v>687</v>
      </c>
      <c r="J1594" t="s">
        <v>688</v>
      </c>
      <c r="K1594" t="s">
        <v>962</v>
      </c>
      <c r="L1594" t="s">
        <v>2571</v>
      </c>
      <c r="M1594">
        <v>9195276</v>
      </c>
      <c r="N1594">
        <v>16000</v>
      </c>
      <c r="O1594" s="59">
        <v>26685097</v>
      </c>
    </row>
    <row r="1595" spans="1:15" x14ac:dyDescent="0.3">
      <c r="A1595" t="s">
        <v>696</v>
      </c>
      <c r="B1595">
        <v>191.28</v>
      </c>
      <c r="C1595">
        <v>3</v>
      </c>
      <c r="D1595" s="18">
        <v>39299</v>
      </c>
      <c r="E1595" s="18">
        <v>39319</v>
      </c>
      <c r="F1595" t="s">
        <v>5958</v>
      </c>
      <c r="G1595" t="s">
        <v>5969</v>
      </c>
      <c r="H1595" t="s">
        <v>699</v>
      </c>
      <c r="I1595" t="s">
        <v>693</v>
      </c>
      <c r="J1595" t="s">
        <v>694</v>
      </c>
      <c r="K1595" t="s">
        <v>698</v>
      </c>
      <c r="L1595" t="s">
        <v>2934</v>
      </c>
      <c r="M1595">
        <v>2313253</v>
      </c>
      <c r="N1595">
        <v>70700</v>
      </c>
      <c r="O1595" s="59">
        <v>26719221</v>
      </c>
    </row>
    <row r="1596" spans="1:15" x14ac:dyDescent="0.3">
      <c r="A1596" t="s">
        <v>690</v>
      </c>
      <c r="B1596">
        <v>183.95</v>
      </c>
      <c r="C1596">
        <v>3</v>
      </c>
      <c r="D1596" s="18">
        <v>39363</v>
      </c>
      <c r="E1596" s="18">
        <v>39374</v>
      </c>
      <c r="F1596" t="s">
        <v>5959</v>
      </c>
      <c r="G1596" t="s">
        <v>5968</v>
      </c>
      <c r="H1596" t="s">
        <v>755</v>
      </c>
      <c r="I1596" t="s">
        <v>711</v>
      </c>
      <c r="J1596" t="s">
        <v>712</v>
      </c>
      <c r="K1596" t="s">
        <v>824</v>
      </c>
      <c r="L1596" t="s">
        <v>3897</v>
      </c>
      <c r="M1596">
        <v>938546</v>
      </c>
      <c r="N1596">
        <v>87000</v>
      </c>
      <c r="O1596" s="59">
        <v>27206345</v>
      </c>
    </row>
    <row r="1597" spans="1:15" x14ac:dyDescent="0.3">
      <c r="A1597" t="s">
        <v>676</v>
      </c>
      <c r="B1597">
        <v>86.31</v>
      </c>
      <c r="C1597">
        <v>2</v>
      </c>
      <c r="D1597" s="18">
        <v>39377</v>
      </c>
      <c r="E1597" s="18">
        <v>39439</v>
      </c>
      <c r="F1597" t="s">
        <v>5959</v>
      </c>
      <c r="G1597" t="s">
        <v>5969</v>
      </c>
      <c r="H1597" t="s">
        <v>681</v>
      </c>
      <c r="I1597" t="s">
        <v>678</v>
      </c>
      <c r="J1597" t="s">
        <v>679</v>
      </c>
      <c r="K1597" t="s">
        <v>3932</v>
      </c>
      <c r="L1597" t="s">
        <v>3931</v>
      </c>
      <c r="M1597">
        <v>1839185</v>
      </c>
      <c r="N1597">
        <v>16000</v>
      </c>
      <c r="O1597" s="59">
        <v>27338749</v>
      </c>
    </row>
    <row r="1598" spans="1:15" x14ac:dyDescent="0.3">
      <c r="A1598" t="s">
        <v>690</v>
      </c>
      <c r="B1598">
        <v>96.59</v>
      </c>
      <c r="C1598">
        <v>2</v>
      </c>
      <c r="D1598" s="18">
        <v>39261</v>
      </c>
      <c r="E1598" s="18">
        <v>39299</v>
      </c>
      <c r="F1598" t="s">
        <v>5957</v>
      </c>
      <c r="G1598" t="s">
        <v>5969</v>
      </c>
      <c r="H1598" t="s">
        <v>681</v>
      </c>
      <c r="I1598" t="s">
        <v>711</v>
      </c>
      <c r="J1598" t="s">
        <v>712</v>
      </c>
      <c r="K1598" t="s">
        <v>1277</v>
      </c>
      <c r="L1598" t="s">
        <v>2420</v>
      </c>
      <c r="M1598">
        <v>139531</v>
      </c>
      <c r="N1598">
        <v>16000</v>
      </c>
      <c r="O1598" s="59">
        <v>26456095</v>
      </c>
    </row>
    <row r="1599" spans="1:15" x14ac:dyDescent="0.3">
      <c r="A1599" t="s">
        <v>709</v>
      </c>
      <c r="B1599">
        <v>180.57</v>
      </c>
      <c r="C1599">
        <v>4</v>
      </c>
      <c r="D1599" s="18">
        <v>39387</v>
      </c>
      <c r="E1599" s="18">
        <v>39410</v>
      </c>
      <c r="F1599" t="s">
        <v>5959</v>
      </c>
      <c r="G1599" t="s">
        <v>5969</v>
      </c>
      <c r="H1599" t="s">
        <v>675</v>
      </c>
      <c r="I1599" t="s">
        <v>746</v>
      </c>
      <c r="J1599" t="s">
        <v>747</v>
      </c>
      <c r="K1599" t="s">
        <v>1528</v>
      </c>
      <c r="L1599" t="s">
        <v>1527</v>
      </c>
      <c r="M1599">
        <v>9004800</v>
      </c>
      <c r="N1599">
        <v>30300</v>
      </c>
      <c r="O1599" s="59">
        <v>17805494</v>
      </c>
    </row>
    <row r="1600" spans="1:15" x14ac:dyDescent="0.3">
      <c r="A1600" t="s">
        <v>696</v>
      </c>
      <c r="B1600">
        <v>168.49</v>
      </c>
      <c r="C1600">
        <v>3</v>
      </c>
      <c r="D1600" s="18">
        <v>39160</v>
      </c>
      <c r="E1600" s="18">
        <v>39164</v>
      </c>
      <c r="F1600" t="s">
        <v>5960</v>
      </c>
      <c r="G1600" t="s">
        <v>5968</v>
      </c>
      <c r="H1600" t="s">
        <v>720</v>
      </c>
      <c r="I1600" t="s">
        <v>693</v>
      </c>
      <c r="J1600" t="s">
        <v>694</v>
      </c>
      <c r="K1600" t="s">
        <v>2796</v>
      </c>
      <c r="L1600" t="s">
        <v>856</v>
      </c>
      <c r="M1600">
        <v>2486762</v>
      </c>
      <c r="N1600">
        <v>90830</v>
      </c>
      <c r="O1600" s="59">
        <v>25677833</v>
      </c>
    </row>
    <row r="1601" spans="1:15" x14ac:dyDescent="0.3">
      <c r="A1601" t="s">
        <v>676</v>
      </c>
      <c r="B1601">
        <v>119.87</v>
      </c>
      <c r="C1601">
        <v>2</v>
      </c>
      <c r="D1601" s="18">
        <v>39178</v>
      </c>
      <c r="E1601" s="18">
        <v>39181</v>
      </c>
      <c r="F1601" t="s">
        <v>5957</v>
      </c>
      <c r="G1601" t="s">
        <v>5969</v>
      </c>
      <c r="H1601" t="s">
        <v>681</v>
      </c>
      <c r="I1601" t="s">
        <v>672</v>
      </c>
      <c r="J1601" t="s">
        <v>851</v>
      </c>
      <c r="K1601" t="s">
        <v>1440</v>
      </c>
      <c r="L1601" t="s">
        <v>1439</v>
      </c>
      <c r="M1601">
        <v>271828</v>
      </c>
      <c r="N1601">
        <v>16000</v>
      </c>
      <c r="O1601" s="59">
        <v>25826798</v>
      </c>
    </row>
    <row r="1602" spans="1:15" x14ac:dyDescent="0.3">
      <c r="A1602" t="s">
        <v>690</v>
      </c>
      <c r="B1602">
        <v>123.68</v>
      </c>
      <c r="C1602">
        <v>3</v>
      </c>
      <c r="D1602" s="18">
        <v>39279</v>
      </c>
      <c r="E1602" s="18">
        <v>39285</v>
      </c>
      <c r="F1602" t="s">
        <v>5958</v>
      </c>
      <c r="G1602" t="s">
        <v>5969</v>
      </c>
      <c r="H1602" t="s">
        <v>675</v>
      </c>
      <c r="I1602" t="s">
        <v>711</v>
      </c>
      <c r="J1602" t="s">
        <v>712</v>
      </c>
      <c r="K1602" t="s">
        <v>801</v>
      </c>
      <c r="L1602" t="s">
        <v>3930</v>
      </c>
      <c r="M1602">
        <v>1933264</v>
      </c>
      <c r="N1602">
        <v>30300</v>
      </c>
      <c r="O1602" s="59">
        <v>26620963</v>
      </c>
    </row>
    <row r="1603" spans="1:15" x14ac:dyDescent="0.3">
      <c r="A1603" t="s">
        <v>690</v>
      </c>
      <c r="B1603">
        <v>98.91</v>
      </c>
      <c r="C1603">
        <v>1</v>
      </c>
      <c r="D1603" s="18">
        <v>39312</v>
      </c>
      <c r="E1603" s="18">
        <v>39335</v>
      </c>
      <c r="F1603" t="s">
        <v>5958</v>
      </c>
      <c r="G1603" t="s">
        <v>5969</v>
      </c>
      <c r="H1603" t="s">
        <v>681</v>
      </c>
      <c r="I1603" t="s">
        <v>711</v>
      </c>
      <c r="J1603" t="s">
        <v>712</v>
      </c>
      <c r="K1603" t="s">
        <v>874</v>
      </c>
      <c r="L1603" t="s">
        <v>3929</v>
      </c>
      <c r="M1603">
        <v>772679</v>
      </c>
      <c r="N1603">
        <v>16000</v>
      </c>
      <c r="O1603" s="59">
        <v>26783836</v>
      </c>
    </row>
    <row r="1604" spans="1:15" x14ac:dyDescent="0.3">
      <c r="A1604" t="s">
        <v>709</v>
      </c>
      <c r="B1604">
        <v>138.09</v>
      </c>
      <c r="C1604">
        <v>2</v>
      </c>
      <c r="D1604" s="18">
        <v>39220</v>
      </c>
      <c r="E1604" s="18">
        <v>39241</v>
      </c>
      <c r="F1604" t="s">
        <v>5957</v>
      </c>
      <c r="G1604" t="s">
        <v>5969</v>
      </c>
      <c r="H1604" t="s">
        <v>681</v>
      </c>
      <c r="I1604" t="s">
        <v>746</v>
      </c>
      <c r="J1604" t="s">
        <v>747</v>
      </c>
      <c r="K1604" t="s">
        <v>1191</v>
      </c>
      <c r="L1604" t="s">
        <v>1190</v>
      </c>
      <c r="M1604">
        <v>380371</v>
      </c>
      <c r="N1604">
        <v>16000</v>
      </c>
      <c r="O1604" s="59">
        <v>17711869</v>
      </c>
    </row>
    <row r="1605" spans="1:15" x14ac:dyDescent="0.3">
      <c r="A1605" t="s">
        <v>676</v>
      </c>
      <c r="B1605">
        <v>117.86</v>
      </c>
      <c r="C1605">
        <v>2</v>
      </c>
      <c r="D1605" s="18">
        <v>39417</v>
      </c>
      <c r="E1605" s="18">
        <v>39460</v>
      </c>
      <c r="F1605" t="s">
        <v>5959</v>
      </c>
      <c r="G1605" t="s">
        <v>5969</v>
      </c>
      <c r="H1605" t="s">
        <v>675</v>
      </c>
      <c r="I1605" t="s">
        <v>683</v>
      </c>
      <c r="J1605" t="s">
        <v>684</v>
      </c>
      <c r="K1605" t="s">
        <v>1987</v>
      </c>
      <c r="L1605" t="s">
        <v>931</v>
      </c>
      <c r="M1605">
        <v>997470</v>
      </c>
      <c r="N1605">
        <v>30300</v>
      </c>
      <c r="O1605" s="59">
        <v>27666604</v>
      </c>
    </row>
    <row r="1606" spans="1:15" x14ac:dyDescent="0.3">
      <c r="A1606" t="s">
        <v>690</v>
      </c>
      <c r="B1606">
        <v>137.02000000000001</v>
      </c>
      <c r="C1606">
        <v>3</v>
      </c>
      <c r="D1606" s="18">
        <v>39416</v>
      </c>
      <c r="E1606" s="18">
        <v>39453</v>
      </c>
      <c r="F1606" t="s">
        <v>5959</v>
      </c>
      <c r="G1606" t="s">
        <v>5969</v>
      </c>
      <c r="H1606" t="s">
        <v>675</v>
      </c>
      <c r="I1606" t="s">
        <v>722</v>
      </c>
      <c r="J1606" t="s">
        <v>723</v>
      </c>
      <c r="K1606" t="s">
        <v>2251</v>
      </c>
      <c r="L1606" t="s">
        <v>3776</v>
      </c>
      <c r="M1606">
        <v>2828443</v>
      </c>
      <c r="N1606">
        <v>30300</v>
      </c>
      <c r="O1606" s="59">
        <v>27709959</v>
      </c>
    </row>
    <row r="1607" spans="1:15" x14ac:dyDescent="0.3">
      <c r="A1607" t="s">
        <v>709</v>
      </c>
      <c r="B1607">
        <v>130.55000000000001</v>
      </c>
      <c r="C1607">
        <v>2</v>
      </c>
      <c r="D1607" s="18">
        <v>39313</v>
      </c>
      <c r="E1607" s="18">
        <v>39347</v>
      </c>
      <c r="F1607" t="s">
        <v>5958</v>
      </c>
      <c r="G1607" t="s">
        <v>5969</v>
      </c>
      <c r="H1607" t="s">
        <v>675</v>
      </c>
      <c r="I1607" t="s">
        <v>726</v>
      </c>
      <c r="J1607" t="s">
        <v>727</v>
      </c>
      <c r="K1607" t="s">
        <v>728</v>
      </c>
      <c r="L1607" t="s">
        <v>3928</v>
      </c>
      <c r="M1607">
        <v>190954</v>
      </c>
      <c r="N1607">
        <v>30300</v>
      </c>
      <c r="O1607" s="59">
        <v>26840260</v>
      </c>
    </row>
    <row r="1608" spans="1:15" x14ac:dyDescent="0.3">
      <c r="A1608" t="s">
        <v>696</v>
      </c>
      <c r="B1608">
        <v>168.49</v>
      </c>
      <c r="C1608">
        <v>3</v>
      </c>
      <c r="D1608" s="18">
        <v>39095</v>
      </c>
      <c r="E1608" s="18">
        <v>39099</v>
      </c>
      <c r="F1608" t="s">
        <v>5960</v>
      </c>
      <c r="G1608" t="s">
        <v>5968</v>
      </c>
      <c r="H1608" t="s">
        <v>720</v>
      </c>
      <c r="I1608" t="s">
        <v>693</v>
      </c>
      <c r="J1608" t="s">
        <v>694</v>
      </c>
      <c r="K1608" t="s">
        <v>1868</v>
      </c>
      <c r="L1608" t="s">
        <v>2677</v>
      </c>
      <c r="M1608">
        <v>358493</v>
      </c>
      <c r="N1608">
        <v>90830</v>
      </c>
      <c r="O1608" s="59">
        <v>25327805</v>
      </c>
    </row>
    <row r="1609" spans="1:15" x14ac:dyDescent="0.3">
      <c r="A1609" t="s">
        <v>696</v>
      </c>
      <c r="B1609">
        <v>124.43</v>
      </c>
      <c r="C1609">
        <v>1</v>
      </c>
      <c r="D1609" s="18">
        <v>39090</v>
      </c>
      <c r="E1609" s="18">
        <v>39106</v>
      </c>
      <c r="F1609" t="s">
        <v>5960</v>
      </c>
      <c r="G1609" t="s">
        <v>5969</v>
      </c>
      <c r="H1609" t="s">
        <v>681</v>
      </c>
      <c r="I1609" t="s">
        <v>693</v>
      </c>
      <c r="J1609" t="s">
        <v>694</v>
      </c>
      <c r="K1609" t="s">
        <v>733</v>
      </c>
      <c r="L1609" t="s">
        <v>3927</v>
      </c>
      <c r="M1609">
        <v>701185</v>
      </c>
      <c r="N1609">
        <v>16000</v>
      </c>
      <c r="O1609" s="59">
        <v>1913432</v>
      </c>
    </row>
    <row r="1610" spans="1:15" x14ac:dyDescent="0.3">
      <c r="A1610" t="s">
        <v>690</v>
      </c>
      <c r="B1610">
        <v>98.41</v>
      </c>
      <c r="C1610">
        <v>1</v>
      </c>
      <c r="D1610" s="18">
        <v>39236</v>
      </c>
      <c r="E1610" s="18">
        <v>39262</v>
      </c>
      <c r="F1610" t="s">
        <v>5957</v>
      </c>
      <c r="G1610" t="s">
        <v>5969</v>
      </c>
      <c r="H1610" t="s">
        <v>681</v>
      </c>
      <c r="I1610" t="s">
        <v>711</v>
      </c>
      <c r="J1610" t="s">
        <v>712</v>
      </c>
      <c r="K1610" t="s">
        <v>1168</v>
      </c>
      <c r="L1610" t="s">
        <v>943</v>
      </c>
      <c r="M1610">
        <v>137169</v>
      </c>
      <c r="N1610">
        <v>16000</v>
      </c>
      <c r="O1610" s="59">
        <v>26242538</v>
      </c>
    </row>
    <row r="1611" spans="1:15" x14ac:dyDescent="0.3">
      <c r="A1611" t="s">
        <v>690</v>
      </c>
      <c r="B1611">
        <v>122.89</v>
      </c>
      <c r="C1611">
        <v>2</v>
      </c>
      <c r="D1611" s="18">
        <v>39285</v>
      </c>
      <c r="E1611" s="18">
        <v>39315</v>
      </c>
      <c r="F1611" t="s">
        <v>5958</v>
      </c>
      <c r="G1611" t="s">
        <v>5969</v>
      </c>
      <c r="H1611" t="s">
        <v>675</v>
      </c>
      <c r="I1611" t="s">
        <v>711</v>
      </c>
      <c r="J1611" t="s">
        <v>712</v>
      </c>
      <c r="K1611" t="s">
        <v>3926</v>
      </c>
      <c r="L1611" t="s">
        <v>3294</v>
      </c>
      <c r="M1611">
        <v>2854143</v>
      </c>
      <c r="N1611">
        <v>30300</v>
      </c>
      <c r="O1611" s="59">
        <v>26698686</v>
      </c>
    </row>
    <row r="1612" spans="1:15" x14ac:dyDescent="0.3">
      <c r="A1612" t="s">
        <v>696</v>
      </c>
      <c r="B1612">
        <v>154.55000000000001</v>
      </c>
      <c r="C1612">
        <v>2</v>
      </c>
      <c r="D1612" s="18">
        <v>39331</v>
      </c>
      <c r="E1612" s="18">
        <v>39355</v>
      </c>
      <c r="F1612" t="s">
        <v>5958</v>
      </c>
      <c r="G1612" t="s">
        <v>5968</v>
      </c>
      <c r="H1612" t="s">
        <v>720</v>
      </c>
      <c r="I1612" t="s">
        <v>693</v>
      </c>
      <c r="J1612" t="s">
        <v>694</v>
      </c>
      <c r="K1612" t="s">
        <v>3925</v>
      </c>
      <c r="L1612" t="s">
        <v>3924</v>
      </c>
      <c r="M1612">
        <v>2222859</v>
      </c>
      <c r="N1612">
        <v>90830</v>
      </c>
      <c r="O1612" s="59">
        <v>27013177</v>
      </c>
    </row>
    <row r="1613" spans="1:15" x14ac:dyDescent="0.3">
      <c r="A1613" t="s">
        <v>696</v>
      </c>
      <c r="B1613">
        <v>125.23</v>
      </c>
      <c r="C1613">
        <v>2</v>
      </c>
      <c r="D1613" s="18">
        <v>39174</v>
      </c>
      <c r="E1613" s="18">
        <v>39181</v>
      </c>
      <c r="F1613" t="s">
        <v>5957</v>
      </c>
      <c r="G1613" t="s">
        <v>5969</v>
      </c>
      <c r="H1613" t="s">
        <v>681</v>
      </c>
      <c r="I1613" t="s">
        <v>693</v>
      </c>
      <c r="J1613" t="s">
        <v>694</v>
      </c>
      <c r="K1613" t="s">
        <v>1604</v>
      </c>
      <c r="L1613" t="s">
        <v>856</v>
      </c>
      <c r="M1613">
        <v>344815</v>
      </c>
      <c r="N1613">
        <v>16000</v>
      </c>
      <c r="O1613" s="59">
        <v>25779383</v>
      </c>
    </row>
    <row r="1614" spans="1:15" x14ac:dyDescent="0.3">
      <c r="A1614" t="s">
        <v>696</v>
      </c>
      <c r="B1614">
        <v>145.02000000000001</v>
      </c>
      <c r="C1614">
        <v>3</v>
      </c>
      <c r="D1614" s="18">
        <v>39104</v>
      </c>
      <c r="E1614" s="18">
        <v>39110</v>
      </c>
      <c r="F1614" t="s">
        <v>5960</v>
      </c>
      <c r="G1614" t="s">
        <v>5969</v>
      </c>
      <c r="H1614" t="s">
        <v>675</v>
      </c>
      <c r="I1614" t="s">
        <v>765</v>
      </c>
      <c r="J1614" t="s">
        <v>766</v>
      </c>
      <c r="K1614" t="s">
        <v>2686</v>
      </c>
      <c r="L1614" t="s">
        <v>3923</v>
      </c>
      <c r="M1614">
        <v>338223</v>
      </c>
      <c r="N1614">
        <v>30300</v>
      </c>
      <c r="O1614" s="59">
        <v>25271611</v>
      </c>
    </row>
    <row r="1615" spans="1:15" x14ac:dyDescent="0.3">
      <c r="A1615" t="s">
        <v>676</v>
      </c>
      <c r="B1615">
        <v>155.97999999999999</v>
      </c>
      <c r="C1615">
        <v>2</v>
      </c>
      <c r="D1615" s="18">
        <v>39222</v>
      </c>
      <c r="E1615" s="18">
        <v>39281</v>
      </c>
      <c r="F1615" t="s">
        <v>5957</v>
      </c>
      <c r="G1615" t="s">
        <v>5969</v>
      </c>
      <c r="H1615" t="s">
        <v>675</v>
      </c>
      <c r="I1615" t="s">
        <v>683</v>
      </c>
      <c r="J1615" t="s">
        <v>730</v>
      </c>
      <c r="K1615" t="s">
        <v>1080</v>
      </c>
      <c r="L1615" t="s">
        <v>3794</v>
      </c>
      <c r="M1615">
        <v>17854</v>
      </c>
      <c r="N1615">
        <v>30300</v>
      </c>
      <c r="O1615" s="59">
        <v>26127807</v>
      </c>
    </row>
    <row r="1616" spans="1:15" x14ac:dyDescent="0.3">
      <c r="A1616" t="s">
        <v>696</v>
      </c>
      <c r="B1616">
        <v>185.27</v>
      </c>
      <c r="C1616">
        <v>3</v>
      </c>
      <c r="D1616" s="18">
        <v>39369</v>
      </c>
      <c r="E1616" s="18">
        <v>39371</v>
      </c>
      <c r="F1616" t="s">
        <v>5959</v>
      </c>
      <c r="G1616" t="s">
        <v>5969</v>
      </c>
      <c r="H1616" t="s">
        <v>699</v>
      </c>
      <c r="I1616" t="s">
        <v>693</v>
      </c>
      <c r="J1616" t="s">
        <v>694</v>
      </c>
      <c r="K1616" t="s">
        <v>1294</v>
      </c>
      <c r="L1616" t="s">
        <v>702</v>
      </c>
      <c r="M1616">
        <v>961069</v>
      </c>
      <c r="N1616">
        <v>70700</v>
      </c>
      <c r="O1616" s="59">
        <v>27262324</v>
      </c>
    </row>
    <row r="1617" spans="1:15" x14ac:dyDescent="0.3">
      <c r="A1617" t="s">
        <v>690</v>
      </c>
      <c r="B1617">
        <v>121.13</v>
      </c>
      <c r="C1617">
        <v>1</v>
      </c>
      <c r="D1617" s="18">
        <v>39312</v>
      </c>
      <c r="E1617" s="18">
        <v>39345</v>
      </c>
      <c r="F1617" t="s">
        <v>5958</v>
      </c>
      <c r="G1617" t="s">
        <v>5969</v>
      </c>
      <c r="H1617" t="s">
        <v>675</v>
      </c>
      <c r="I1617" t="s">
        <v>711</v>
      </c>
      <c r="J1617" t="s">
        <v>712</v>
      </c>
      <c r="K1617" t="s">
        <v>1812</v>
      </c>
      <c r="L1617" t="s">
        <v>3922</v>
      </c>
      <c r="M1617">
        <v>2908157</v>
      </c>
      <c r="N1617">
        <v>30300</v>
      </c>
      <c r="O1617" s="59">
        <v>26836265</v>
      </c>
    </row>
    <row r="1618" spans="1:15" x14ac:dyDescent="0.3">
      <c r="A1618" t="s">
        <v>676</v>
      </c>
      <c r="B1618">
        <v>86.31</v>
      </c>
      <c r="C1618">
        <v>2</v>
      </c>
      <c r="D1618" s="18">
        <v>39397</v>
      </c>
      <c r="E1618" s="18">
        <v>39424</v>
      </c>
      <c r="F1618" t="s">
        <v>5959</v>
      </c>
      <c r="G1618" t="s">
        <v>5969</v>
      </c>
      <c r="H1618" t="s">
        <v>681</v>
      </c>
      <c r="I1618" t="s">
        <v>678</v>
      </c>
      <c r="J1618" t="s">
        <v>679</v>
      </c>
      <c r="K1618" t="s">
        <v>715</v>
      </c>
      <c r="L1618" t="s">
        <v>714</v>
      </c>
      <c r="M1618">
        <v>1862263</v>
      </c>
      <c r="N1618">
        <v>16000</v>
      </c>
      <c r="O1618" s="59">
        <v>27503642</v>
      </c>
    </row>
    <row r="1619" spans="1:15" x14ac:dyDescent="0.3">
      <c r="A1619" t="s">
        <v>690</v>
      </c>
      <c r="B1619">
        <v>123.68</v>
      </c>
      <c r="C1619">
        <v>3</v>
      </c>
      <c r="D1619" s="18">
        <v>39098</v>
      </c>
      <c r="E1619" s="18">
        <v>39129</v>
      </c>
      <c r="F1619" t="s">
        <v>5960</v>
      </c>
      <c r="G1619" t="s">
        <v>5969</v>
      </c>
      <c r="H1619" t="s">
        <v>675</v>
      </c>
      <c r="I1619" t="s">
        <v>711</v>
      </c>
      <c r="J1619" t="s">
        <v>712</v>
      </c>
      <c r="K1619" t="s">
        <v>2157</v>
      </c>
      <c r="L1619" t="s">
        <v>2522</v>
      </c>
      <c r="M1619">
        <v>9051913</v>
      </c>
      <c r="N1619">
        <v>30300</v>
      </c>
      <c r="O1619" s="59">
        <v>25209306</v>
      </c>
    </row>
    <row r="1620" spans="1:15" x14ac:dyDescent="0.3">
      <c r="A1620" t="s">
        <v>709</v>
      </c>
      <c r="B1620">
        <v>156.27000000000001</v>
      </c>
      <c r="C1620">
        <v>2</v>
      </c>
      <c r="D1620" s="18">
        <v>39374</v>
      </c>
      <c r="E1620" s="18">
        <v>39388</v>
      </c>
      <c r="F1620" t="s">
        <v>5959</v>
      </c>
      <c r="G1620" t="s">
        <v>5969</v>
      </c>
      <c r="H1620" t="s">
        <v>675</v>
      </c>
      <c r="I1620" t="s">
        <v>746</v>
      </c>
      <c r="J1620" t="s">
        <v>833</v>
      </c>
      <c r="K1620" t="s">
        <v>1487</v>
      </c>
      <c r="L1620" t="s">
        <v>1486</v>
      </c>
      <c r="M1620">
        <v>2865219</v>
      </c>
      <c r="N1620">
        <v>30300</v>
      </c>
      <c r="O1620" s="59">
        <v>17795862</v>
      </c>
    </row>
    <row r="1621" spans="1:15" x14ac:dyDescent="0.3">
      <c r="A1621" t="s">
        <v>709</v>
      </c>
      <c r="B1621">
        <v>191.87</v>
      </c>
      <c r="C1621">
        <v>2</v>
      </c>
      <c r="D1621" s="18">
        <v>39284</v>
      </c>
      <c r="E1621" s="18">
        <v>39328</v>
      </c>
      <c r="F1621" t="s">
        <v>5958</v>
      </c>
      <c r="G1621" t="s">
        <v>5969</v>
      </c>
      <c r="H1621" t="s">
        <v>699</v>
      </c>
      <c r="I1621" t="s">
        <v>726</v>
      </c>
      <c r="J1621" t="s">
        <v>1304</v>
      </c>
      <c r="K1621" t="s">
        <v>1305</v>
      </c>
      <c r="L1621" t="s">
        <v>3921</v>
      </c>
      <c r="M1621">
        <v>942874</v>
      </c>
      <c r="N1621">
        <v>70700</v>
      </c>
      <c r="O1621" s="59">
        <v>26609706</v>
      </c>
    </row>
    <row r="1622" spans="1:15" x14ac:dyDescent="0.3">
      <c r="A1622" t="s">
        <v>696</v>
      </c>
      <c r="B1622">
        <v>174.63</v>
      </c>
      <c r="C1622">
        <v>3</v>
      </c>
      <c r="D1622" s="18">
        <v>39143</v>
      </c>
      <c r="E1622" s="18">
        <v>39152</v>
      </c>
      <c r="F1622" t="s">
        <v>5960</v>
      </c>
      <c r="G1622" t="s">
        <v>5968</v>
      </c>
      <c r="H1622" t="s">
        <v>720</v>
      </c>
      <c r="I1622" t="s">
        <v>693</v>
      </c>
      <c r="J1622" t="s">
        <v>694</v>
      </c>
      <c r="K1622" t="s">
        <v>1074</v>
      </c>
      <c r="L1622" t="s">
        <v>856</v>
      </c>
      <c r="M1622">
        <v>370192</v>
      </c>
      <c r="N1622">
        <v>90830</v>
      </c>
      <c r="O1622" s="59">
        <v>25575622</v>
      </c>
    </row>
    <row r="1623" spans="1:15" x14ac:dyDescent="0.3">
      <c r="A1623" t="s">
        <v>709</v>
      </c>
      <c r="B1623">
        <v>194.04</v>
      </c>
      <c r="C1623">
        <v>3</v>
      </c>
      <c r="D1623" s="18">
        <v>39139</v>
      </c>
      <c r="E1623" s="18">
        <v>39148</v>
      </c>
      <c r="F1623" t="s">
        <v>5960</v>
      </c>
      <c r="G1623" t="s">
        <v>5969</v>
      </c>
      <c r="H1623" t="s">
        <v>699</v>
      </c>
      <c r="I1623" t="s">
        <v>706</v>
      </c>
      <c r="J1623" t="s">
        <v>707</v>
      </c>
      <c r="K1623" t="s">
        <v>3920</v>
      </c>
      <c r="L1623" t="s">
        <v>3919</v>
      </c>
      <c r="M1623">
        <v>184955</v>
      </c>
      <c r="N1623">
        <v>70700</v>
      </c>
      <c r="O1623" s="59">
        <v>25395614</v>
      </c>
    </row>
    <row r="1624" spans="1:15" x14ac:dyDescent="0.3">
      <c r="A1624" t="s">
        <v>690</v>
      </c>
      <c r="B1624">
        <v>138.24</v>
      </c>
      <c r="C1624">
        <v>3</v>
      </c>
      <c r="D1624" s="18">
        <v>39195</v>
      </c>
      <c r="E1624" s="18">
        <v>39210</v>
      </c>
      <c r="F1624" t="s">
        <v>5957</v>
      </c>
      <c r="G1624" t="s">
        <v>5969</v>
      </c>
      <c r="H1624" t="s">
        <v>675</v>
      </c>
      <c r="I1624" t="s">
        <v>839</v>
      </c>
      <c r="J1624" t="s">
        <v>840</v>
      </c>
      <c r="K1624" t="s">
        <v>2490</v>
      </c>
      <c r="L1624" t="s">
        <v>3918</v>
      </c>
      <c r="M1624">
        <v>2120771</v>
      </c>
      <c r="N1624">
        <v>30300</v>
      </c>
      <c r="O1624" s="59">
        <v>25987426</v>
      </c>
    </row>
    <row r="1625" spans="1:15" x14ac:dyDescent="0.3">
      <c r="A1625" t="s">
        <v>709</v>
      </c>
      <c r="B1625">
        <v>166.23</v>
      </c>
      <c r="C1625">
        <v>2</v>
      </c>
      <c r="D1625" s="18">
        <v>39118</v>
      </c>
      <c r="E1625" s="18">
        <v>39133</v>
      </c>
      <c r="F1625" t="s">
        <v>5960</v>
      </c>
      <c r="G1625" t="s">
        <v>5969</v>
      </c>
      <c r="H1625" t="s">
        <v>675</v>
      </c>
      <c r="I1625" t="s">
        <v>706</v>
      </c>
      <c r="J1625" t="s">
        <v>762</v>
      </c>
      <c r="K1625" t="s">
        <v>1753</v>
      </c>
      <c r="L1625" t="s">
        <v>760</v>
      </c>
      <c r="M1625">
        <v>2155598</v>
      </c>
      <c r="N1625">
        <v>30300</v>
      </c>
      <c r="O1625" s="59">
        <v>25360389</v>
      </c>
    </row>
    <row r="1626" spans="1:15" x14ac:dyDescent="0.3">
      <c r="A1626" t="s">
        <v>709</v>
      </c>
      <c r="B1626">
        <v>139.11000000000001</v>
      </c>
      <c r="C1626">
        <v>2</v>
      </c>
      <c r="D1626" s="18">
        <v>39326</v>
      </c>
      <c r="E1626" s="18">
        <v>39350</v>
      </c>
      <c r="F1626" t="s">
        <v>5958</v>
      </c>
      <c r="G1626" t="s">
        <v>5969</v>
      </c>
      <c r="H1626" t="s">
        <v>675</v>
      </c>
      <c r="I1626" t="s">
        <v>771</v>
      </c>
      <c r="J1626" t="s">
        <v>772</v>
      </c>
      <c r="K1626" t="s">
        <v>3878</v>
      </c>
      <c r="L1626" t="s">
        <v>3877</v>
      </c>
      <c r="M1626">
        <v>70329</v>
      </c>
      <c r="N1626">
        <v>30300</v>
      </c>
      <c r="O1626" s="59">
        <v>26938651</v>
      </c>
    </row>
    <row r="1627" spans="1:15" x14ac:dyDescent="0.3">
      <c r="A1627" t="s">
        <v>676</v>
      </c>
      <c r="B1627">
        <v>112.01</v>
      </c>
      <c r="C1627">
        <v>2</v>
      </c>
      <c r="D1627" s="18">
        <v>39209</v>
      </c>
      <c r="E1627" s="18">
        <v>39228</v>
      </c>
      <c r="F1627" t="s">
        <v>5957</v>
      </c>
      <c r="G1627" t="s">
        <v>5969</v>
      </c>
      <c r="H1627" t="s">
        <v>681</v>
      </c>
      <c r="I1627" t="s">
        <v>672</v>
      </c>
      <c r="J1627" t="s">
        <v>779</v>
      </c>
      <c r="K1627" t="s">
        <v>1249</v>
      </c>
      <c r="L1627" t="s">
        <v>3272</v>
      </c>
      <c r="M1627">
        <v>2756678</v>
      </c>
      <c r="N1627">
        <v>16000</v>
      </c>
      <c r="O1627" s="59">
        <v>26045153</v>
      </c>
    </row>
    <row r="1628" spans="1:15" x14ac:dyDescent="0.3">
      <c r="A1628" t="s">
        <v>696</v>
      </c>
      <c r="B1628">
        <v>175.83</v>
      </c>
      <c r="C1628">
        <v>3</v>
      </c>
      <c r="D1628" s="18">
        <v>39411</v>
      </c>
      <c r="E1628" s="18">
        <v>39426</v>
      </c>
      <c r="F1628" t="s">
        <v>5959</v>
      </c>
      <c r="G1628" t="s">
        <v>5968</v>
      </c>
      <c r="H1628" t="s">
        <v>755</v>
      </c>
      <c r="I1628" t="s">
        <v>693</v>
      </c>
      <c r="J1628" t="s">
        <v>694</v>
      </c>
      <c r="K1628" t="s">
        <v>878</v>
      </c>
      <c r="L1628" t="s">
        <v>1428</v>
      </c>
      <c r="M1628">
        <v>2270259</v>
      </c>
      <c r="N1628">
        <v>87000</v>
      </c>
      <c r="O1628" s="59">
        <v>27592082</v>
      </c>
    </row>
    <row r="1629" spans="1:15" x14ac:dyDescent="0.3">
      <c r="A1629" t="s">
        <v>676</v>
      </c>
      <c r="B1629">
        <v>142.59</v>
      </c>
      <c r="C1629">
        <v>2</v>
      </c>
      <c r="D1629" s="18">
        <v>39201</v>
      </c>
      <c r="E1629" s="18">
        <v>39234</v>
      </c>
      <c r="F1629" t="s">
        <v>5957</v>
      </c>
      <c r="G1629" t="s">
        <v>5969</v>
      </c>
      <c r="H1629" t="s">
        <v>675</v>
      </c>
      <c r="I1629" t="s">
        <v>683</v>
      </c>
      <c r="J1629" t="s">
        <v>730</v>
      </c>
      <c r="K1629" t="s">
        <v>3469</v>
      </c>
      <c r="L1629" t="s">
        <v>3038</v>
      </c>
      <c r="M1629">
        <v>245765</v>
      </c>
      <c r="N1629">
        <v>30300</v>
      </c>
      <c r="O1629" s="59">
        <v>25983965</v>
      </c>
    </row>
    <row r="1630" spans="1:15" x14ac:dyDescent="0.3">
      <c r="A1630" t="s">
        <v>696</v>
      </c>
      <c r="B1630">
        <v>181.28</v>
      </c>
      <c r="C1630">
        <v>3</v>
      </c>
      <c r="D1630" s="18">
        <v>39248</v>
      </c>
      <c r="E1630" s="18">
        <v>39254</v>
      </c>
      <c r="F1630" t="s">
        <v>5957</v>
      </c>
      <c r="G1630" t="s">
        <v>5969</v>
      </c>
      <c r="H1630" t="s">
        <v>699</v>
      </c>
      <c r="I1630" t="s">
        <v>693</v>
      </c>
      <c r="J1630" t="s">
        <v>694</v>
      </c>
      <c r="K1630" t="s">
        <v>733</v>
      </c>
      <c r="L1630" t="s">
        <v>1039</v>
      </c>
      <c r="M1630">
        <v>961647</v>
      </c>
      <c r="N1630">
        <v>70700</v>
      </c>
      <c r="O1630" s="59">
        <v>26343334</v>
      </c>
    </row>
    <row r="1631" spans="1:15" x14ac:dyDescent="0.3">
      <c r="A1631" t="s">
        <v>696</v>
      </c>
      <c r="B1631">
        <v>168.49</v>
      </c>
      <c r="C1631">
        <v>3</v>
      </c>
      <c r="D1631" s="18">
        <v>39149</v>
      </c>
      <c r="E1631" s="18">
        <v>39152</v>
      </c>
      <c r="F1631" t="s">
        <v>5960</v>
      </c>
      <c r="G1631" t="s">
        <v>5968</v>
      </c>
      <c r="H1631" t="s">
        <v>720</v>
      </c>
      <c r="I1631" t="s">
        <v>693</v>
      </c>
      <c r="J1631" t="s">
        <v>694</v>
      </c>
      <c r="K1631" t="s">
        <v>955</v>
      </c>
      <c r="L1631" t="s">
        <v>3680</v>
      </c>
      <c r="M1631">
        <v>2088285</v>
      </c>
      <c r="N1631">
        <v>90830</v>
      </c>
      <c r="O1631" s="59">
        <v>25625415</v>
      </c>
    </row>
    <row r="1632" spans="1:15" x14ac:dyDescent="0.3">
      <c r="A1632" t="s">
        <v>690</v>
      </c>
      <c r="B1632">
        <v>98.91</v>
      </c>
      <c r="C1632">
        <v>1</v>
      </c>
      <c r="D1632" s="18">
        <v>39391</v>
      </c>
      <c r="E1632" s="18">
        <v>39427</v>
      </c>
      <c r="F1632" t="s">
        <v>5959</v>
      </c>
      <c r="G1632" t="s">
        <v>5969</v>
      </c>
      <c r="H1632" t="s">
        <v>681</v>
      </c>
      <c r="I1632" t="s">
        <v>711</v>
      </c>
      <c r="J1632" t="s">
        <v>712</v>
      </c>
      <c r="K1632" t="s">
        <v>1747</v>
      </c>
      <c r="L1632" t="s">
        <v>3917</v>
      </c>
      <c r="M1632">
        <v>2473102</v>
      </c>
      <c r="N1632">
        <v>16000</v>
      </c>
      <c r="O1632" s="59">
        <v>27383222</v>
      </c>
    </row>
    <row r="1633" spans="1:15" x14ac:dyDescent="0.3">
      <c r="A1633" t="s">
        <v>690</v>
      </c>
      <c r="B1633">
        <v>121.13</v>
      </c>
      <c r="C1633">
        <v>1</v>
      </c>
      <c r="D1633" s="18">
        <v>39233</v>
      </c>
      <c r="E1633" s="18">
        <v>39272</v>
      </c>
      <c r="F1633" t="s">
        <v>5957</v>
      </c>
      <c r="G1633" t="s">
        <v>5969</v>
      </c>
      <c r="H1633" t="s">
        <v>675</v>
      </c>
      <c r="I1633" t="s">
        <v>711</v>
      </c>
      <c r="J1633" t="s">
        <v>712</v>
      </c>
      <c r="K1633" t="s">
        <v>1791</v>
      </c>
      <c r="L1633" t="s">
        <v>3916</v>
      </c>
      <c r="M1633">
        <v>2127705</v>
      </c>
      <c r="N1633">
        <v>30300</v>
      </c>
      <c r="O1633" s="59">
        <v>26242670</v>
      </c>
    </row>
    <row r="1634" spans="1:15" x14ac:dyDescent="0.3">
      <c r="A1634" t="s">
        <v>709</v>
      </c>
      <c r="B1634">
        <v>192.07</v>
      </c>
      <c r="C1634">
        <v>2</v>
      </c>
      <c r="D1634" s="18">
        <v>39240</v>
      </c>
      <c r="E1634" s="18">
        <v>39253</v>
      </c>
      <c r="F1634" t="s">
        <v>5957</v>
      </c>
      <c r="G1634" t="s">
        <v>5969</v>
      </c>
      <c r="H1634" t="s">
        <v>699</v>
      </c>
      <c r="I1634" t="s">
        <v>706</v>
      </c>
      <c r="J1634" t="s">
        <v>707</v>
      </c>
      <c r="K1634" t="s">
        <v>3915</v>
      </c>
      <c r="L1634" t="s">
        <v>3914</v>
      </c>
      <c r="M1634">
        <v>940957</v>
      </c>
      <c r="N1634">
        <v>70700</v>
      </c>
      <c r="O1634" s="59">
        <v>26232366</v>
      </c>
    </row>
    <row r="1635" spans="1:15" x14ac:dyDescent="0.3">
      <c r="A1635" t="s">
        <v>690</v>
      </c>
      <c r="B1635">
        <v>184.32</v>
      </c>
      <c r="C1635">
        <v>2</v>
      </c>
      <c r="D1635" s="18">
        <v>39368</v>
      </c>
      <c r="E1635" s="18">
        <v>39387</v>
      </c>
      <c r="F1635" t="s">
        <v>5959</v>
      </c>
      <c r="G1635" t="s">
        <v>5969</v>
      </c>
      <c r="H1635" t="s">
        <v>699</v>
      </c>
      <c r="I1635" t="s">
        <v>722</v>
      </c>
      <c r="J1635" t="s">
        <v>797</v>
      </c>
      <c r="K1635" t="s">
        <v>1182</v>
      </c>
      <c r="L1635" t="s">
        <v>1723</v>
      </c>
      <c r="M1635">
        <v>1804744</v>
      </c>
      <c r="N1635">
        <v>70700</v>
      </c>
      <c r="O1635" s="59">
        <v>27260125</v>
      </c>
    </row>
    <row r="1636" spans="1:15" x14ac:dyDescent="0.3">
      <c r="A1636" t="s">
        <v>709</v>
      </c>
      <c r="B1636">
        <v>107.97</v>
      </c>
      <c r="C1636">
        <v>1</v>
      </c>
      <c r="D1636" s="18">
        <v>39222</v>
      </c>
      <c r="E1636" s="18">
        <v>39237</v>
      </c>
      <c r="F1636" t="s">
        <v>5957</v>
      </c>
      <c r="G1636" t="s">
        <v>5969</v>
      </c>
      <c r="H1636" t="s">
        <v>681</v>
      </c>
      <c r="I1636" t="s">
        <v>706</v>
      </c>
      <c r="J1636" t="s">
        <v>707</v>
      </c>
      <c r="K1636" t="s">
        <v>1280</v>
      </c>
      <c r="L1636" t="s">
        <v>1618</v>
      </c>
      <c r="M1636">
        <v>183394</v>
      </c>
      <c r="N1636">
        <v>16000</v>
      </c>
      <c r="O1636" s="59">
        <v>26085426</v>
      </c>
    </row>
    <row r="1637" spans="1:15" x14ac:dyDescent="0.3">
      <c r="A1637" t="s">
        <v>696</v>
      </c>
      <c r="B1637">
        <v>154.55000000000001</v>
      </c>
      <c r="C1637">
        <v>2</v>
      </c>
      <c r="D1637" s="18">
        <v>39257</v>
      </c>
      <c r="E1637" s="18">
        <v>39268</v>
      </c>
      <c r="F1637" t="s">
        <v>5957</v>
      </c>
      <c r="G1637" t="s">
        <v>5968</v>
      </c>
      <c r="H1637" t="s">
        <v>720</v>
      </c>
      <c r="I1637" t="s">
        <v>693</v>
      </c>
      <c r="J1637" t="s">
        <v>694</v>
      </c>
      <c r="K1637" t="s">
        <v>2513</v>
      </c>
      <c r="L1637" t="s">
        <v>1996</v>
      </c>
      <c r="M1637">
        <v>329672</v>
      </c>
      <c r="N1637">
        <v>90830</v>
      </c>
      <c r="O1637" s="59">
        <v>26419083</v>
      </c>
    </row>
    <row r="1638" spans="1:15" x14ac:dyDescent="0.3">
      <c r="A1638" t="s">
        <v>690</v>
      </c>
      <c r="B1638">
        <v>127.17</v>
      </c>
      <c r="C1638">
        <v>2</v>
      </c>
      <c r="D1638" s="18">
        <v>39129</v>
      </c>
      <c r="E1638" s="18">
        <v>39160</v>
      </c>
      <c r="F1638" t="s">
        <v>5960</v>
      </c>
      <c r="G1638" t="s">
        <v>5969</v>
      </c>
      <c r="H1638" t="s">
        <v>675</v>
      </c>
      <c r="I1638" t="s">
        <v>687</v>
      </c>
      <c r="J1638" t="s">
        <v>688</v>
      </c>
      <c r="K1638" t="s">
        <v>1038</v>
      </c>
      <c r="L1638" t="s">
        <v>1552</v>
      </c>
      <c r="M1638">
        <v>2241746</v>
      </c>
      <c r="N1638">
        <v>30300</v>
      </c>
      <c r="O1638" s="59">
        <v>25466577</v>
      </c>
    </row>
    <row r="1639" spans="1:15" x14ac:dyDescent="0.3">
      <c r="A1639" t="s">
        <v>676</v>
      </c>
      <c r="B1639">
        <v>159.59</v>
      </c>
      <c r="C1639">
        <v>2</v>
      </c>
      <c r="D1639" s="18">
        <v>39305</v>
      </c>
      <c r="E1639" s="18">
        <v>39310</v>
      </c>
      <c r="F1639" t="s">
        <v>5958</v>
      </c>
      <c r="G1639" t="s">
        <v>5968</v>
      </c>
      <c r="H1639" t="s">
        <v>720</v>
      </c>
      <c r="I1639" t="s">
        <v>672</v>
      </c>
      <c r="J1639" t="s">
        <v>673</v>
      </c>
      <c r="K1639" t="s">
        <v>1660</v>
      </c>
      <c r="L1639" t="s">
        <v>1659</v>
      </c>
      <c r="M1639">
        <v>9427175</v>
      </c>
      <c r="N1639">
        <v>90830</v>
      </c>
      <c r="O1639" s="59">
        <v>26792854</v>
      </c>
    </row>
    <row r="1640" spans="1:15" x14ac:dyDescent="0.3">
      <c r="A1640" t="s">
        <v>709</v>
      </c>
      <c r="B1640">
        <v>181.01</v>
      </c>
      <c r="C1640">
        <v>2</v>
      </c>
      <c r="D1640" s="18">
        <v>39208</v>
      </c>
      <c r="E1640" s="18">
        <v>39240</v>
      </c>
      <c r="F1640" t="s">
        <v>5957</v>
      </c>
      <c r="G1640" t="s">
        <v>5969</v>
      </c>
      <c r="H1640" t="s">
        <v>675</v>
      </c>
      <c r="I1640" t="s">
        <v>746</v>
      </c>
      <c r="J1640" t="s">
        <v>782</v>
      </c>
      <c r="K1640" t="s">
        <v>3913</v>
      </c>
      <c r="L1640" t="s">
        <v>1259</v>
      </c>
      <c r="M1640">
        <v>383934</v>
      </c>
      <c r="N1640">
        <v>30300</v>
      </c>
      <c r="O1640" s="59">
        <v>17703981</v>
      </c>
    </row>
    <row r="1641" spans="1:15" x14ac:dyDescent="0.3">
      <c r="A1641" t="s">
        <v>709</v>
      </c>
      <c r="B1641">
        <v>115.68</v>
      </c>
      <c r="C1641">
        <v>2</v>
      </c>
      <c r="D1641" s="18">
        <v>39230</v>
      </c>
      <c r="E1641" s="18">
        <v>39230</v>
      </c>
      <c r="F1641" t="s">
        <v>5957</v>
      </c>
      <c r="G1641" t="s">
        <v>5969</v>
      </c>
      <c r="H1641" t="s">
        <v>681</v>
      </c>
      <c r="I1641" t="s">
        <v>771</v>
      </c>
      <c r="J1641" t="s">
        <v>772</v>
      </c>
      <c r="K1641" t="s">
        <v>3801</v>
      </c>
      <c r="L1641" t="s">
        <v>3800</v>
      </c>
      <c r="M1641">
        <v>1712777</v>
      </c>
      <c r="N1641">
        <v>16000</v>
      </c>
      <c r="O1641" s="59">
        <v>26183507</v>
      </c>
    </row>
    <row r="1642" spans="1:15" x14ac:dyDescent="0.3">
      <c r="A1642" t="s">
        <v>709</v>
      </c>
      <c r="B1642">
        <v>122.73</v>
      </c>
      <c r="C1642">
        <v>2</v>
      </c>
      <c r="D1642" s="18">
        <v>39119</v>
      </c>
      <c r="E1642" s="18">
        <v>39162</v>
      </c>
      <c r="F1642" t="s">
        <v>5960</v>
      </c>
      <c r="G1642" t="s">
        <v>5969</v>
      </c>
      <c r="H1642" t="s">
        <v>681</v>
      </c>
      <c r="I1642" t="s">
        <v>726</v>
      </c>
      <c r="J1642" t="s">
        <v>750</v>
      </c>
      <c r="K1642" t="s">
        <v>907</v>
      </c>
      <c r="L1642" t="s">
        <v>3912</v>
      </c>
      <c r="M1642">
        <v>53673</v>
      </c>
      <c r="N1642">
        <v>16000</v>
      </c>
      <c r="O1642" s="59">
        <v>25348822</v>
      </c>
    </row>
    <row r="1643" spans="1:15" x14ac:dyDescent="0.3">
      <c r="A1643" t="s">
        <v>690</v>
      </c>
      <c r="B1643">
        <v>111.33</v>
      </c>
      <c r="C1643">
        <v>1</v>
      </c>
      <c r="D1643" s="18">
        <v>39306</v>
      </c>
      <c r="E1643" s="18">
        <v>39334</v>
      </c>
      <c r="F1643" t="s">
        <v>5958</v>
      </c>
      <c r="G1643" t="s">
        <v>5969</v>
      </c>
      <c r="H1643" t="s">
        <v>681</v>
      </c>
      <c r="I1643" t="s">
        <v>687</v>
      </c>
      <c r="J1643" t="s">
        <v>888</v>
      </c>
      <c r="K1643" t="s">
        <v>889</v>
      </c>
      <c r="L1643" t="s">
        <v>3911</v>
      </c>
      <c r="M1643">
        <v>1709885</v>
      </c>
      <c r="N1643">
        <v>16000</v>
      </c>
      <c r="O1643" s="59">
        <v>26791161</v>
      </c>
    </row>
    <row r="1644" spans="1:15" x14ac:dyDescent="0.3">
      <c r="A1644" t="s">
        <v>690</v>
      </c>
      <c r="B1644">
        <v>98.91</v>
      </c>
      <c r="C1644">
        <v>1</v>
      </c>
      <c r="D1644" s="18">
        <v>39160</v>
      </c>
      <c r="E1644" s="18">
        <v>39166</v>
      </c>
      <c r="F1644" t="s">
        <v>5960</v>
      </c>
      <c r="G1644" t="s">
        <v>5969</v>
      </c>
      <c r="H1644" t="s">
        <v>681</v>
      </c>
      <c r="I1644" t="s">
        <v>711</v>
      </c>
      <c r="J1644" t="s">
        <v>712</v>
      </c>
      <c r="K1644" t="s">
        <v>1342</v>
      </c>
      <c r="L1644" t="s">
        <v>3910</v>
      </c>
      <c r="M1644">
        <v>2188244</v>
      </c>
      <c r="N1644">
        <v>16000</v>
      </c>
      <c r="O1644" s="59">
        <v>25661295</v>
      </c>
    </row>
    <row r="1645" spans="1:15" x14ac:dyDescent="0.3">
      <c r="A1645" t="s">
        <v>709</v>
      </c>
      <c r="B1645">
        <v>138.19</v>
      </c>
      <c r="C1645">
        <v>2</v>
      </c>
      <c r="D1645" s="18">
        <v>39391</v>
      </c>
      <c r="E1645" s="18">
        <v>39398</v>
      </c>
      <c r="F1645" t="s">
        <v>5959</v>
      </c>
      <c r="G1645" t="s">
        <v>5968</v>
      </c>
      <c r="H1645" t="s">
        <v>720</v>
      </c>
      <c r="I1645" t="s">
        <v>726</v>
      </c>
      <c r="J1645" t="s">
        <v>727</v>
      </c>
      <c r="K1645" t="s">
        <v>1062</v>
      </c>
      <c r="L1645" t="s">
        <v>1090</v>
      </c>
      <c r="M1645">
        <v>996161</v>
      </c>
      <c r="N1645">
        <v>90830</v>
      </c>
      <c r="O1645" s="59">
        <v>1191483</v>
      </c>
    </row>
    <row r="1646" spans="1:15" x14ac:dyDescent="0.3">
      <c r="A1646" t="s">
        <v>690</v>
      </c>
      <c r="B1646">
        <v>173</v>
      </c>
      <c r="C1646">
        <v>2</v>
      </c>
      <c r="D1646" s="18">
        <v>39159</v>
      </c>
      <c r="E1646" s="18">
        <v>39171</v>
      </c>
      <c r="F1646" t="s">
        <v>5960</v>
      </c>
      <c r="G1646" t="s">
        <v>5969</v>
      </c>
      <c r="H1646" t="s">
        <v>699</v>
      </c>
      <c r="I1646" t="s">
        <v>687</v>
      </c>
      <c r="J1646" t="s">
        <v>688</v>
      </c>
      <c r="K1646" t="s">
        <v>962</v>
      </c>
      <c r="L1646" t="s">
        <v>1949</v>
      </c>
      <c r="M1646">
        <v>953213</v>
      </c>
      <c r="N1646">
        <v>70700</v>
      </c>
      <c r="O1646" s="59">
        <v>1060290</v>
      </c>
    </row>
    <row r="1647" spans="1:15" x14ac:dyDescent="0.3">
      <c r="A1647" t="s">
        <v>676</v>
      </c>
      <c r="B1647">
        <v>179.74</v>
      </c>
      <c r="C1647">
        <v>4</v>
      </c>
      <c r="D1647" s="18">
        <v>39381</v>
      </c>
      <c r="E1647" s="18">
        <v>39410</v>
      </c>
      <c r="F1647" t="s">
        <v>5959</v>
      </c>
      <c r="G1647" t="s">
        <v>5969</v>
      </c>
      <c r="H1647" t="s">
        <v>699</v>
      </c>
      <c r="I1647" t="s">
        <v>683</v>
      </c>
      <c r="J1647" t="s">
        <v>735</v>
      </c>
      <c r="K1647" t="s">
        <v>895</v>
      </c>
      <c r="L1647" t="s">
        <v>3029</v>
      </c>
      <c r="M1647">
        <v>246929</v>
      </c>
      <c r="N1647">
        <v>70700</v>
      </c>
      <c r="O1647" s="59">
        <v>27371929</v>
      </c>
    </row>
    <row r="1648" spans="1:15" x14ac:dyDescent="0.3">
      <c r="A1648" t="s">
        <v>696</v>
      </c>
      <c r="B1648">
        <v>154.55000000000001</v>
      </c>
      <c r="C1648">
        <v>2</v>
      </c>
      <c r="D1648" s="18">
        <v>39373</v>
      </c>
      <c r="E1648" s="18">
        <v>39393</v>
      </c>
      <c r="F1648" t="s">
        <v>5959</v>
      </c>
      <c r="G1648" t="s">
        <v>5968</v>
      </c>
      <c r="H1648" t="s">
        <v>720</v>
      </c>
      <c r="I1648" t="s">
        <v>693</v>
      </c>
      <c r="J1648" t="s">
        <v>694</v>
      </c>
      <c r="K1648" t="s">
        <v>1170</v>
      </c>
      <c r="L1648" t="s">
        <v>3909</v>
      </c>
      <c r="M1648">
        <v>972997</v>
      </c>
      <c r="N1648">
        <v>90830</v>
      </c>
      <c r="O1648" s="59">
        <v>2382501</v>
      </c>
    </row>
    <row r="1649" spans="1:15" x14ac:dyDescent="0.3">
      <c r="A1649" t="s">
        <v>690</v>
      </c>
      <c r="B1649">
        <v>92.9</v>
      </c>
      <c r="C1649">
        <v>2</v>
      </c>
      <c r="D1649" s="18">
        <v>39205</v>
      </c>
      <c r="E1649" s="18">
        <v>39225</v>
      </c>
      <c r="F1649" t="s">
        <v>5957</v>
      </c>
      <c r="G1649" t="s">
        <v>5969</v>
      </c>
      <c r="H1649" t="s">
        <v>681</v>
      </c>
      <c r="I1649" t="s">
        <v>711</v>
      </c>
      <c r="J1649" t="s">
        <v>712</v>
      </c>
      <c r="K1649" t="s">
        <v>1214</v>
      </c>
      <c r="L1649" t="s">
        <v>2068</v>
      </c>
      <c r="M1649">
        <v>2760126</v>
      </c>
      <c r="N1649">
        <v>16000</v>
      </c>
      <c r="O1649" s="59">
        <v>26029327</v>
      </c>
    </row>
    <row r="1650" spans="1:15" x14ac:dyDescent="0.3">
      <c r="A1650" t="s">
        <v>690</v>
      </c>
      <c r="B1650">
        <v>126.38</v>
      </c>
      <c r="C1650">
        <v>2</v>
      </c>
      <c r="D1650" s="18">
        <v>39433</v>
      </c>
      <c r="E1650" s="18">
        <v>39450</v>
      </c>
      <c r="F1650" t="s">
        <v>5959</v>
      </c>
      <c r="G1650" t="s">
        <v>5969</v>
      </c>
      <c r="H1650" t="s">
        <v>675</v>
      </c>
      <c r="I1650" t="s">
        <v>711</v>
      </c>
      <c r="J1650" t="s">
        <v>712</v>
      </c>
      <c r="K1650" t="s">
        <v>1277</v>
      </c>
      <c r="L1650" t="s">
        <v>3889</v>
      </c>
      <c r="M1650">
        <v>2216029</v>
      </c>
      <c r="N1650">
        <v>30300</v>
      </c>
      <c r="O1650" s="59">
        <v>2525184</v>
      </c>
    </row>
    <row r="1651" spans="1:15" x14ac:dyDescent="0.3">
      <c r="A1651" t="s">
        <v>690</v>
      </c>
      <c r="B1651">
        <v>90.24</v>
      </c>
      <c r="C1651">
        <v>1</v>
      </c>
      <c r="D1651" s="18">
        <v>39229</v>
      </c>
      <c r="E1651" s="18">
        <v>39240</v>
      </c>
      <c r="F1651" t="s">
        <v>5957</v>
      </c>
      <c r="G1651" t="s">
        <v>5969</v>
      </c>
      <c r="H1651" t="s">
        <v>681</v>
      </c>
      <c r="I1651" t="s">
        <v>687</v>
      </c>
      <c r="J1651" t="s">
        <v>688</v>
      </c>
      <c r="K1651" t="s">
        <v>1916</v>
      </c>
      <c r="L1651" t="s">
        <v>3908</v>
      </c>
      <c r="M1651">
        <v>9195727</v>
      </c>
      <c r="N1651">
        <v>16000</v>
      </c>
      <c r="O1651" s="59">
        <v>26198474</v>
      </c>
    </row>
    <row r="1652" spans="1:15" x14ac:dyDescent="0.3">
      <c r="A1652" t="s">
        <v>709</v>
      </c>
      <c r="B1652">
        <v>97.73</v>
      </c>
      <c r="C1652">
        <v>2</v>
      </c>
      <c r="D1652" s="18">
        <v>39285</v>
      </c>
      <c r="E1652" s="18">
        <v>39313</v>
      </c>
      <c r="F1652" t="s">
        <v>5958</v>
      </c>
      <c r="G1652" t="s">
        <v>5968</v>
      </c>
      <c r="H1652" t="s">
        <v>720</v>
      </c>
      <c r="I1652" t="s">
        <v>706</v>
      </c>
      <c r="J1652" t="s">
        <v>707</v>
      </c>
      <c r="K1652" t="s">
        <v>907</v>
      </c>
      <c r="L1652" t="s">
        <v>906</v>
      </c>
      <c r="M1652">
        <v>9074491</v>
      </c>
      <c r="N1652">
        <v>90830</v>
      </c>
      <c r="O1652" s="59">
        <v>26623596</v>
      </c>
    </row>
    <row r="1653" spans="1:15" x14ac:dyDescent="0.3">
      <c r="A1653" t="s">
        <v>690</v>
      </c>
      <c r="B1653">
        <v>173</v>
      </c>
      <c r="C1653">
        <v>2</v>
      </c>
      <c r="D1653" s="18">
        <v>39122</v>
      </c>
      <c r="E1653" s="18">
        <v>39134</v>
      </c>
      <c r="F1653" t="s">
        <v>5960</v>
      </c>
      <c r="G1653" t="s">
        <v>5969</v>
      </c>
      <c r="H1653" t="s">
        <v>699</v>
      </c>
      <c r="I1653" t="s">
        <v>687</v>
      </c>
      <c r="J1653" t="s">
        <v>688</v>
      </c>
      <c r="K1653" t="s">
        <v>884</v>
      </c>
      <c r="L1653" t="s">
        <v>3907</v>
      </c>
      <c r="M1653">
        <v>953049</v>
      </c>
      <c r="N1653">
        <v>70700</v>
      </c>
      <c r="O1653" s="59">
        <v>25345346</v>
      </c>
    </row>
    <row r="1654" spans="1:15" x14ac:dyDescent="0.3">
      <c r="A1654" t="s">
        <v>676</v>
      </c>
      <c r="B1654">
        <v>142.47</v>
      </c>
      <c r="C1654">
        <v>2</v>
      </c>
      <c r="D1654" s="18">
        <v>39216</v>
      </c>
      <c r="E1654" s="18">
        <v>39279</v>
      </c>
      <c r="F1654" t="s">
        <v>5957</v>
      </c>
      <c r="G1654" t="s">
        <v>5969</v>
      </c>
      <c r="H1654" t="s">
        <v>675</v>
      </c>
      <c r="I1654" t="s">
        <v>672</v>
      </c>
      <c r="J1654" t="s">
        <v>779</v>
      </c>
      <c r="K1654" t="s">
        <v>3906</v>
      </c>
      <c r="L1654" t="s">
        <v>1320</v>
      </c>
      <c r="M1654">
        <v>349409</v>
      </c>
      <c r="N1654">
        <v>30300</v>
      </c>
      <c r="O1654" s="59">
        <v>26098776</v>
      </c>
    </row>
    <row r="1655" spans="1:15" x14ac:dyDescent="0.3">
      <c r="A1655" t="s">
        <v>690</v>
      </c>
      <c r="B1655">
        <v>140.09</v>
      </c>
      <c r="C1655">
        <v>2</v>
      </c>
      <c r="D1655" s="18">
        <v>39230</v>
      </c>
      <c r="E1655" s="18">
        <v>39236</v>
      </c>
      <c r="F1655" t="s">
        <v>5957</v>
      </c>
      <c r="G1655" t="s">
        <v>5969</v>
      </c>
      <c r="H1655" t="s">
        <v>675</v>
      </c>
      <c r="I1655" t="s">
        <v>722</v>
      </c>
      <c r="J1655" t="s">
        <v>797</v>
      </c>
      <c r="K1655" t="s">
        <v>1779</v>
      </c>
      <c r="L1655" t="s">
        <v>3905</v>
      </c>
      <c r="M1655">
        <v>1828317</v>
      </c>
      <c r="N1655">
        <v>30300</v>
      </c>
      <c r="O1655" s="59">
        <v>26239956</v>
      </c>
    </row>
    <row r="1656" spans="1:15" x14ac:dyDescent="0.3">
      <c r="A1656" t="s">
        <v>690</v>
      </c>
      <c r="B1656">
        <v>138.52000000000001</v>
      </c>
      <c r="C1656">
        <v>2</v>
      </c>
      <c r="D1656" s="18">
        <v>39138</v>
      </c>
      <c r="E1656" s="18">
        <v>39153</v>
      </c>
      <c r="F1656" t="s">
        <v>5960</v>
      </c>
      <c r="G1656" t="s">
        <v>5969</v>
      </c>
      <c r="H1656" t="s">
        <v>675</v>
      </c>
      <c r="I1656" t="s">
        <v>687</v>
      </c>
      <c r="J1656" t="s">
        <v>688</v>
      </c>
      <c r="K1656" t="s">
        <v>1212</v>
      </c>
      <c r="L1656" t="s">
        <v>1257</v>
      </c>
      <c r="M1656">
        <v>260735</v>
      </c>
      <c r="N1656">
        <v>30300</v>
      </c>
      <c r="O1656" s="59">
        <v>25514507</v>
      </c>
    </row>
    <row r="1657" spans="1:15" x14ac:dyDescent="0.3">
      <c r="A1657" t="s">
        <v>690</v>
      </c>
      <c r="B1657">
        <v>98.91</v>
      </c>
      <c r="C1657">
        <v>1</v>
      </c>
      <c r="D1657" s="18">
        <v>39228</v>
      </c>
      <c r="E1657" s="18">
        <v>39232</v>
      </c>
      <c r="F1657" t="s">
        <v>5957</v>
      </c>
      <c r="G1657" t="s">
        <v>5969</v>
      </c>
      <c r="H1657" t="s">
        <v>681</v>
      </c>
      <c r="I1657" t="s">
        <v>711</v>
      </c>
      <c r="J1657" t="s">
        <v>712</v>
      </c>
      <c r="K1657" t="s">
        <v>3904</v>
      </c>
      <c r="L1657" t="s">
        <v>3903</v>
      </c>
      <c r="M1657">
        <v>2824409</v>
      </c>
      <c r="N1657">
        <v>16000</v>
      </c>
      <c r="O1657" s="59">
        <v>26266838</v>
      </c>
    </row>
    <row r="1658" spans="1:15" x14ac:dyDescent="0.3">
      <c r="A1658" t="s">
        <v>696</v>
      </c>
      <c r="B1658">
        <v>168.82</v>
      </c>
      <c r="C1658">
        <v>2</v>
      </c>
      <c r="D1658" s="18">
        <v>39209</v>
      </c>
      <c r="E1658" s="18">
        <v>39234</v>
      </c>
      <c r="F1658" t="s">
        <v>5957</v>
      </c>
      <c r="G1658" t="s">
        <v>5968</v>
      </c>
      <c r="H1658" t="s">
        <v>720</v>
      </c>
      <c r="I1658" t="s">
        <v>693</v>
      </c>
      <c r="J1658" t="s">
        <v>694</v>
      </c>
      <c r="K1658" t="s">
        <v>849</v>
      </c>
      <c r="L1658" t="s">
        <v>2237</v>
      </c>
      <c r="M1658">
        <v>2422126</v>
      </c>
      <c r="N1658">
        <v>90830</v>
      </c>
      <c r="O1658" s="59">
        <v>26212987</v>
      </c>
    </row>
    <row r="1659" spans="1:15" x14ac:dyDescent="0.3">
      <c r="A1659" t="s">
        <v>690</v>
      </c>
      <c r="B1659">
        <v>92.9</v>
      </c>
      <c r="C1659">
        <v>2</v>
      </c>
      <c r="D1659" s="18">
        <v>39236</v>
      </c>
      <c r="E1659" s="18">
        <v>39249</v>
      </c>
      <c r="F1659" t="s">
        <v>5957</v>
      </c>
      <c r="G1659" t="s">
        <v>5969</v>
      </c>
      <c r="H1659" t="s">
        <v>681</v>
      </c>
      <c r="I1659" t="s">
        <v>711</v>
      </c>
      <c r="J1659" t="s">
        <v>712</v>
      </c>
      <c r="K1659" t="s">
        <v>3808</v>
      </c>
      <c r="L1659" t="s">
        <v>3902</v>
      </c>
      <c r="M1659">
        <v>149546</v>
      </c>
      <c r="N1659">
        <v>16000</v>
      </c>
      <c r="O1659" s="59">
        <v>26243526</v>
      </c>
    </row>
    <row r="1660" spans="1:15" x14ac:dyDescent="0.3">
      <c r="A1660" t="s">
        <v>676</v>
      </c>
      <c r="B1660">
        <v>119.87</v>
      </c>
      <c r="C1660">
        <v>2</v>
      </c>
      <c r="D1660" s="18">
        <v>39300</v>
      </c>
      <c r="E1660" s="18">
        <v>39312</v>
      </c>
      <c r="F1660" t="s">
        <v>5958</v>
      </c>
      <c r="G1660" t="s">
        <v>5969</v>
      </c>
      <c r="H1660" t="s">
        <v>681</v>
      </c>
      <c r="I1660" t="s">
        <v>672</v>
      </c>
      <c r="J1660" t="s">
        <v>851</v>
      </c>
      <c r="K1660" t="s">
        <v>3901</v>
      </c>
      <c r="L1660" t="s">
        <v>3900</v>
      </c>
      <c r="M1660">
        <v>272397</v>
      </c>
      <c r="N1660">
        <v>16000</v>
      </c>
      <c r="O1660" s="59">
        <v>26792208</v>
      </c>
    </row>
    <row r="1661" spans="1:15" x14ac:dyDescent="0.3">
      <c r="A1661" t="s">
        <v>676</v>
      </c>
      <c r="B1661">
        <v>146.53</v>
      </c>
      <c r="C1661">
        <v>2</v>
      </c>
      <c r="D1661" s="18">
        <v>39299</v>
      </c>
      <c r="E1661" s="18">
        <v>39333</v>
      </c>
      <c r="F1661" t="s">
        <v>5958</v>
      </c>
      <c r="G1661" t="s">
        <v>5969</v>
      </c>
      <c r="H1661" t="s">
        <v>675</v>
      </c>
      <c r="I1661" t="s">
        <v>672</v>
      </c>
      <c r="J1661" t="s">
        <v>851</v>
      </c>
      <c r="K1661" t="s">
        <v>1249</v>
      </c>
      <c r="L1661" t="s">
        <v>671</v>
      </c>
      <c r="M1661">
        <v>2007838</v>
      </c>
      <c r="N1661">
        <v>30300</v>
      </c>
      <c r="O1661" s="59">
        <v>26738200</v>
      </c>
    </row>
    <row r="1662" spans="1:15" x14ac:dyDescent="0.3">
      <c r="A1662" t="s">
        <v>696</v>
      </c>
      <c r="B1662">
        <v>169.26</v>
      </c>
      <c r="C1662">
        <v>2</v>
      </c>
      <c r="D1662" s="18">
        <v>39417</v>
      </c>
      <c r="E1662" s="18">
        <v>39432</v>
      </c>
      <c r="F1662" t="s">
        <v>5959</v>
      </c>
      <c r="G1662" t="s">
        <v>5969</v>
      </c>
      <c r="H1662" t="s">
        <v>675</v>
      </c>
      <c r="I1662" t="s">
        <v>693</v>
      </c>
      <c r="J1662" t="s">
        <v>694</v>
      </c>
      <c r="K1662" t="s">
        <v>754</v>
      </c>
      <c r="L1662" t="s">
        <v>3899</v>
      </c>
      <c r="M1662">
        <v>2906800</v>
      </c>
      <c r="N1662">
        <v>30300</v>
      </c>
      <c r="O1662" s="59">
        <v>27671709</v>
      </c>
    </row>
    <row r="1663" spans="1:15" x14ac:dyDescent="0.3">
      <c r="A1663" t="s">
        <v>696</v>
      </c>
      <c r="B1663">
        <v>192.93</v>
      </c>
      <c r="C1663">
        <v>4</v>
      </c>
      <c r="D1663" s="18">
        <v>39171</v>
      </c>
      <c r="E1663" s="18">
        <v>39189</v>
      </c>
      <c r="F1663" t="s">
        <v>5960</v>
      </c>
      <c r="G1663" t="s">
        <v>5968</v>
      </c>
      <c r="H1663" t="s">
        <v>755</v>
      </c>
      <c r="I1663" t="s">
        <v>946</v>
      </c>
      <c r="J1663" t="s">
        <v>1124</v>
      </c>
      <c r="K1663" t="s">
        <v>1333</v>
      </c>
      <c r="L1663" t="s">
        <v>1332</v>
      </c>
      <c r="M1663">
        <v>960251</v>
      </c>
      <c r="N1663">
        <v>87000</v>
      </c>
      <c r="O1663" s="59">
        <v>25753835</v>
      </c>
    </row>
    <row r="1664" spans="1:15" x14ac:dyDescent="0.3">
      <c r="A1664" t="s">
        <v>709</v>
      </c>
      <c r="B1664">
        <v>114.36</v>
      </c>
      <c r="C1664">
        <v>1</v>
      </c>
      <c r="D1664" s="18">
        <v>39247</v>
      </c>
      <c r="E1664" s="18">
        <v>39273</v>
      </c>
      <c r="F1664" t="s">
        <v>5957</v>
      </c>
      <c r="G1664" t="s">
        <v>5969</v>
      </c>
      <c r="H1664" t="s">
        <v>681</v>
      </c>
      <c r="I1664" t="s">
        <v>771</v>
      </c>
      <c r="J1664" t="s">
        <v>750</v>
      </c>
      <c r="K1664" t="s">
        <v>2983</v>
      </c>
      <c r="L1664" t="s">
        <v>3898</v>
      </c>
      <c r="M1664">
        <v>2872202</v>
      </c>
      <c r="N1664">
        <v>16000</v>
      </c>
      <c r="O1664" s="59">
        <v>26292404</v>
      </c>
    </row>
    <row r="1665" spans="1:15" x14ac:dyDescent="0.3">
      <c r="A1665" t="s">
        <v>690</v>
      </c>
      <c r="B1665">
        <v>181.83</v>
      </c>
      <c r="C1665">
        <v>4</v>
      </c>
      <c r="D1665" s="18">
        <v>39258</v>
      </c>
      <c r="E1665" s="18">
        <v>39288</v>
      </c>
      <c r="F1665" t="s">
        <v>5957</v>
      </c>
      <c r="G1665" t="s">
        <v>5969</v>
      </c>
      <c r="H1665" t="s">
        <v>699</v>
      </c>
      <c r="I1665" t="s">
        <v>711</v>
      </c>
      <c r="J1665" t="s">
        <v>712</v>
      </c>
      <c r="K1665" t="s">
        <v>935</v>
      </c>
      <c r="L1665" t="s">
        <v>2477</v>
      </c>
      <c r="M1665">
        <v>137743</v>
      </c>
      <c r="N1665">
        <v>70700</v>
      </c>
      <c r="O1665" s="59">
        <v>26445525</v>
      </c>
    </row>
    <row r="1666" spans="1:15" x14ac:dyDescent="0.3">
      <c r="A1666" t="s">
        <v>690</v>
      </c>
      <c r="B1666">
        <v>89.04</v>
      </c>
      <c r="C1666">
        <v>1</v>
      </c>
      <c r="D1666" s="18">
        <v>39230</v>
      </c>
      <c r="E1666" s="18">
        <v>39248</v>
      </c>
      <c r="F1666" t="s">
        <v>5957</v>
      </c>
      <c r="G1666" t="s">
        <v>5969</v>
      </c>
      <c r="H1666" t="s">
        <v>681</v>
      </c>
      <c r="I1666" t="s">
        <v>687</v>
      </c>
      <c r="J1666" t="s">
        <v>688</v>
      </c>
      <c r="K1666" t="s">
        <v>701</v>
      </c>
      <c r="L1666" t="s">
        <v>943</v>
      </c>
      <c r="M1666">
        <v>9193880</v>
      </c>
      <c r="N1666">
        <v>16000</v>
      </c>
      <c r="O1666" s="59">
        <v>26198336</v>
      </c>
    </row>
    <row r="1667" spans="1:15" x14ac:dyDescent="0.3">
      <c r="A1667" t="s">
        <v>690</v>
      </c>
      <c r="B1667">
        <v>183.95</v>
      </c>
      <c r="C1667">
        <v>3</v>
      </c>
      <c r="D1667" s="18">
        <v>39321</v>
      </c>
      <c r="E1667" s="18">
        <v>39337</v>
      </c>
      <c r="F1667" t="s">
        <v>5958</v>
      </c>
      <c r="G1667" t="s">
        <v>5968</v>
      </c>
      <c r="H1667" t="s">
        <v>755</v>
      </c>
      <c r="I1667" t="s">
        <v>711</v>
      </c>
      <c r="J1667" t="s">
        <v>712</v>
      </c>
      <c r="K1667" t="s">
        <v>824</v>
      </c>
      <c r="L1667" t="s">
        <v>3897</v>
      </c>
      <c r="M1667">
        <v>938546</v>
      </c>
      <c r="N1667">
        <v>87000</v>
      </c>
      <c r="O1667" s="59">
        <v>26772156</v>
      </c>
    </row>
    <row r="1668" spans="1:15" x14ac:dyDescent="0.3">
      <c r="A1668" t="s">
        <v>696</v>
      </c>
      <c r="B1668">
        <v>125.23</v>
      </c>
      <c r="C1668">
        <v>2</v>
      </c>
      <c r="D1668" s="18">
        <v>39383</v>
      </c>
      <c r="E1668" s="18">
        <v>39403</v>
      </c>
      <c r="F1668" t="s">
        <v>5959</v>
      </c>
      <c r="G1668" t="s">
        <v>5969</v>
      </c>
      <c r="H1668" t="s">
        <v>681</v>
      </c>
      <c r="I1668" t="s">
        <v>693</v>
      </c>
      <c r="J1668" t="s">
        <v>694</v>
      </c>
      <c r="K1668" t="s">
        <v>2233</v>
      </c>
      <c r="L1668" t="s">
        <v>2955</v>
      </c>
      <c r="M1668">
        <v>347446</v>
      </c>
      <c r="N1668">
        <v>16000</v>
      </c>
      <c r="O1668" s="59">
        <v>27398315</v>
      </c>
    </row>
    <row r="1669" spans="1:15" x14ac:dyDescent="0.3">
      <c r="A1669" t="s">
        <v>709</v>
      </c>
      <c r="B1669">
        <v>134.38</v>
      </c>
      <c r="C1669">
        <v>2</v>
      </c>
      <c r="D1669" s="18">
        <v>39347</v>
      </c>
      <c r="E1669" s="18">
        <v>39373</v>
      </c>
      <c r="F1669" t="s">
        <v>5958</v>
      </c>
      <c r="G1669" t="s">
        <v>5969</v>
      </c>
      <c r="H1669" t="s">
        <v>681</v>
      </c>
      <c r="I1669" t="s">
        <v>746</v>
      </c>
      <c r="J1669" t="s">
        <v>782</v>
      </c>
      <c r="K1669" t="s">
        <v>2566</v>
      </c>
      <c r="L1669" t="s">
        <v>2565</v>
      </c>
      <c r="M1669">
        <v>383787</v>
      </c>
      <c r="N1669">
        <v>16000</v>
      </c>
      <c r="O1669" s="59">
        <v>17784371</v>
      </c>
    </row>
    <row r="1670" spans="1:15" x14ac:dyDescent="0.3">
      <c r="A1670" t="s">
        <v>696</v>
      </c>
      <c r="B1670">
        <v>145.02000000000001</v>
      </c>
      <c r="C1670">
        <v>3</v>
      </c>
      <c r="D1670" s="18">
        <v>39327</v>
      </c>
      <c r="E1670" s="18">
        <v>39342</v>
      </c>
      <c r="F1670" t="s">
        <v>5958</v>
      </c>
      <c r="G1670" t="s">
        <v>5969</v>
      </c>
      <c r="H1670" t="s">
        <v>675</v>
      </c>
      <c r="I1670" t="s">
        <v>765</v>
      </c>
      <c r="J1670" t="s">
        <v>766</v>
      </c>
      <c r="K1670" t="s">
        <v>2638</v>
      </c>
      <c r="L1670" t="s">
        <v>2637</v>
      </c>
      <c r="M1670">
        <v>338773</v>
      </c>
      <c r="N1670">
        <v>30300</v>
      </c>
      <c r="O1670" s="59">
        <v>26959447</v>
      </c>
    </row>
    <row r="1671" spans="1:15" x14ac:dyDescent="0.3">
      <c r="A1671" t="s">
        <v>690</v>
      </c>
      <c r="B1671">
        <v>121.13</v>
      </c>
      <c r="C1671">
        <v>1</v>
      </c>
      <c r="D1671" s="18">
        <v>39408</v>
      </c>
      <c r="E1671" s="18">
        <v>39427</v>
      </c>
      <c r="F1671" t="s">
        <v>5959</v>
      </c>
      <c r="G1671" t="s">
        <v>5969</v>
      </c>
      <c r="H1671" t="s">
        <v>675</v>
      </c>
      <c r="I1671" t="s">
        <v>711</v>
      </c>
      <c r="J1671" t="s">
        <v>712</v>
      </c>
      <c r="K1671" t="s">
        <v>3896</v>
      </c>
      <c r="L1671" t="s">
        <v>1291</v>
      </c>
      <c r="M1671">
        <v>135116</v>
      </c>
      <c r="N1671">
        <v>30300</v>
      </c>
      <c r="O1671" s="59">
        <v>27545821</v>
      </c>
    </row>
    <row r="1672" spans="1:15" x14ac:dyDescent="0.3">
      <c r="A1672" t="s">
        <v>709</v>
      </c>
      <c r="B1672">
        <v>134.01</v>
      </c>
      <c r="C1672">
        <v>3</v>
      </c>
      <c r="D1672" s="18">
        <v>39423</v>
      </c>
      <c r="E1672" s="18">
        <v>39435</v>
      </c>
      <c r="F1672" t="s">
        <v>5959</v>
      </c>
      <c r="G1672" t="s">
        <v>5969</v>
      </c>
      <c r="H1672" t="s">
        <v>681</v>
      </c>
      <c r="I1672" t="s">
        <v>746</v>
      </c>
      <c r="J1672" t="s">
        <v>747</v>
      </c>
      <c r="K1672" t="s">
        <v>2316</v>
      </c>
      <c r="L1672" t="s">
        <v>2315</v>
      </c>
      <c r="M1672">
        <v>380965</v>
      </c>
      <c r="N1672">
        <v>16000</v>
      </c>
      <c r="O1672" s="59">
        <v>17830497</v>
      </c>
    </row>
    <row r="1673" spans="1:15" x14ac:dyDescent="0.3">
      <c r="A1673" t="s">
        <v>690</v>
      </c>
      <c r="B1673">
        <v>183.6</v>
      </c>
      <c r="C1673">
        <v>4</v>
      </c>
      <c r="D1673" s="18">
        <v>39131</v>
      </c>
      <c r="E1673" s="18">
        <v>39139</v>
      </c>
      <c r="F1673" t="s">
        <v>5960</v>
      </c>
      <c r="G1673" t="s">
        <v>5969</v>
      </c>
      <c r="H1673" t="s">
        <v>699</v>
      </c>
      <c r="I1673" t="s">
        <v>722</v>
      </c>
      <c r="J1673" t="s">
        <v>723</v>
      </c>
      <c r="K1673" t="s">
        <v>1294</v>
      </c>
      <c r="L1673" t="s">
        <v>1669</v>
      </c>
      <c r="M1673">
        <v>127019</v>
      </c>
      <c r="N1673">
        <v>70700</v>
      </c>
      <c r="O1673" s="59">
        <v>25445732</v>
      </c>
    </row>
    <row r="1674" spans="1:15" x14ac:dyDescent="0.3">
      <c r="A1674" t="s">
        <v>690</v>
      </c>
      <c r="B1674">
        <v>138.52000000000001</v>
      </c>
      <c r="C1674">
        <v>2</v>
      </c>
      <c r="D1674" s="18">
        <v>39298</v>
      </c>
      <c r="E1674" s="18">
        <v>39302</v>
      </c>
      <c r="F1674" t="s">
        <v>5958</v>
      </c>
      <c r="G1674" t="s">
        <v>5969</v>
      </c>
      <c r="H1674" t="s">
        <v>675</v>
      </c>
      <c r="I1674" t="s">
        <v>687</v>
      </c>
      <c r="J1674" t="s">
        <v>688</v>
      </c>
      <c r="K1674" t="s">
        <v>1212</v>
      </c>
      <c r="L1674" t="s">
        <v>1090</v>
      </c>
      <c r="M1674">
        <v>2362260</v>
      </c>
      <c r="N1674">
        <v>30300</v>
      </c>
      <c r="O1674" s="59">
        <v>2231775</v>
      </c>
    </row>
    <row r="1675" spans="1:15" x14ac:dyDescent="0.3">
      <c r="A1675" t="s">
        <v>696</v>
      </c>
      <c r="B1675">
        <v>155.44</v>
      </c>
      <c r="C1675">
        <v>3</v>
      </c>
      <c r="D1675" s="18">
        <v>39318</v>
      </c>
      <c r="E1675" s="18">
        <v>39333</v>
      </c>
      <c r="F1675" t="s">
        <v>5958</v>
      </c>
      <c r="G1675" t="s">
        <v>5969</v>
      </c>
      <c r="H1675" t="s">
        <v>675</v>
      </c>
      <c r="I1675" t="s">
        <v>693</v>
      </c>
      <c r="J1675" t="s">
        <v>694</v>
      </c>
      <c r="K1675" t="s">
        <v>1133</v>
      </c>
      <c r="L1675" t="s">
        <v>2439</v>
      </c>
      <c r="M1675">
        <v>368012</v>
      </c>
      <c r="N1675">
        <v>30300</v>
      </c>
      <c r="O1675" s="59">
        <v>26854252</v>
      </c>
    </row>
    <row r="1676" spans="1:15" x14ac:dyDescent="0.3">
      <c r="A1676" t="s">
        <v>690</v>
      </c>
      <c r="B1676">
        <v>171.66</v>
      </c>
      <c r="C1676">
        <v>2</v>
      </c>
      <c r="D1676" s="18">
        <v>39305</v>
      </c>
      <c r="E1676" s="18">
        <v>39332</v>
      </c>
      <c r="F1676" t="s">
        <v>5958</v>
      </c>
      <c r="G1676" t="s">
        <v>5969</v>
      </c>
      <c r="H1676" t="s">
        <v>699</v>
      </c>
      <c r="I1676" t="s">
        <v>711</v>
      </c>
      <c r="J1676" t="s">
        <v>712</v>
      </c>
      <c r="K1676" t="s">
        <v>3895</v>
      </c>
      <c r="L1676" t="s">
        <v>1952</v>
      </c>
      <c r="M1676">
        <v>2041893</v>
      </c>
      <c r="N1676">
        <v>70700</v>
      </c>
      <c r="O1676" s="59">
        <v>26772087</v>
      </c>
    </row>
    <row r="1677" spans="1:15" x14ac:dyDescent="0.3">
      <c r="A1677" t="s">
        <v>690</v>
      </c>
      <c r="B1677">
        <v>121.13</v>
      </c>
      <c r="C1677">
        <v>1</v>
      </c>
      <c r="D1677" s="18">
        <v>39396</v>
      </c>
      <c r="E1677" s="18">
        <v>39402</v>
      </c>
      <c r="F1677" t="s">
        <v>5959</v>
      </c>
      <c r="G1677" t="s">
        <v>5969</v>
      </c>
      <c r="H1677" t="s">
        <v>675</v>
      </c>
      <c r="I1677" t="s">
        <v>711</v>
      </c>
      <c r="J1677" t="s">
        <v>712</v>
      </c>
      <c r="K1677" t="s">
        <v>1004</v>
      </c>
      <c r="L1677" t="s">
        <v>3894</v>
      </c>
      <c r="M1677">
        <v>2928701</v>
      </c>
      <c r="N1677">
        <v>30300</v>
      </c>
      <c r="O1677" s="59">
        <v>2439173</v>
      </c>
    </row>
    <row r="1678" spans="1:15" x14ac:dyDescent="0.3">
      <c r="A1678" t="s">
        <v>690</v>
      </c>
      <c r="B1678">
        <v>123.68</v>
      </c>
      <c r="C1678">
        <v>3</v>
      </c>
      <c r="D1678" s="18">
        <v>39195</v>
      </c>
      <c r="E1678" s="18">
        <v>39200</v>
      </c>
      <c r="F1678" t="s">
        <v>5957</v>
      </c>
      <c r="G1678" t="s">
        <v>5969</v>
      </c>
      <c r="H1678" t="s">
        <v>675</v>
      </c>
      <c r="I1678" t="s">
        <v>711</v>
      </c>
      <c r="J1678" t="s">
        <v>712</v>
      </c>
      <c r="K1678" t="s">
        <v>801</v>
      </c>
      <c r="L1678" t="s">
        <v>3893</v>
      </c>
      <c r="M1678">
        <v>859990</v>
      </c>
      <c r="N1678">
        <v>30300</v>
      </c>
      <c r="O1678" s="59">
        <v>25976381</v>
      </c>
    </row>
    <row r="1679" spans="1:15" x14ac:dyDescent="0.3">
      <c r="A1679" t="s">
        <v>696</v>
      </c>
      <c r="B1679">
        <v>149.38999999999999</v>
      </c>
      <c r="C1679">
        <v>2</v>
      </c>
      <c r="D1679" s="18">
        <v>39305</v>
      </c>
      <c r="E1679" s="18">
        <v>39320</v>
      </c>
      <c r="F1679" t="s">
        <v>5958</v>
      </c>
      <c r="G1679" t="s">
        <v>5969</v>
      </c>
      <c r="H1679" t="s">
        <v>675</v>
      </c>
      <c r="I1679" t="s">
        <v>693</v>
      </c>
      <c r="J1679" t="s">
        <v>694</v>
      </c>
      <c r="K1679" t="s">
        <v>1156</v>
      </c>
      <c r="L1679" t="s">
        <v>835</v>
      </c>
      <c r="M1679">
        <v>2176220</v>
      </c>
      <c r="N1679">
        <v>30300</v>
      </c>
      <c r="O1679" s="59">
        <v>26799060</v>
      </c>
    </row>
    <row r="1680" spans="1:15" x14ac:dyDescent="0.3">
      <c r="A1680" t="s">
        <v>696</v>
      </c>
      <c r="B1680">
        <v>181.28</v>
      </c>
      <c r="C1680">
        <v>3</v>
      </c>
      <c r="D1680" s="18">
        <v>39404</v>
      </c>
      <c r="E1680" s="18">
        <v>39410</v>
      </c>
      <c r="F1680" t="s">
        <v>5959</v>
      </c>
      <c r="G1680" t="s">
        <v>5969</v>
      </c>
      <c r="H1680" t="s">
        <v>699</v>
      </c>
      <c r="I1680" t="s">
        <v>693</v>
      </c>
      <c r="J1680" t="s">
        <v>694</v>
      </c>
      <c r="K1680" t="s">
        <v>733</v>
      </c>
      <c r="L1680" t="s">
        <v>835</v>
      </c>
      <c r="M1680">
        <v>961719</v>
      </c>
      <c r="N1680">
        <v>70700</v>
      </c>
      <c r="O1680" s="59">
        <v>27537797</v>
      </c>
    </row>
    <row r="1681" spans="1:15" x14ac:dyDescent="0.3">
      <c r="A1681" t="s">
        <v>709</v>
      </c>
      <c r="B1681">
        <v>163.51</v>
      </c>
      <c r="C1681">
        <v>2</v>
      </c>
      <c r="D1681" s="18">
        <v>39229</v>
      </c>
      <c r="E1681" s="18">
        <v>39252</v>
      </c>
      <c r="F1681" t="s">
        <v>5957</v>
      </c>
      <c r="G1681" t="s">
        <v>5969</v>
      </c>
      <c r="H1681" t="s">
        <v>675</v>
      </c>
      <c r="I1681" t="s">
        <v>746</v>
      </c>
      <c r="J1681" t="s">
        <v>747</v>
      </c>
      <c r="K1681" t="s">
        <v>3384</v>
      </c>
      <c r="L1681" t="s">
        <v>1496</v>
      </c>
      <c r="M1681">
        <v>9236566</v>
      </c>
      <c r="N1681">
        <v>30300</v>
      </c>
      <c r="O1681" s="59">
        <v>17720190</v>
      </c>
    </row>
    <row r="1682" spans="1:15" x14ac:dyDescent="0.3">
      <c r="A1682" t="s">
        <v>690</v>
      </c>
      <c r="B1682">
        <v>184.28</v>
      </c>
      <c r="C1682">
        <v>3</v>
      </c>
      <c r="D1682" s="18">
        <v>39262</v>
      </c>
      <c r="E1682" s="18">
        <v>39275</v>
      </c>
      <c r="F1682" t="s">
        <v>5957</v>
      </c>
      <c r="G1682" t="s">
        <v>5968</v>
      </c>
      <c r="H1682" t="s">
        <v>755</v>
      </c>
      <c r="I1682" t="s">
        <v>722</v>
      </c>
      <c r="J1682" t="s">
        <v>723</v>
      </c>
      <c r="K1682" t="s">
        <v>1693</v>
      </c>
      <c r="L1682" t="s">
        <v>1692</v>
      </c>
      <c r="M1682">
        <v>2220676</v>
      </c>
      <c r="N1682">
        <v>87000</v>
      </c>
      <c r="O1682" s="59">
        <v>26445449</v>
      </c>
    </row>
    <row r="1683" spans="1:15" x14ac:dyDescent="0.3">
      <c r="A1683" t="s">
        <v>690</v>
      </c>
      <c r="B1683">
        <v>92.9</v>
      </c>
      <c r="C1683">
        <v>2</v>
      </c>
      <c r="D1683" s="18">
        <v>39250</v>
      </c>
      <c r="E1683" s="18">
        <v>39251</v>
      </c>
      <c r="F1683" t="s">
        <v>5957</v>
      </c>
      <c r="G1683" t="s">
        <v>5969</v>
      </c>
      <c r="H1683" t="s">
        <v>681</v>
      </c>
      <c r="I1683" t="s">
        <v>711</v>
      </c>
      <c r="J1683" t="s">
        <v>712</v>
      </c>
      <c r="K1683" t="s">
        <v>1394</v>
      </c>
      <c r="L1683" t="s">
        <v>2037</v>
      </c>
      <c r="M1683">
        <v>2913765</v>
      </c>
      <c r="N1683">
        <v>16000</v>
      </c>
      <c r="O1683" s="59">
        <v>26404916</v>
      </c>
    </row>
    <row r="1684" spans="1:15" x14ac:dyDescent="0.3">
      <c r="A1684" t="s">
        <v>690</v>
      </c>
      <c r="B1684">
        <v>137.02000000000001</v>
      </c>
      <c r="C1684">
        <v>3</v>
      </c>
      <c r="D1684" s="18">
        <v>39437</v>
      </c>
      <c r="E1684" s="18">
        <v>39475</v>
      </c>
      <c r="F1684" t="s">
        <v>5959</v>
      </c>
      <c r="G1684" t="s">
        <v>5969</v>
      </c>
      <c r="H1684" t="s">
        <v>675</v>
      </c>
      <c r="I1684" t="s">
        <v>722</v>
      </c>
      <c r="J1684" t="s">
        <v>723</v>
      </c>
      <c r="K1684" t="s">
        <v>2251</v>
      </c>
      <c r="L1684" t="s">
        <v>3892</v>
      </c>
      <c r="M1684">
        <v>2801068</v>
      </c>
      <c r="N1684">
        <v>30300</v>
      </c>
      <c r="O1684" s="59">
        <v>27817959</v>
      </c>
    </row>
    <row r="1685" spans="1:15" x14ac:dyDescent="0.3">
      <c r="A1685" t="s">
        <v>709</v>
      </c>
      <c r="B1685">
        <v>127.08</v>
      </c>
      <c r="C1685">
        <v>3</v>
      </c>
      <c r="D1685" s="18">
        <v>39132</v>
      </c>
      <c r="E1685" s="18">
        <v>39143</v>
      </c>
      <c r="F1685" t="s">
        <v>5960</v>
      </c>
      <c r="G1685" t="s">
        <v>5969</v>
      </c>
      <c r="H1685" t="s">
        <v>681</v>
      </c>
      <c r="I1685" t="s">
        <v>771</v>
      </c>
      <c r="J1685" t="s">
        <v>772</v>
      </c>
      <c r="K1685" t="s">
        <v>3891</v>
      </c>
      <c r="L1685" t="s">
        <v>3890</v>
      </c>
      <c r="M1685">
        <v>1960468</v>
      </c>
      <c r="N1685">
        <v>16000</v>
      </c>
      <c r="O1685" s="59">
        <v>25451733</v>
      </c>
    </row>
    <row r="1686" spans="1:15" x14ac:dyDescent="0.3">
      <c r="A1686" t="s">
        <v>690</v>
      </c>
      <c r="B1686">
        <v>126.38</v>
      </c>
      <c r="C1686">
        <v>2</v>
      </c>
      <c r="D1686" s="18">
        <v>39248</v>
      </c>
      <c r="E1686" s="18">
        <v>39258</v>
      </c>
      <c r="F1686" t="s">
        <v>5957</v>
      </c>
      <c r="G1686" t="s">
        <v>5969</v>
      </c>
      <c r="H1686" t="s">
        <v>675</v>
      </c>
      <c r="I1686" t="s">
        <v>711</v>
      </c>
      <c r="J1686" t="s">
        <v>712</v>
      </c>
      <c r="K1686" t="s">
        <v>1277</v>
      </c>
      <c r="L1686" t="s">
        <v>3889</v>
      </c>
      <c r="M1686">
        <v>2216029</v>
      </c>
      <c r="N1686">
        <v>30300</v>
      </c>
      <c r="O1686" s="59">
        <v>26351615</v>
      </c>
    </row>
    <row r="1687" spans="1:15" x14ac:dyDescent="0.3">
      <c r="A1687" t="s">
        <v>690</v>
      </c>
      <c r="B1687">
        <v>98.41</v>
      </c>
      <c r="C1687">
        <v>1</v>
      </c>
      <c r="D1687" s="18">
        <v>39279</v>
      </c>
      <c r="E1687" s="18">
        <v>39292</v>
      </c>
      <c r="F1687" t="s">
        <v>5958</v>
      </c>
      <c r="G1687" t="s">
        <v>5969</v>
      </c>
      <c r="H1687" t="s">
        <v>681</v>
      </c>
      <c r="I1687" t="s">
        <v>711</v>
      </c>
      <c r="J1687" t="s">
        <v>712</v>
      </c>
      <c r="K1687" t="s">
        <v>1352</v>
      </c>
      <c r="L1687" t="s">
        <v>3294</v>
      </c>
      <c r="M1687">
        <v>135240</v>
      </c>
      <c r="N1687">
        <v>16000</v>
      </c>
      <c r="O1687" s="59">
        <v>26565705</v>
      </c>
    </row>
    <row r="1688" spans="1:15" x14ac:dyDescent="0.3">
      <c r="A1688" t="s">
        <v>696</v>
      </c>
      <c r="B1688">
        <v>119.64</v>
      </c>
      <c r="C1688">
        <v>1</v>
      </c>
      <c r="D1688" s="18">
        <v>39349</v>
      </c>
      <c r="E1688" s="18">
        <v>39349</v>
      </c>
      <c r="F1688" t="s">
        <v>5958</v>
      </c>
      <c r="G1688" t="s">
        <v>5969</v>
      </c>
      <c r="H1688" t="s">
        <v>681</v>
      </c>
      <c r="I1688" t="s">
        <v>693</v>
      </c>
      <c r="J1688" t="s">
        <v>694</v>
      </c>
      <c r="K1688" t="s">
        <v>1176</v>
      </c>
      <c r="L1688" t="s">
        <v>3888</v>
      </c>
      <c r="M1688">
        <v>367357</v>
      </c>
      <c r="N1688">
        <v>16000</v>
      </c>
      <c r="O1688" s="59">
        <v>27126050</v>
      </c>
    </row>
    <row r="1689" spans="1:15" x14ac:dyDescent="0.3">
      <c r="A1689" t="s">
        <v>690</v>
      </c>
      <c r="B1689">
        <v>184.28</v>
      </c>
      <c r="C1689">
        <v>3</v>
      </c>
      <c r="D1689" s="18">
        <v>39370</v>
      </c>
      <c r="E1689" s="18">
        <v>39401</v>
      </c>
      <c r="F1689" t="s">
        <v>5959</v>
      </c>
      <c r="G1689" t="s">
        <v>5968</v>
      </c>
      <c r="H1689" t="s">
        <v>755</v>
      </c>
      <c r="I1689" t="s">
        <v>722</v>
      </c>
      <c r="J1689" t="s">
        <v>843</v>
      </c>
      <c r="K1689" t="s">
        <v>2475</v>
      </c>
      <c r="L1689" t="s">
        <v>2474</v>
      </c>
      <c r="M1689">
        <v>1815938</v>
      </c>
      <c r="N1689">
        <v>87000</v>
      </c>
      <c r="O1689" s="59">
        <v>27260300</v>
      </c>
    </row>
    <row r="1690" spans="1:15" x14ac:dyDescent="0.3">
      <c r="A1690" t="s">
        <v>690</v>
      </c>
      <c r="B1690">
        <v>112.39</v>
      </c>
      <c r="C1690">
        <v>1</v>
      </c>
      <c r="D1690" s="18">
        <v>39354</v>
      </c>
      <c r="E1690" s="18">
        <v>39362</v>
      </c>
      <c r="F1690" t="s">
        <v>5958</v>
      </c>
      <c r="G1690" t="s">
        <v>5969</v>
      </c>
      <c r="H1690" t="s">
        <v>681</v>
      </c>
      <c r="I1690" t="s">
        <v>722</v>
      </c>
      <c r="J1690" t="s">
        <v>797</v>
      </c>
      <c r="K1690" t="s">
        <v>1536</v>
      </c>
      <c r="L1690" t="s">
        <v>1947</v>
      </c>
      <c r="M1690">
        <v>104764</v>
      </c>
      <c r="N1690">
        <v>16000</v>
      </c>
      <c r="O1690" s="59">
        <v>27159295</v>
      </c>
    </row>
    <row r="1691" spans="1:15" x14ac:dyDescent="0.3">
      <c r="A1691" t="s">
        <v>696</v>
      </c>
      <c r="B1691">
        <v>157.82</v>
      </c>
      <c r="C1691">
        <v>3</v>
      </c>
      <c r="D1691" s="18">
        <v>39130</v>
      </c>
      <c r="E1691" s="18">
        <v>39155</v>
      </c>
      <c r="F1691" t="s">
        <v>5960</v>
      </c>
      <c r="G1691" t="s">
        <v>5969</v>
      </c>
      <c r="H1691" t="s">
        <v>675</v>
      </c>
      <c r="I1691" t="s">
        <v>765</v>
      </c>
      <c r="J1691" t="s">
        <v>766</v>
      </c>
      <c r="K1691" t="s">
        <v>1442</v>
      </c>
      <c r="L1691" t="s">
        <v>3887</v>
      </c>
      <c r="M1691">
        <v>339891</v>
      </c>
      <c r="N1691">
        <v>30300</v>
      </c>
      <c r="O1691" s="59">
        <v>25472582</v>
      </c>
    </row>
    <row r="1692" spans="1:15" x14ac:dyDescent="0.3">
      <c r="A1692" t="s">
        <v>690</v>
      </c>
      <c r="B1692">
        <v>89.04</v>
      </c>
      <c r="C1692">
        <v>1</v>
      </c>
      <c r="D1692" s="18">
        <v>39157</v>
      </c>
      <c r="E1692" s="18">
        <v>39194</v>
      </c>
      <c r="F1692" t="s">
        <v>5960</v>
      </c>
      <c r="G1692" t="s">
        <v>5969</v>
      </c>
      <c r="H1692" t="s">
        <v>681</v>
      </c>
      <c r="I1692" t="s">
        <v>687</v>
      </c>
      <c r="J1692" t="s">
        <v>688</v>
      </c>
      <c r="K1692" t="s">
        <v>1038</v>
      </c>
      <c r="L1692" t="s">
        <v>1356</v>
      </c>
      <c r="M1692">
        <v>2864551</v>
      </c>
      <c r="N1692">
        <v>16000</v>
      </c>
      <c r="O1692" s="59">
        <v>25670083</v>
      </c>
    </row>
    <row r="1693" spans="1:15" x14ac:dyDescent="0.3">
      <c r="A1693" t="s">
        <v>676</v>
      </c>
      <c r="B1693">
        <v>117.86</v>
      </c>
      <c r="C1693">
        <v>2</v>
      </c>
      <c r="D1693" s="18">
        <v>39265</v>
      </c>
      <c r="E1693" s="18">
        <v>39306</v>
      </c>
      <c r="F1693" t="s">
        <v>5958</v>
      </c>
      <c r="G1693" t="s">
        <v>5969</v>
      </c>
      <c r="H1693" t="s">
        <v>675</v>
      </c>
      <c r="I1693" t="s">
        <v>683</v>
      </c>
      <c r="J1693" t="s">
        <v>684</v>
      </c>
      <c r="K1693" t="s">
        <v>3886</v>
      </c>
      <c r="L1693" t="s">
        <v>3885</v>
      </c>
      <c r="M1693">
        <v>997478</v>
      </c>
      <c r="N1693">
        <v>30300</v>
      </c>
      <c r="O1693" s="59">
        <v>2200027</v>
      </c>
    </row>
    <row r="1694" spans="1:15" x14ac:dyDescent="0.3">
      <c r="A1694" t="s">
        <v>709</v>
      </c>
      <c r="B1694">
        <v>130.55000000000001</v>
      </c>
      <c r="C1694">
        <v>2</v>
      </c>
      <c r="D1694" s="18">
        <v>39233</v>
      </c>
      <c r="E1694" s="18">
        <v>39245</v>
      </c>
      <c r="F1694" t="s">
        <v>5957</v>
      </c>
      <c r="G1694" t="s">
        <v>5969</v>
      </c>
      <c r="H1694" t="s">
        <v>675</v>
      </c>
      <c r="I1694" t="s">
        <v>726</v>
      </c>
      <c r="J1694" t="s">
        <v>727</v>
      </c>
      <c r="K1694" t="s">
        <v>973</v>
      </c>
      <c r="L1694" t="s">
        <v>3884</v>
      </c>
      <c r="M1694">
        <v>2880479</v>
      </c>
      <c r="N1694">
        <v>30300</v>
      </c>
      <c r="O1694" s="59">
        <v>26192828</v>
      </c>
    </row>
    <row r="1695" spans="1:15" x14ac:dyDescent="0.3">
      <c r="A1695" t="s">
        <v>696</v>
      </c>
      <c r="B1695">
        <v>145.02000000000001</v>
      </c>
      <c r="C1695">
        <v>3</v>
      </c>
      <c r="D1695" s="18">
        <v>39291</v>
      </c>
      <c r="E1695" s="18">
        <v>39291</v>
      </c>
      <c r="F1695" t="s">
        <v>5958</v>
      </c>
      <c r="G1695" t="s">
        <v>5969</v>
      </c>
      <c r="H1695" t="s">
        <v>675</v>
      </c>
      <c r="I1695" t="s">
        <v>765</v>
      </c>
      <c r="J1695" t="s">
        <v>766</v>
      </c>
      <c r="K1695" t="s">
        <v>765</v>
      </c>
      <c r="L1695" t="s">
        <v>3883</v>
      </c>
      <c r="M1695">
        <v>336822</v>
      </c>
      <c r="N1695">
        <v>30300</v>
      </c>
      <c r="O1695" s="59">
        <v>26690638</v>
      </c>
    </row>
    <row r="1696" spans="1:15" x14ac:dyDescent="0.3">
      <c r="A1696" t="s">
        <v>690</v>
      </c>
      <c r="B1696">
        <v>122.89</v>
      </c>
      <c r="C1696">
        <v>2</v>
      </c>
      <c r="D1696" s="18">
        <v>39101</v>
      </c>
      <c r="E1696" s="18">
        <v>39106</v>
      </c>
      <c r="F1696" t="s">
        <v>5960</v>
      </c>
      <c r="G1696" t="s">
        <v>5969</v>
      </c>
      <c r="H1696" t="s">
        <v>675</v>
      </c>
      <c r="I1696" t="s">
        <v>711</v>
      </c>
      <c r="J1696" t="s">
        <v>712</v>
      </c>
      <c r="K1696" t="s">
        <v>1005</v>
      </c>
      <c r="L1696" t="s">
        <v>3882</v>
      </c>
      <c r="M1696">
        <v>773033</v>
      </c>
      <c r="N1696">
        <v>30300</v>
      </c>
      <c r="O1696" s="59">
        <v>25159419</v>
      </c>
    </row>
    <row r="1697" spans="1:15" x14ac:dyDescent="0.3">
      <c r="A1697" t="s">
        <v>696</v>
      </c>
      <c r="B1697">
        <v>179</v>
      </c>
      <c r="C1697">
        <v>3</v>
      </c>
      <c r="D1697" s="18">
        <v>39305</v>
      </c>
      <c r="E1697" s="18">
        <v>39321</v>
      </c>
      <c r="F1697" t="s">
        <v>5958</v>
      </c>
      <c r="G1697" t="s">
        <v>5969</v>
      </c>
      <c r="H1697" t="s">
        <v>675</v>
      </c>
      <c r="I1697" t="s">
        <v>765</v>
      </c>
      <c r="J1697" t="s">
        <v>950</v>
      </c>
      <c r="K1697" t="s">
        <v>951</v>
      </c>
      <c r="L1697" t="s">
        <v>3881</v>
      </c>
      <c r="M1697">
        <v>2728732</v>
      </c>
      <c r="N1697">
        <v>30300</v>
      </c>
      <c r="O1697" s="59">
        <v>26796156</v>
      </c>
    </row>
    <row r="1698" spans="1:15" x14ac:dyDescent="0.3">
      <c r="A1698" t="s">
        <v>696</v>
      </c>
      <c r="B1698">
        <v>136.43</v>
      </c>
      <c r="C1698">
        <v>2</v>
      </c>
      <c r="D1698" s="18">
        <v>39425</v>
      </c>
      <c r="E1698" s="18">
        <v>39443</v>
      </c>
      <c r="F1698" t="s">
        <v>5959</v>
      </c>
      <c r="G1698" t="s">
        <v>5968</v>
      </c>
      <c r="H1698" t="s">
        <v>720</v>
      </c>
      <c r="I1698" t="s">
        <v>693</v>
      </c>
      <c r="J1698" t="s">
        <v>694</v>
      </c>
      <c r="K1698" t="s">
        <v>733</v>
      </c>
      <c r="L1698" t="s">
        <v>2593</v>
      </c>
      <c r="M1698">
        <v>355088</v>
      </c>
      <c r="N1698">
        <v>90830</v>
      </c>
      <c r="O1698" s="59">
        <v>27725776</v>
      </c>
    </row>
    <row r="1699" spans="1:15" x14ac:dyDescent="0.3">
      <c r="A1699" t="s">
        <v>690</v>
      </c>
      <c r="B1699">
        <v>121.13</v>
      </c>
      <c r="C1699">
        <v>1</v>
      </c>
      <c r="D1699" s="18">
        <v>39423</v>
      </c>
      <c r="E1699" s="18">
        <v>39452</v>
      </c>
      <c r="F1699" t="s">
        <v>5959</v>
      </c>
      <c r="G1699" t="s">
        <v>5969</v>
      </c>
      <c r="H1699" t="s">
        <v>675</v>
      </c>
      <c r="I1699" t="s">
        <v>711</v>
      </c>
      <c r="J1699" t="s">
        <v>712</v>
      </c>
      <c r="K1699" t="s">
        <v>1004</v>
      </c>
      <c r="L1699" t="s">
        <v>3880</v>
      </c>
      <c r="M1699">
        <v>2075330</v>
      </c>
      <c r="N1699">
        <v>30300</v>
      </c>
      <c r="O1699" s="59">
        <v>27707866</v>
      </c>
    </row>
    <row r="1700" spans="1:15" x14ac:dyDescent="0.3">
      <c r="A1700" t="s">
        <v>676</v>
      </c>
      <c r="B1700">
        <v>140.33000000000001</v>
      </c>
      <c r="C1700">
        <v>2</v>
      </c>
      <c r="D1700" s="18">
        <v>39377</v>
      </c>
      <c r="E1700" s="18">
        <v>39411</v>
      </c>
      <c r="F1700" t="s">
        <v>5959</v>
      </c>
      <c r="G1700" t="s">
        <v>5968</v>
      </c>
      <c r="H1700" t="s">
        <v>720</v>
      </c>
      <c r="I1700" t="s">
        <v>672</v>
      </c>
      <c r="J1700" t="s">
        <v>779</v>
      </c>
      <c r="K1700" t="s">
        <v>1513</v>
      </c>
      <c r="L1700" t="s">
        <v>1867</v>
      </c>
      <c r="M1700">
        <v>9029024</v>
      </c>
      <c r="N1700">
        <v>90830</v>
      </c>
      <c r="O1700" s="59">
        <v>27343362</v>
      </c>
    </row>
    <row r="1701" spans="1:15" x14ac:dyDescent="0.3">
      <c r="A1701" t="s">
        <v>709</v>
      </c>
      <c r="B1701">
        <v>114.36</v>
      </c>
      <c r="C1701">
        <v>1</v>
      </c>
      <c r="D1701" s="18">
        <v>39237</v>
      </c>
      <c r="E1701" s="18">
        <v>39239</v>
      </c>
      <c r="F1701" t="s">
        <v>5957</v>
      </c>
      <c r="G1701" t="s">
        <v>5969</v>
      </c>
      <c r="H1701" t="s">
        <v>681</v>
      </c>
      <c r="I1701" t="s">
        <v>771</v>
      </c>
      <c r="J1701" t="s">
        <v>750</v>
      </c>
      <c r="K1701" t="s">
        <v>817</v>
      </c>
      <c r="L1701" t="s">
        <v>1770</v>
      </c>
      <c r="M1701">
        <v>80448</v>
      </c>
      <c r="N1701">
        <v>16000</v>
      </c>
      <c r="O1701" s="59">
        <v>26023725</v>
      </c>
    </row>
    <row r="1702" spans="1:15" x14ac:dyDescent="0.3">
      <c r="A1702" t="s">
        <v>696</v>
      </c>
      <c r="B1702">
        <v>154.55000000000001</v>
      </c>
      <c r="C1702">
        <v>2</v>
      </c>
      <c r="D1702" s="18">
        <v>39223</v>
      </c>
      <c r="E1702" s="18">
        <v>39223</v>
      </c>
      <c r="F1702" t="s">
        <v>5957</v>
      </c>
      <c r="G1702" t="s">
        <v>5968</v>
      </c>
      <c r="H1702" t="s">
        <v>720</v>
      </c>
      <c r="I1702" t="s">
        <v>693</v>
      </c>
      <c r="J1702" t="s">
        <v>694</v>
      </c>
      <c r="K1702" t="s">
        <v>1542</v>
      </c>
      <c r="L1702" t="s">
        <v>3879</v>
      </c>
      <c r="M1702">
        <v>778016</v>
      </c>
      <c r="N1702">
        <v>90830</v>
      </c>
      <c r="O1702" s="59">
        <v>26203613</v>
      </c>
    </row>
    <row r="1703" spans="1:15" x14ac:dyDescent="0.3">
      <c r="A1703" t="s">
        <v>709</v>
      </c>
      <c r="B1703">
        <v>139.11000000000001</v>
      </c>
      <c r="C1703">
        <v>2</v>
      </c>
      <c r="D1703" s="18">
        <v>39285</v>
      </c>
      <c r="E1703" s="18">
        <v>39303</v>
      </c>
      <c r="F1703" t="s">
        <v>5958</v>
      </c>
      <c r="G1703" t="s">
        <v>5969</v>
      </c>
      <c r="H1703" t="s">
        <v>675</v>
      </c>
      <c r="I1703" t="s">
        <v>771</v>
      </c>
      <c r="J1703" t="s">
        <v>772</v>
      </c>
      <c r="K1703" t="s">
        <v>3878</v>
      </c>
      <c r="L1703" t="s">
        <v>3877</v>
      </c>
      <c r="M1703">
        <v>70329</v>
      </c>
      <c r="N1703">
        <v>30300</v>
      </c>
      <c r="O1703" s="59">
        <v>26614940</v>
      </c>
    </row>
    <row r="1704" spans="1:15" x14ac:dyDescent="0.3">
      <c r="A1704" t="s">
        <v>676</v>
      </c>
      <c r="B1704">
        <v>159.74</v>
      </c>
      <c r="C1704">
        <v>2</v>
      </c>
      <c r="D1704" s="18">
        <v>39200</v>
      </c>
      <c r="E1704" s="18">
        <v>39297</v>
      </c>
      <c r="F1704" t="s">
        <v>5957</v>
      </c>
      <c r="G1704" t="s">
        <v>5968</v>
      </c>
      <c r="H1704" t="s">
        <v>720</v>
      </c>
      <c r="I1704" t="s">
        <v>683</v>
      </c>
      <c r="J1704" t="s">
        <v>703</v>
      </c>
      <c r="K1704" t="s">
        <v>3876</v>
      </c>
      <c r="L1704" t="s">
        <v>3431</v>
      </c>
      <c r="M1704">
        <v>17473</v>
      </c>
      <c r="N1704">
        <v>90830</v>
      </c>
      <c r="O1704" s="59">
        <v>25967113</v>
      </c>
    </row>
    <row r="1705" spans="1:15" x14ac:dyDescent="0.3">
      <c r="A1705" t="s">
        <v>696</v>
      </c>
      <c r="B1705">
        <v>124.43</v>
      </c>
      <c r="C1705">
        <v>1</v>
      </c>
      <c r="D1705" s="18">
        <v>39389</v>
      </c>
      <c r="E1705" s="18">
        <v>39405</v>
      </c>
      <c r="F1705" t="s">
        <v>5959</v>
      </c>
      <c r="G1705" t="s">
        <v>5969</v>
      </c>
      <c r="H1705" t="s">
        <v>681</v>
      </c>
      <c r="I1705" t="s">
        <v>693</v>
      </c>
      <c r="J1705" t="s">
        <v>694</v>
      </c>
      <c r="K1705" t="s">
        <v>3110</v>
      </c>
      <c r="L1705" t="s">
        <v>3875</v>
      </c>
      <c r="M1705">
        <v>356380</v>
      </c>
      <c r="N1705">
        <v>16000</v>
      </c>
      <c r="O1705" s="59">
        <v>27454375</v>
      </c>
    </row>
    <row r="1706" spans="1:15" x14ac:dyDescent="0.3">
      <c r="A1706" t="s">
        <v>690</v>
      </c>
      <c r="B1706">
        <v>111.33</v>
      </c>
      <c r="C1706">
        <v>1</v>
      </c>
      <c r="D1706" s="18">
        <v>39104</v>
      </c>
      <c r="E1706" s="18">
        <v>39116</v>
      </c>
      <c r="F1706" t="s">
        <v>5960</v>
      </c>
      <c r="G1706" t="s">
        <v>5969</v>
      </c>
      <c r="H1706" t="s">
        <v>681</v>
      </c>
      <c r="I1706" t="s">
        <v>687</v>
      </c>
      <c r="J1706" t="s">
        <v>688</v>
      </c>
      <c r="K1706" t="s">
        <v>1201</v>
      </c>
      <c r="L1706" t="s">
        <v>1200</v>
      </c>
      <c r="M1706">
        <v>9049889</v>
      </c>
      <c r="N1706">
        <v>16000</v>
      </c>
      <c r="O1706" s="59">
        <v>25264820</v>
      </c>
    </row>
    <row r="1707" spans="1:15" x14ac:dyDescent="0.3">
      <c r="A1707" t="s">
        <v>709</v>
      </c>
      <c r="B1707">
        <v>114.36</v>
      </c>
      <c r="C1707">
        <v>1</v>
      </c>
      <c r="D1707" s="18">
        <v>39318</v>
      </c>
      <c r="E1707" s="18">
        <v>39339</v>
      </c>
      <c r="F1707" t="s">
        <v>5958</v>
      </c>
      <c r="G1707" t="s">
        <v>5969</v>
      </c>
      <c r="H1707" t="s">
        <v>681</v>
      </c>
      <c r="I1707" t="s">
        <v>771</v>
      </c>
      <c r="J1707" t="s">
        <v>750</v>
      </c>
      <c r="K1707" t="s">
        <v>817</v>
      </c>
      <c r="L1707" t="s">
        <v>3493</v>
      </c>
      <c r="M1707">
        <v>81466</v>
      </c>
      <c r="N1707">
        <v>16000</v>
      </c>
      <c r="O1707" s="59">
        <v>26939250</v>
      </c>
    </row>
    <row r="1708" spans="1:15" x14ac:dyDescent="0.3">
      <c r="A1708" t="s">
        <v>709</v>
      </c>
      <c r="B1708">
        <v>192.07</v>
      </c>
      <c r="C1708">
        <v>2</v>
      </c>
      <c r="D1708" s="18">
        <v>39411</v>
      </c>
      <c r="E1708" s="18">
        <v>39457</v>
      </c>
      <c r="F1708" t="s">
        <v>5959</v>
      </c>
      <c r="G1708" t="s">
        <v>5969</v>
      </c>
      <c r="H1708" t="s">
        <v>699</v>
      </c>
      <c r="I1708" t="s">
        <v>706</v>
      </c>
      <c r="J1708" t="s">
        <v>707</v>
      </c>
      <c r="K1708" t="s">
        <v>1989</v>
      </c>
      <c r="L1708" t="s">
        <v>3874</v>
      </c>
      <c r="M1708">
        <v>1897380</v>
      </c>
      <c r="N1708">
        <v>70700</v>
      </c>
      <c r="O1708" s="59">
        <v>27590508</v>
      </c>
    </row>
    <row r="1709" spans="1:15" x14ac:dyDescent="0.3">
      <c r="A1709" t="s">
        <v>709</v>
      </c>
      <c r="B1709">
        <v>155.46</v>
      </c>
      <c r="C1709">
        <v>2</v>
      </c>
      <c r="D1709" s="18">
        <v>39339</v>
      </c>
      <c r="E1709" s="18">
        <v>39350</v>
      </c>
      <c r="F1709" t="s">
        <v>5958</v>
      </c>
      <c r="G1709" t="s">
        <v>5969</v>
      </c>
      <c r="H1709" t="s">
        <v>699</v>
      </c>
      <c r="I1709" t="s">
        <v>746</v>
      </c>
      <c r="J1709" t="s">
        <v>782</v>
      </c>
      <c r="K1709" t="s">
        <v>3488</v>
      </c>
      <c r="L1709" t="s">
        <v>3487</v>
      </c>
      <c r="M1709">
        <v>964535</v>
      </c>
      <c r="N1709">
        <v>70700</v>
      </c>
      <c r="O1709" s="59">
        <v>17778615</v>
      </c>
    </row>
    <row r="1710" spans="1:15" x14ac:dyDescent="0.3">
      <c r="A1710" t="s">
        <v>690</v>
      </c>
      <c r="B1710">
        <v>98.91</v>
      </c>
      <c r="C1710">
        <v>1</v>
      </c>
      <c r="D1710" s="18">
        <v>39391</v>
      </c>
      <c r="E1710" s="18">
        <v>39424</v>
      </c>
      <c r="F1710" t="s">
        <v>5959</v>
      </c>
      <c r="G1710" t="s">
        <v>5969</v>
      </c>
      <c r="H1710" t="s">
        <v>681</v>
      </c>
      <c r="I1710" t="s">
        <v>711</v>
      </c>
      <c r="J1710" t="s">
        <v>712</v>
      </c>
      <c r="K1710" t="s">
        <v>824</v>
      </c>
      <c r="L1710" t="s">
        <v>3873</v>
      </c>
      <c r="M1710">
        <v>2420939</v>
      </c>
      <c r="N1710">
        <v>16000</v>
      </c>
      <c r="O1710" s="59">
        <v>27438359</v>
      </c>
    </row>
    <row r="1711" spans="1:15" x14ac:dyDescent="0.3">
      <c r="A1711" t="s">
        <v>709</v>
      </c>
      <c r="B1711">
        <v>181.01</v>
      </c>
      <c r="C1711">
        <v>2</v>
      </c>
      <c r="D1711" s="18">
        <v>39185</v>
      </c>
      <c r="E1711" s="18">
        <v>39235</v>
      </c>
      <c r="F1711" t="s">
        <v>5957</v>
      </c>
      <c r="G1711" t="s">
        <v>5969</v>
      </c>
      <c r="H1711" t="s">
        <v>675</v>
      </c>
      <c r="I1711" t="s">
        <v>746</v>
      </c>
      <c r="J1711" t="s">
        <v>782</v>
      </c>
      <c r="K1711" t="s">
        <v>3382</v>
      </c>
      <c r="L1711" t="s">
        <v>2994</v>
      </c>
      <c r="M1711">
        <v>383812</v>
      </c>
      <c r="N1711">
        <v>30300</v>
      </c>
      <c r="O1711" s="59">
        <v>17687875</v>
      </c>
    </row>
    <row r="1712" spans="1:15" x14ac:dyDescent="0.3">
      <c r="A1712" t="s">
        <v>696</v>
      </c>
      <c r="B1712">
        <v>168.49</v>
      </c>
      <c r="C1712">
        <v>3</v>
      </c>
      <c r="D1712" s="18">
        <v>39186</v>
      </c>
      <c r="E1712" s="18">
        <v>39188</v>
      </c>
      <c r="F1712" t="s">
        <v>5957</v>
      </c>
      <c r="G1712" t="s">
        <v>5968</v>
      </c>
      <c r="H1712" t="s">
        <v>720</v>
      </c>
      <c r="I1712" t="s">
        <v>693</v>
      </c>
      <c r="J1712" t="s">
        <v>694</v>
      </c>
      <c r="K1712" t="s">
        <v>1525</v>
      </c>
      <c r="L1712" t="s">
        <v>3765</v>
      </c>
      <c r="M1712">
        <v>793131</v>
      </c>
      <c r="N1712">
        <v>90830</v>
      </c>
      <c r="O1712" s="59">
        <v>25887256</v>
      </c>
    </row>
    <row r="1713" spans="1:15" x14ac:dyDescent="0.3">
      <c r="A1713" t="s">
        <v>696</v>
      </c>
      <c r="B1713">
        <v>154.55000000000001</v>
      </c>
      <c r="C1713">
        <v>2</v>
      </c>
      <c r="D1713" s="18">
        <v>39137</v>
      </c>
      <c r="E1713" s="18">
        <v>39161</v>
      </c>
      <c r="F1713" t="s">
        <v>5960</v>
      </c>
      <c r="G1713" t="s">
        <v>5968</v>
      </c>
      <c r="H1713" t="s">
        <v>720</v>
      </c>
      <c r="I1713" t="s">
        <v>693</v>
      </c>
      <c r="J1713" t="s">
        <v>694</v>
      </c>
      <c r="K1713" t="s">
        <v>921</v>
      </c>
      <c r="L1713" t="s">
        <v>1316</v>
      </c>
      <c r="M1713">
        <v>2323841</v>
      </c>
      <c r="N1713">
        <v>90830</v>
      </c>
      <c r="O1713" s="59">
        <v>25520411</v>
      </c>
    </row>
    <row r="1714" spans="1:15" x14ac:dyDescent="0.3">
      <c r="A1714" t="s">
        <v>676</v>
      </c>
      <c r="B1714">
        <v>86.31</v>
      </c>
      <c r="C1714">
        <v>2</v>
      </c>
      <c r="D1714" s="18">
        <v>39314</v>
      </c>
      <c r="E1714" s="18">
        <v>39356</v>
      </c>
      <c r="F1714" t="s">
        <v>5958</v>
      </c>
      <c r="G1714" t="s">
        <v>5969</v>
      </c>
      <c r="H1714" t="s">
        <v>681</v>
      </c>
      <c r="I1714" t="s">
        <v>678</v>
      </c>
      <c r="J1714" t="s">
        <v>679</v>
      </c>
      <c r="K1714" t="s">
        <v>3681</v>
      </c>
      <c r="L1714" t="s">
        <v>2709</v>
      </c>
      <c r="M1714">
        <v>298065</v>
      </c>
      <c r="N1714">
        <v>16000</v>
      </c>
      <c r="O1714" s="59">
        <v>26848272</v>
      </c>
    </row>
    <row r="1715" spans="1:15" x14ac:dyDescent="0.3">
      <c r="A1715" t="s">
        <v>696</v>
      </c>
      <c r="B1715">
        <v>154.55000000000001</v>
      </c>
      <c r="C1715">
        <v>2</v>
      </c>
      <c r="D1715" s="18">
        <v>39377</v>
      </c>
      <c r="E1715" s="18">
        <v>39378</v>
      </c>
      <c r="F1715" t="s">
        <v>5959</v>
      </c>
      <c r="G1715" t="s">
        <v>5968</v>
      </c>
      <c r="H1715" t="s">
        <v>720</v>
      </c>
      <c r="I1715" t="s">
        <v>693</v>
      </c>
      <c r="J1715" t="s">
        <v>694</v>
      </c>
      <c r="K1715" t="s">
        <v>2513</v>
      </c>
      <c r="L1715" t="s">
        <v>1457</v>
      </c>
      <c r="M1715">
        <v>329429</v>
      </c>
      <c r="N1715">
        <v>90830</v>
      </c>
      <c r="O1715" s="59">
        <v>27341575</v>
      </c>
    </row>
    <row r="1716" spans="1:15" x14ac:dyDescent="0.3">
      <c r="A1716" t="s">
        <v>709</v>
      </c>
      <c r="B1716">
        <v>114.52</v>
      </c>
      <c r="C1716">
        <v>1</v>
      </c>
      <c r="D1716" s="18">
        <v>39201</v>
      </c>
      <c r="E1716" s="18">
        <v>39227</v>
      </c>
      <c r="F1716" t="s">
        <v>5957</v>
      </c>
      <c r="G1716" t="s">
        <v>5969</v>
      </c>
      <c r="H1716" t="s">
        <v>681</v>
      </c>
      <c r="I1716" t="s">
        <v>726</v>
      </c>
      <c r="J1716" t="s">
        <v>727</v>
      </c>
      <c r="K1716" t="s">
        <v>2314</v>
      </c>
      <c r="L1716" t="s">
        <v>2313</v>
      </c>
      <c r="M1716">
        <v>802344</v>
      </c>
      <c r="N1716">
        <v>16000</v>
      </c>
      <c r="O1716" s="59">
        <v>25979815</v>
      </c>
    </row>
    <row r="1717" spans="1:15" x14ac:dyDescent="0.3">
      <c r="A1717" t="s">
        <v>709</v>
      </c>
      <c r="B1717">
        <v>129.91999999999999</v>
      </c>
      <c r="C1717">
        <v>3</v>
      </c>
      <c r="D1717" s="18">
        <v>39235</v>
      </c>
      <c r="E1717" s="18">
        <v>39267</v>
      </c>
      <c r="F1717" t="s">
        <v>5957</v>
      </c>
      <c r="G1717" t="s">
        <v>5969</v>
      </c>
      <c r="H1717" t="s">
        <v>675</v>
      </c>
      <c r="I1717" t="s">
        <v>771</v>
      </c>
      <c r="J1717" t="s">
        <v>750</v>
      </c>
      <c r="K1717" t="s">
        <v>817</v>
      </c>
      <c r="L1717" t="s">
        <v>1115</v>
      </c>
      <c r="M1717">
        <v>79987</v>
      </c>
      <c r="N1717">
        <v>30300</v>
      </c>
      <c r="O1717" s="59">
        <v>26238188</v>
      </c>
    </row>
    <row r="1718" spans="1:15" x14ac:dyDescent="0.3">
      <c r="A1718" t="s">
        <v>709</v>
      </c>
      <c r="B1718">
        <v>163.51</v>
      </c>
      <c r="C1718">
        <v>2</v>
      </c>
      <c r="D1718" s="18">
        <v>39369</v>
      </c>
      <c r="E1718" s="18">
        <v>39418</v>
      </c>
      <c r="F1718" t="s">
        <v>5959</v>
      </c>
      <c r="G1718" t="s">
        <v>5969</v>
      </c>
      <c r="H1718" t="s">
        <v>675</v>
      </c>
      <c r="I1718" t="s">
        <v>746</v>
      </c>
      <c r="J1718" t="s">
        <v>782</v>
      </c>
      <c r="K1718" t="s">
        <v>1136</v>
      </c>
      <c r="L1718" t="s">
        <v>1135</v>
      </c>
      <c r="M1718">
        <v>380708</v>
      </c>
      <c r="N1718">
        <v>30300</v>
      </c>
      <c r="O1718" s="59">
        <v>17784115</v>
      </c>
    </row>
    <row r="1719" spans="1:15" x14ac:dyDescent="0.3">
      <c r="A1719" t="s">
        <v>690</v>
      </c>
      <c r="B1719">
        <v>123.68</v>
      </c>
      <c r="C1719">
        <v>3</v>
      </c>
      <c r="D1719" s="18">
        <v>39408</v>
      </c>
      <c r="E1719" s="18">
        <v>39410</v>
      </c>
      <c r="F1719" t="s">
        <v>5959</v>
      </c>
      <c r="G1719" t="s">
        <v>5969</v>
      </c>
      <c r="H1719" t="s">
        <v>675</v>
      </c>
      <c r="I1719" t="s">
        <v>711</v>
      </c>
      <c r="J1719" t="s">
        <v>712</v>
      </c>
      <c r="K1719" t="s">
        <v>801</v>
      </c>
      <c r="L1719" t="s">
        <v>1841</v>
      </c>
      <c r="M1719">
        <v>2419071</v>
      </c>
      <c r="N1719">
        <v>30300</v>
      </c>
      <c r="O1719" s="59">
        <v>27601170</v>
      </c>
    </row>
    <row r="1720" spans="1:15" x14ac:dyDescent="0.3">
      <c r="A1720" t="s">
        <v>690</v>
      </c>
      <c r="B1720">
        <v>183.6</v>
      </c>
      <c r="C1720">
        <v>4</v>
      </c>
      <c r="D1720" s="18">
        <v>39417</v>
      </c>
      <c r="E1720" s="18">
        <v>39457</v>
      </c>
      <c r="F1720" t="s">
        <v>5959</v>
      </c>
      <c r="G1720" t="s">
        <v>5969</v>
      </c>
      <c r="H1720" t="s">
        <v>699</v>
      </c>
      <c r="I1720" t="s">
        <v>722</v>
      </c>
      <c r="J1720" t="s">
        <v>723</v>
      </c>
      <c r="K1720" t="s">
        <v>3872</v>
      </c>
      <c r="L1720" t="s">
        <v>3871</v>
      </c>
      <c r="M1720">
        <v>935650</v>
      </c>
      <c r="N1720">
        <v>70700</v>
      </c>
      <c r="O1720" s="59">
        <v>27643956</v>
      </c>
    </row>
    <row r="1721" spans="1:15" x14ac:dyDescent="0.3">
      <c r="A1721" t="s">
        <v>709</v>
      </c>
      <c r="B1721">
        <v>115.68</v>
      </c>
      <c r="C1721">
        <v>2</v>
      </c>
      <c r="D1721" s="18">
        <v>39335</v>
      </c>
      <c r="E1721" s="18">
        <v>39365</v>
      </c>
      <c r="F1721" t="s">
        <v>5958</v>
      </c>
      <c r="G1721" t="s">
        <v>5969</v>
      </c>
      <c r="H1721" t="s">
        <v>681</v>
      </c>
      <c r="I1721" t="s">
        <v>771</v>
      </c>
      <c r="J1721" t="s">
        <v>772</v>
      </c>
      <c r="K1721" t="s">
        <v>3645</v>
      </c>
      <c r="L1721" t="s">
        <v>3870</v>
      </c>
      <c r="M1721">
        <v>2902156</v>
      </c>
      <c r="N1721">
        <v>16000</v>
      </c>
      <c r="O1721" s="59">
        <v>27047422</v>
      </c>
    </row>
    <row r="1722" spans="1:15" x14ac:dyDescent="0.3">
      <c r="A1722" t="s">
        <v>696</v>
      </c>
      <c r="B1722">
        <v>185.27</v>
      </c>
      <c r="C1722">
        <v>3</v>
      </c>
      <c r="D1722" s="18">
        <v>39249</v>
      </c>
      <c r="E1722" s="18">
        <v>39274</v>
      </c>
      <c r="F1722" t="s">
        <v>5957</v>
      </c>
      <c r="G1722" t="s">
        <v>5969</v>
      </c>
      <c r="H1722" t="s">
        <v>699</v>
      </c>
      <c r="I1722" t="s">
        <v>693</v>
      </c>
      <c r="J1722" t="s">
        <v>694</v>
      </c>
      <c r="K1722" t="s">
        <v>953</v>
      </c>
      <c r="L1722" t="s">
        <v>1358</v>
      </c>
      <c r="M1722">
        <v>960983</v>
      </c>
      <c r="N1722">
        <v>70700</v>
      </c>
      <c r="O1722" s="59">
        <v>26533155</v>
      </c>
    </row>
    <row r="1723" spans="1:15" x14ac:dyDescent="0.3">
      <c r="A1723" t="s">
        <v>690</v>
      </c>
      <c r="B1723">
        <v>140.09</v>
      </c>
      <c r="C1723">
        <v>2</v>
      </c>
      <c r="D1723" s="18">
        <v>39279</v>
      </c>
      <c r="E1723" s="18">
        <v>39283</v>
      </c>
      <c r="F1723" t="s">
        <v>5958</v>
      </c>
      <c r="G1723" t="s">
        <v>5969</v>
      </c>
      <c r="H1723" t="s">
        <v>675</v>
      </c>
      <c r="I1723" t="s">
        <v>722</v>
      </c>
      <c r="J1723" t="s">
        <v>797</v>
      </c>
      <c r="K1723" t="s">
        <v>1078</v>
      </c>
      <c r="L1723" t="s">
        <v>894</v>
      </c>
      <c r="M1723">
        <v>105194</v>
      </c>
      <c r="N1723">
        <v>30300</v>
      </c>
      <c r="O1723" s="59">
        <v>26562978</v>
      </c>
    </row>
    <row r="1724" spans="1:15" x14ac:dyDescent="0.3">
      <c r="A1724" t="s">
        <v>690</v>
      </c>
      <c r="B1724">
        <v>123.68</v>
      </c>
      <c r="C1724">
        <v>3</v>
      </c>
      <c r="D1724" s="18">
        <v>39094</v>
      </c>
      <c r="E1724" s="18">
        <v>39100</v>
      </c>
      <c r="F1724" t="s">
        <v>5960</v>
      </c>
      <c r="G1724" t="s">
        <v>5969</v>
      </c>
      <c r="H1724" t="s">
        <v>675</v>
      </c>
      <c r="I1724" t="s">
        <v>711</v>
      </c>
      <c r="J1724" t="s">
        <v>712</v>
      </c>
      <c r="K1724" t="s">
        <v>801</v>
      </c>
      <c r="L1724" t="s">
        <v>3868</v>
      </c>
      <c r="M1724">
        <v>149180</v>
      </c>
      <c r="N1724">
        <v>30300</v>
      </c>
      <c r="O1724" s="59">
        <v>25060461</v>
      </c>
    </row>
    <row r="1725" spans="1:15" x14ac:dyDescent="0.3">
      <c r="A1725" t="s">
        <v>690</v>
      </c>
      <c r="B1725">
        <v>121.13</v>
      </c>
      <c r="C1725">
        <v>1</v>
      </c>
      <c r="D1725" s="18">
        <v>39403</v>
      </c>
      <c r="E1725" s="18">
        <v>39420</v>
      </c>
      <c r="F1725" t="s">
        <v>5959</v>
      </c>
      <c r="G1725" t="s">
        <v>5969</v>
      </c>
      <c r="H1725" t="s">
        <v>675</v>
      </c>
      <c r="I1725" t="s">
        <v>711</v>
      </c>
      <c r="J1725" t="s">
        <v>712</v>
      </c>
      <c r="K1725" t="s">
        <v>1352</v>
      </c>
      <c r="L1725" t="s">
        <v>3869</v>
      </c>
      <c r="M1725">
        <v>2143228</v>
      </c>
      <c r="N1725">
        <v>30300</v>
      </c>
      <c r="O1725" s="59">
        <v>27491208</v>
      </c>
    </row>
    <row r="1726" spans="1:15" x14ac:dyDescent="0.3">
      <c r="A1726" t="s">
        <v>690</v>
      </c>
      <c r="B1726">
        <v>123.68</v>
      </c>
      <c r="C1726">
        <v>3</v>
      </c>
      <c r="D1726" s="18">
        <v>39131</v>
      </c>
      <c r="E1726" s="18">
        <v>39134</v>
      </c>
      <c r="F1726" t="s">
        <v>5960</v>
      </c>
      <c r="G1726" t="s">
        <v>5969</v>
      </c>
      <c r="H1726" t="s">
        <v>675</v>
      </c>
      <c r="I1726" t="s">
        <v>711</v>
      </c>
      <c r="J1726" t="s">
        <v>712</v>
      </c>
      <c r="K1726" t="s">
        <v>801</v>
      </c>
      <c r="L1726" t="s">
        <v>3868</v>
      </c>
      <c r="M1726">
        <v>149180</v>
      </c>
      <c r="N1726">
        <v>30300</v>
      </c>
      <c r="O1726" s="59">
        <v>25457114</v>
      </c>
    </row>
    <row r="1727" spans="1:15" x14ac:dyDescent="0.3">
      <c r="A1727" t="s">
        <v>676</v>
      </c>
      <c r="B1727">
        <v>122.85</v>
      </c>
      <c r="C1727">
        <v>2</v>
      </c>
      <c r="D1727" s="18">
        <v>39285</v>
      </c>
      <c r="E1727" s="18">
        <v>39368</v>
      </c>
      <c r="F1727" t="s">
        <v>5958</v>
      </c>
      <c r="G1727" t="s">
        <v>5969</v>
      </c>
      <c r="H1727" t="s">
        <v>681</v>
      </c>
      <c r="I1727" t="s">
        <v>678</v>
      </c>
      <c r="J1727" t="s">
        <v>753</v>
      </c>
      <c r="K1727" t="s">
        <v>2010</v>
      </c>
      <c r="L1727" t="s">
        <v>3867</v>
      </c>
      <c r="M1727">
        <v>251725</v>
      </c>
      <c r="N1727">
        <v>16000</v>
      </c>
      <c r="O1727" s="59">
        <v>26628944</v>
      </c>
    </row>
    <row r="1728" spans="1:15" x14ac:dyDescent="0.3">
      <c r="A1728" t="s">
        <v>676</v>
      </c>
      <c r="B1728">
        <v>94.77</v>
      </c>
      <c r="C1728">
        <v>1</v>
      </c>
      <c r="D1728" s="18">
        <v>39172</v>
      </c>
      <c r="E1728" s="18">
        <v>39268</v>
      </c>
      <c r="F1728" t="s">
        <v>5960</v>
      </c>
      <c r="G1728" t="s">
        <v>5969</v>
      </c>
      <c r="H1728" t="s">
        <v>681</v>
      </c>
      <c r="I1728" t="s">
        <v>678</v>
      </c>
      <c r="J1728" t="s">
        <v>684</v>
      </c>
      <c r="K1728" t="s">
        <v>3866</v>
      </c>
      <c r="L1728" t="s">
        <v>943</v>
      </c>
      <c r="M1728">
        <v>798925</v>
      </c>
      <c r="N1728">
        <v>16000</v>
      </c>
      <c r="O1728" s="59">
        <v>25776163</v>
      </c>
    </row>
    <row r="1729" spans="1:15" x14ac:dyDescent="0.3">
      <c r="A1729" t="s">
        <v>709</v>
      </c>
      <c r="B1729">
        <v>156.27000000000001</v>
      </c>
      <c r="C1729">
        <v>2</v>
      </c>
      <c r="D1729" s="18">
        <v>39408</v>
      </c>
      <c r="E1729" s="18">
        <v>39444</v>
      </c>
      <c r="F1729" t="s">
        <v>5959</v>
      </c>
      <c r="G1729" t="s">
        <v>5969</v>
      </c>
      <c r="H1729" t="s">
        <v>675</v>
      </c>
      <c r="I1729" t="s">
        <v>746</v>
      </c>
      <c r="J1729" t="s">
        <v>2348</v>
      </c>
      <c r="K1729" t="s">
        <v>3865</v>
      </c>
      <c r="L1729" t="s">
        <v>3864</v>
      </c>
      <c r="M1729">
        <v>2387978</v>
      </c>
      <c r="N1729">
        <v>30300</v>
      </c>
      <c r="O1729" s="59">
        <v>17821068</v>
      </c>
    </row>
    <row r="1730" spans="1:15" x14ac:dyDescent="0.3">
      <c r="A1730" t="s">
        <v>709</v>
      </c>
      <c r="B1730">
        <v>184.64</v>
      </c>
      <c r="C1730">
        <v>4</v>
      </c>
      <c r="D1730" s="18">
        <v>39417</v>
      </c>
      <c r="E1730" s="18">
        <v>39464</v>
      </c>
      <c r="F1730" t="s">
        <v>5959</v>
      </c>
      <c r="G1730" t="s">
        <v>5969</v>
      </c>
      <c r="H1730" t="s">
        <v>699</v>
      </c>
      <c r="I1730" t="s">
        <v>726</v>
      </c>
      <c r="J1730" t="s">
        <v>750</v>
      </c>
      <c r="K1730" t="s">
        <v>982</v>
      </c>
      <c r="L1730" t="s">
        <v>1295</v>
      </c>
      <c r="M1730">
        <v>52080</v>
      </c>
      <c r="N1730">
        <v>70700</v>
      </c>
      <c r="O1730" s="59">
        <v>27643252</v>
      </c>
    </row>
    <row r="1731" spans="1:15" x14ac:dyDescent="0.3">
      <c r="A1731" t="s">
        <v>709</v>
      </c>
      <c r="B1731">
        <v>138.09</v>
      </c>
      <c r="C1731">
        <v>2</v>
      </c>
      <c r="D1731" s="18">
        <v>39158</v>
      </c>
      <c r="E1731" s="18">
        <v>39192</v>
      </c>
      <c r="F1731" t="s">
        <v>5960</v>
      </c>
      <c r="G1731" t="s">
        <v>5969</v>
      </c>
      <c r="H1731" t="s">
        <v>681</v>
      </c>
      <c r="I1731" t="s">
        <v>746</v>
      </c>
      <c r="J1731" t="s">
        <v>747</v>
      </c>
      <c r="K1731" t="s">
        <v>1191</v>
      </c>
      <c r="L1731" t="s">
        <v>1244</v>
      </c>
      <c r="M1731">
        <v>964102</v>
      </c>
      <c r="N1731">
        <v>16000</v>
      </c>
      <c r="O1731" s="59">
        <v>17675595</v>
      </c>
    </row>
    <row r="1732" spans="1:15" x14ac:dyDescent="0.3">
      <c r="A1732" t="s">
        <v>696</v>
      </c>
      <c r="B1732">
        <v>139.68</v>
      </c>
      <c r="C1732">
        <v>2</v>
      </c>
      <c r="D1732" s="18">
        <v>39444</v>
      </c>
      <c r="E1732" s="18">
        <v>39464</v>
      </c>
      <c r="F1732" t="s">
        <v>5959</v>
      </c>
      <c r="G1732" t="s">
        <v>5968</v>
      </c>
      <c r="H1732" t="s">
        <v>720</v>
      </c>
      <c r="I1732" t="s">
        <v>693</v>
      </c>
      <c r="J1732" t="s">
        <v>694</v>
      </c>
      <c r="K1732" t="s">
        <v>698</v>
      </c>
      <c r="L1732" t="s">
        <v>697</v>
      </c>
      <c r="M1732">
        <v>367977</v>
      </c>
      <c r="N1732">
        <v>90830</v>
      </c>
      <c r="O1732" s="59">
        <v>27890979</v>
      </c>
    </row>
    <row r="1733" spans="1:15" x14ac:dyDescent="0.3">
      <c r="A1733" t="s">
        <v>709</v>
      </c>
      <c r="B1733">
        <v>180.57</v>
      </c>
      <c r="C1733">
        <v>4</v>
      </c>
      <c r="D1733" s="18">
        <v>39437</v>
      </c>
      <c r="E1733" s="18">
        <v>39452</v>
      </c>
      <c r="F1733" t="s">
        <v>5959</v>
      </c>
      <c r="G1733" t="s">
        <v>5969</v>
      </c>
      <c r="H1733" t="s">
        <v>675</v>
      </c>
      <c r="I1733" t="s">
        <v>746</v>
      </c>
      <c r="J1733" t="s">
        <v>747</v>
      </c>
      <c r="K1733" t="s">
        <v>1528</v>
      </c>
      <c r="L1733" t="s">
        <v>1527</v>
      </c>
      <c r="M1733">
        <v>2478179</v>
      </c>
      <c r="N1733">
        <v>30300</v>
      </c>
      <c r="O1733" s="59">
        <v>17834709</v>
      </c>
    </row>
    <row r="1734" spans="1:15" x14ac:dyDescent="0.3">
      <c r="A1734" t="s">
        <v>696</v>
      </c>
      <c r="B1734">
        <v>173.75</v>
      </c>
      <c r="C1734">
        <v>2</v>
      </c>
      <c r="D1734" s="18">
        <v>39251</v>
      </c>
      <c r="E1734" s="18">
        <v>39256</v>
      </c>
      <c r="F1734" t="s">
        <v>5957</v>
      </c>
      <c r="G1734" t="s">
        <v>5968</v>
      </c>
      <c r="H1734" t="s">
        <v>720</v>
      </c>
      <c r="I1734" t="s">
        <v>765</v>
      </c>
      <c r="J1734" t="s">
        <v>766</v>
      </c>
      <c r="K1734" t="s">
        <v>765</v>
      </c>
      <c r="L1734" t="s">
        <v>1874</v>
      </c>
      <c r="M1734">
        <v>337133</v>
      </c>
      <c r="N1734">
        <v>90830</v>
      </c>
      <c r="O1734" s="59">
        <v>26481174</v>
      </c>
    </row>
    <row r="1735" spans="1:15" x14ac:dyDescent="0.3">
      <c r="A1735" t="s">
        <v>696</v>
      </c>
      <c r="B1735">
        <v>154.55000000000001</v>
      </c>
      <c r="C1735">
        <v>2</v>
      </c>
      <c r="D1735" s="18">
        <v>39149</v>
      </c>
      <c r="E1735" s="18">
        <v>39160</v>
      </c>
      <c r="F1735" t="s">
        <v>5960</v>
      </c>
      <c r="G1735" t="s">
        <v>5968</v>
      </c>
      <c r="H1735" t="s">
        <v>720</v>
      </c>
      <c r="I1735" t="s">
        <v>693</v>
      </c>
      <c r="J1735" t="s">
        <v>694</v>
      </c>
      <c r="K1735" t="s">
        <v>1350</v>
      </c>
      <c r="L1735" t="s">
        <v>3863</v>
      </c>
      <c r="M1735">
        <v>2686439</v>
      </c>
      <c r="N1735">
        <v>90830</v>
      </c>
      <c r="O1735" s="59">
        <v>25622875</v>
      </c>
    </row>
    <row r="1736" spans="1:15" x14ac:dyDescent="0.3">
      <c r="A1736" t="s">
        <v>709</v>
      </c>
      <c r="B1736">
        <v>155.46</v>
      </c>
      <c r="C1736">
        <v>2</v>
      </c>
      <c r="D1736" s="18">
        <v>39167</v>
      </c>
      <c r="E1736" s="18">
        <v>39172</v>
      </c>
      <c r="F1736" t="s">
        <v>5960</v>
      </c>
      <c r="G1736" t="s">
        <v>5969</v>
      </c>
      <c r="H1736" t="s">
        <v>699</v>
      </c>
      <c r="I1736" t="s">
        <v>746</v>
      </c>
      <c r="J1736" t="s">
        <v>782</v>
      </c>
      <c r="K1736" t="s">
        <v>1761</v>
      </c>
      <c r="L1736" t="s">
        <v>3862</v>
      </c>
      <c r="M1736">
        <v>964573</v>
      </c>
      <c r="N1736">
        <v>70700</v>
      </c>
      <c r="O1736" s="59">
        <v>17678429</v>
      </c>
    </row>
    <row r="1737" spans="1:15" x14ac:dyDescent="0.3">
      <c r="A1737" t="s">
        <v>676</v>
      </c>
      <c r="B1737">
        <v>94.77</v>
      </c>
      <c r="C1737">
        <v>1</v>
      </c>
      <c r="D1737" s="18">
        <v>39220</v>
      </c>
      <c r="E1737" s="18">
        <v>39225</v>
      </c>
      <c r="F1737" t="s">
        <v>5957</v>
      </c>
      <c r="G1737" t="s">
        <v>5969</v>
      </c>
      <c r="H1737" t="s">
        <v>681</v>
      </c>
      <c r="I1737" t="s">
        <v>678</v>
      </c>
      <c r="J1737" t="s">
        <v>679</v>
      </c>
      <c r="K1737" t="s">
        <v>678</v>
      </c>
      <c r="L1737" t="s">
        <v>860</v>
      </c>
      <c r="M1737">
        <v>2484277</v>
      </c>
      <c r="N1737">
        <v>16000</v>
      </c>
      <c r="O1737" s="59">
        <v>26147872</v>
      </c>
    </row>
    <row r="1738" spans="1:15" x14ac:dyDescent="0.3">
      <c r="A1738" t="s">
        <v>709</v>
      </c>
      <c r="B1738">
        <v>111.79</v>
      </c>
      <c r="C1738">
        <v>2</v>
      </c>
      <c r="D1738" s="18">
        <v>39380</v>
      </c>
      <c r="E1738" s="18">
        <v>39426</v>
      </c>
      <c r="F1738" t="s">
        <v>5959</v>
      </c>
      <c r="G1738" t="s">
        <v>5969</v>
      </c>
      <c r="H1738" t="s">
        <v>681</v>
      </c>
      <c r="I1738" t="s">
        <v>746</v>
      </c>
      <c r="J1738" t="s">
        <v>833</v>
      </c>
      <c r="K1738" t="s">
        <v>3861</v>
      </c>
      <c r="L1738" t="s">
        <v>1496</v>
      </c>
      <c r="M1738">
        <v>805055</v>
      </c>
      <c r="N1738">
        <v>16000</v>
      </c>
      <c r="O1738" s="59">
        <v>17795798</v>
      </c>
    </row>
    <row r="1739" spans="1:15" x14ac:dyDescent="0.3">
      <c r="A1739" t="s">
        <v>709</v>
      </c>
      <c r="B1739">
        <v>181.01</v>
      </c>
      <c r="C1739">
        <v>2</v>
      </c>
      <c r="D1739" s="18">
        <v>39094</v>
      </c>
      <c r="E1739" s="18">
        <v>39108</v>
      </c>
      <c r="F1739" t="s">
        <v>5960</v>
      </c>
      <c r="G1739" t="s">
        <v>5969</v>
      </c>
      <c r="H1739" t="s">
        <v>675</v>
      </c>
      <c r="I1739" t="s">
        <v>746</v>
      </c>
      <c r="J1739" t="s">
        <v>782</v>
      </c>
      <c r="K1739" t="s">
        <v>3860</v>
      </c>
      <c r="L1739" t="s">
        <v>3859</v>
      </c>
      <c r="M1739">
        <v>383327</v>
      </c>
      <c r="N1739">
        <v>30300</v>
      </c>
      <c r="O1739" s="59">
        <v>17632155</v>
      </c>
    </row>
    <row r="1740" spans="1:15" x14ac:dyDescent="0.3">
      <c r="A1740" t="s">
        <v>690</v>
      </c>
      <c r="B1740">
        <v>107.91</v>
      </c>
      <c r="C1740">
        <v>2</v>
      </c>
      <c r="D1740" s="18">
        <v>39227</v>
      </c>
      <c r="E1740" s="18">
        <v>39232</v>
      </c>
      <c r="F1740" t="s">
        <v>5957</v>
      </c>
      <c r="G1740" t="s">
        <v>5969</v>
      </c>
      <c r="H1740" t="s">
        <v>681</v>
      </c>
      <c r="I1740" t="s">
        <v>722</v>
      </c>
      <c r="J1740" t="s">
        <v>723</v>
      </c>
      <c r="K1740" t="s">
        <v>1472</v>
      </c>
      <c r="L1740" t="s">
        <v>3858</v>
      </c>
      <c r="M1740">
        <v>163891</v>
      </c>
      <c r="N1740">
        <v>16000</v>
      </c>
      <c r="O1740" s="59">
        <v>26244759</v>
      </c>
    </row>
    <row r="1741" spans="1:15" x14ac:dyDescent="0.3">
      <c r="A1741" t="s">
        <v>676</v>
      </c>
      <c r="B1741">
        <v>117.86</v>
      </c>
      <c r="C1741">
        <v>2</v>
      </c>
      <c r="D1741" s="18">
        <v>39401</v>
      </c>
      <c r="E1741" s="18">
        <v>39422</v>
      </c>
      <c r="F1741" t="s">
        <v>5959</v>
      </c>
      <c r="G1741" t="s">
        <v>5969</v>
      </c>
      <c r="H1741" t="s">
        <v>675</v>
      </c>
      <c r="I1741" t="s">
        <v>683</v>
      </c>
      <c r="J1741" t="s">
        <v>679</v>
      </c>
      <c r="K1741" t="s">
        <v>2379</v>
      </c>
      <c r="L1741" t="s">
        <v>3857</v>
      </c>
      <c r="M1741">
        <v>2155930</v>
      </c>
      <c r="N1741">
        <v>30300</v>
      </c>
      <c r="O1741" s="59">
        <v>27504719</v>
      </c>
    </row>
    <row r="1742" spans="1:15" x14ac:dyDescent="0.3">
      <c r="A1742" t="s">
        <v>690</v>
      </c>
      <c r="B1742">
        <v>171.66</v>
      </c>
      <c r="C1742">
        <v>2</v>
      </c>
      <c r="D1742" s="18">
        <v>39296</v>
      </c>
      <c r="E1742" s="18">
        <v>39306</v>
      </c>
      <c r="F1742" t="s">
        <v>5958</v>
      </c>
      <c r="G1742" t="s">
        <v>5969</v>
      </c>
      <c r="H1742" t="s">
        <v>699</v>
      </c>
      <c r="I1742" t="s">
        <v>711</v>
      </c>
      <c r="J1742" t="s">
        <v>712</v>
      </c>
      <c r="K1742" t="s">
        <v>1336</v>
      </c>
      <c r="L1742" t="s">
        <v>2621</v>
      </c>
      <c r="M1742">
        <v>937452</v>
      </c>
      <c r="N1742">
        <v>70700</v>
      </c>
      <c r="O1742" s="59">
        <v>26609288</v>
      </c>
    </row>
    <row r="1743" spans="1:15" x14ac:dyDescent="0.3">
      <c r="A1743" t="s">
        <v>676</v>
      </c>
      <c r="B1743">
        <v>142.47</v>
      </c>
      <c r="C1743">
        <v>2</v>
      </c>
      <c r="D1743" s="18">
        <v>39419</v>
      </c>
      <c r="E1743" s="18">
        <v>39448</v>
      </c>
      <c r="F1743" t="s">
        <v>5959</v>
      </c>
      <c r="G1743" t="s">
        <v>5969</v>
      </c>
      <c r="H1743" t="s">
        <v>675</v>
      </c>
      <c r="I1743" t="s">
        <v>672</v>
      </c>
      <c r="J1743" t="s">
        <v>779</v>
      </c>
      <c r="K1743" t="s">
        <v>3856</v>
      </c>
      <c r="L1743" t="s">
        <v>3855</v>
      </c>
      <c r="M1743">
        <v>349360</v>
      </c>
      <c r="N1743">
        <v>30300</v>
      </c>
      <c r="O1743" s="59">
        <v>27669788</v>
      </c>
    </row>
    <row r="1744" spans="1:15" x14ac:dyDescent="0.3">
      <c r="A1744" t="s">
        <v>696</v>
      </c>
      <c r="B1744">
        <v>139.68</v>
      </c>
      <c r="C1744">
        <v>2</v>
      </c>
      <c r="D1744" s="18">
        <v>39395</v>
      </c>
      <c r="E1744" s="18">
        <v>39420</v>
      </c>
      <c r="F1744" t="s">
        <v>5959</v>
      </c>
      <c r="G1744" t="s">
        <v>5968</v>
      </c>
      <c r="H1744" t="s">
        <v>720</v>
      </c>
      <c r="I1744" t="s">
        <v>693</v>
      </c>
      <c r="J1744" t="s">
        <v>694</v>
      </c>
      <c r="K1744" t="s">
        <v>2036</v>
      </c>
      <c r="L1744" t="s">
        <v>3764</v>
      </c>
      <c r="M1744">
        <v>368651</v>
      </c>
      <c r="N1744">
        <v>90830</v>
      </c>
      <c r="O1744" s="59">
        <v>27509890</v>
      </c>
    </row>
    <row r="1745" spans="1:15" x14ac:dyDescent="0.3">
      <c r="A1745" t="s">
        <v>676</v>
      </c>
      <c r="B1745">
        <v>112.01</v>
      </c>
      <c r="C1745">
        <v>2</v>
      </c>
      <c r="D1745" s="18">
        <v>39283</v>
      </c>
      <c r="E1745" s="18">
        <v>39344</v>
      </c>
      <c r="F1745" t="s">
        <v>5958</v>
      </c>
      <c r="G1745" t="s">
        <v>5969</v>
      </c>
      <c r="H1745" t="s">
        <v>681</v>
      </c>
      <c r="I1745" t="s">
        <v>672</v>
      </c>
      <c r="J1745" t="s">
        <v>779</v>
      </c>
      <c r="K1745" t="s">
        <v>3854</v>
      </c>
      <c r="L1745" t="s">
        <v>3853</v>
      </c>
      <c r="M1745">
        <v>2855322</v>
      </c>
      <c r="N1745">
        <v>16000</v>
      </c>
      <c r="O1745" s="59">
        <v>26637228</v>
      </c>
    </row>
    <row r="1746" spans="1:15" x14ac:dyDescent="0.3">
      <c r="A1746" t="s">
        <v>709</v>
      </c>
      <c r="B1746">
        <v>114.52</v>
      </c>
      <c r="C1746">
        <v>1</v>
      </c>
      <c r="D1746" s="18">
        <v>39367</v>
      </c>
      <c r="E1746" s="18">
        <v>39400</v>
      </c>
      <c r="F1746" t="s">
        <v>5959</v>
      </c>
      <c r="G1746" t="s">
        <v>5969</v>
      </c>
      <c r="H1746" t="s">
        <v>681</v>
      </c>
      <c r="I1746" t="s">
        <v>726</v>
      </c>
      <c r="J1746" t="s">
        <v>727</v>
      </c>
      <c r="K1746" t="s">
        <v>3162</v>
      </c>
      <c r="L1746" t="s">
        <v>3161</v>
      </c>
      <c r="M1746">
        <v>190878</v>
      </c>
      <c r="N1746">
        <v>16000</v>
      </c>
      <c r="O1746" s="59">
        <v>27275298</v>
      </c>
    </row>
    <row r="1747" spans="1:15" x14ac:dyDescent="0.3">
      <c r="A1747" t="s">
        <v>709</v>
      </c>
      <c r="B1747">
        <v>180.57</v>
      </c>
      <c r="C1747">
        <v>4</v>
      </c>
      <c r="D1747" s="18">
        <v>39167</v>
      </c>
      <c r="E1747" s="18">
        <v>39197</v>
      </c>
      <c r="F1747" t="s">
        <v>5960</v>
      </c>
      <c r="G1747" t="s">
        <v>5969</v>
      </c>
      <c r="H1747" t="s">
        <v>675</v>
      </c>
      <c r="I1747" t="s">
        <v>746</v>
      </c>
      <c r="J1747" t="s">
        <v>747</v>
      </c>
      <c r="K1747" t="s">
        <v>2946</v>
      </c>
      <c r="L1747" t="s">
        <v>2945</v>
      </c>
      <c r="M1747">
        <v>379843</v>
      </c>
      <c r="N1747">
        <v>30300</v>
      </c>
      <c r="O1747" s="59">
        <v>17679479</v>
      </c>
    </row>
    <row r="1748" spans="1:15" x14ac:dyDescent="0.3">
      <c r="A1748" t="s">
        <v>709</v>
      </c>
      <c r="B1748">
        <v>174.36</v>
      </c>
      <c r="C1748">
        <v>2</v>
      </c>
      <c r="D1748" s="18">
        <v>39283</v>
      </c>
      <c r="E1748" s="18">
        <v>39317</v>
      </c>
      <c r="F1748" t="s">
        <v>5958</v>
      </c>
      <c r="G1748" t="s">
        <v>5969</v>
      </c>
      <c r="H1748" t="s">
        <v>675</v>
      </c>
      <c r="I1748" t="s">
        <v>746</v>
      </c>
      <c r="J1748" t="s">
        <v>782</v>
      </c>
      <c r="K1748" t="s">
        <v>3456</v>
      </c>
      <c r="L1748" t="s">
        <v>3455</v>
      </c>
      <c r="M1748">
        <v>2182181</v>
      </c>
      <c r="N1748">
        <v>30300</v>
      </c>
      <c r="O1748" s="59">
        <v>17747828</v>
      </c>
    </row>
    <row r="1749" spans="1:15" x14ac:dyDescent="0.3">
      <c r="A1749" t="s">
        <v>709</v>
      </c>
      <c r="B1749">
        <v>111.79</v>
      </c>
      <c r="C1749">
        <v>2</v>
      </c>
      <c r="D1749" s="18">
        <v>39376</v>
      </c>
      <c r="E1749" s="18">
        <v>39396</v>
      </c>
      <c r="F1749" t="s">
        <v>5959</v>
      </c>
      <c r="G1749" t="s">
        <v>5969</v>
      </c>
      <c r="H1749" t="s">
        <v>681</v>
      </c>
      <c r="I1749" t="s">
        <v>746</v>
      </c>
      <c r="J1749" t="s">
        <v>833</v>
      </c>
      <c r="K1749" t="s">
        <v>3852</v>
      </c>
      <c r="L1749" t="s">
        <v>3851</v>
      </c>
      <c r="M1749">
        <v>372474</v>
      </c>
      <c r="N1749">
        <v>16000</v>
      </c>
      <c r="O1749" s="59">
        <v>17799951</v>
      </c>
    </row>
    <row r="1750" spans="1:15" x14ac:dyDescent="0.3">
      <c r="A1750" t="s">
        <v>690</v>
      </c>
      <c r="B1750">
        <v>140.09</v>
      </c>
      <c r="C1750">
        <v>2</v>
      </c>
      <c r="D1750" s="18">
        <v>39140</v>
      </c>
      <c r="E1750" s="18">
        <v>39174</v>
      </c>
      <c r="F1750" t="s">
        <v>5960</v>
      </c>
      <c r="G1750" t="s">
        <v>5969</v>
      </c>
      <c r="H1750" t="s">
        <v>675</v>
      </c>
      <c r="I1750" t="s">
        <v>722</v>
      </c>
      <c r="J1750" t="s">
        <v>797</v>
      </c>
      <c r="K1750" t="s">
        <v>2213</v>
      </c>
      <c r="L1750" t="s">
        <v>1387</v>
      </c>
      <c r="M1750">
        <v>2151698</v>
      </c>
      <c r="N1750">
        <v>30300</v>
      </c>
      <c r="O1750" s="59">
        <v>25403395</v>
      </c>
    </row>
    <row r="1751" spans="1:15" x14ac:dyDescent="0.3">
      <c r="A1751" t="s">
        <v>709</v>
      </c>
      <c r="B1751">
        <v>114.36</v>
      </c>
      <c r="C1751">
        <v>1</v>
      </c>
      <c r="D1751" s="18">
        <v>39409</v>
      </c>
      <c r="E1751" s="18">
        <v>39421</v>
      </c>
      <c r="F1751" t="s">
        <v>5959</v>
      </c>
      <c r="G1751" t="s">
        <v>5969</v>
      </c>
      <c r="H1751" t="s">
        <v>681</v>
      </c>
      <c r="I1751" t="s">
        <v>771</v>
      </c>
      <c r="J1751" t="s">
        <v>750</v>
      </c>
      <c r="K1751" t="s">
        <v>1665</v>
      </c>
      <c r="L1751" t="s">
        <v>3270</v>
      </c>
      <c r="M1751">
        <v>2085856</v>
      </c>
      <c r="N1751">
        <v>16000</v>
      </c>
      <c r="O1751" s="59">
        <v>27596029</v>
      </c>
    </row>
    <row r="1752" spans="1:15" x14ac:dyDescent="0.3">
      <c r="A1752" t="s">
        <v>690</v>
      </c>
      <c r="B1752">
        <v>127.17</v>
      </c>
      <c r="C1752">
        <v>2</v>
      </c>
      <c r="D1752" s="18">
        <v>39220</v>
      </c>
      <c r="E1752" s="18">
        <v>39223</v>
      </c>
      <c r="F1752" t="s">
        <v>5957</v>
      </c>
      <c r="G1752" t="s">
        <v>5969</v>
      </c>
      <c r="H1752" t="s">
        <v>675</v>
      </c>
      <c r="I1752" t="s">
        <v>687</v>
      </c>
      <c r="J1752" t="s">
        <v>688</v>
      </c>
      <c r="K1752" t="s">
        <v>1167</v>
      </c>
      <c r="L1752" t="s">
        <v>3850</v>
      </c>
      <c r="M1752">
        <v>2610282</v>
      </c>
      <c r="N1752">
        <v>30300</v>
      </c>
      <c r="O1752" s="59">
        <v>26144805</v>
      </c>
    </row>
    <row r="1753" spans="1:15" x14ac:dyDescent="0.3">
      <c r="A1753" t="s">
        <v>709</v>
      </c>
      <c r="B1753">
        <v>163.51</v>
      </c>
      <c r="C1753">
        <v>2</v>
      </c>
      <c r="D1753" s="18">
        <v>39354</v>
      </c>
      <c r="E1753" s="18">
        <v>39375</v>
      </c>
      <c r="F1753" t="s">
        <v>5958</v>
      </c>
      <c r="G1753" t="s">
        <v>5969</v>
      </c>
      <c r="H1753" t="s">
        <v>675</v>
      </c>
      <c r="I1753" t="s">
        <v>746</v>
      </c>
      <c r="J1753" t="s">
        <v>747</v>
      </c>
      <c r="K1753" t="s">
        <v>891</v>
      </c>
      <c r="L1753" t="s">
        <v>3849</v>
      </c>
      <c r="M1753">
        <v>2479155</v>
      </c>
      <c r="N1753">
        <v>30300</v>
      </c>
      <c r="O1753" s="59">
        <v>17788423</v>
      </c>
    </row>
    <row r="1754" spans="1:15" x14ac:dyDescent="0.3">
      <c r="A1754" t="s">
        <v>696</v>
      </c>
      <c r="B1754">
        <v>119.64</v>
      </c>
      <c r="C1754">
        <v>1</v>
      </c>
      <c r="D1754" s="18">
        <v>39429</v>
      </c>
      <c r="E1754" s="18">
        <v>39447</v>
      </c>
      <c r="F1754" t="s">
        <v>5959</v>
      </c>
      <c r="G1754" t="s">
        <v>5969</v>
      </c>
      <c r="H1754" t="s">
        <v>681</v>
      </c>
      <c r="I1754" t="s">
        <v>693</v>
      </c>
      <c r="J1754" t="s">
        <v>694</v>
      </c>
      <c r="K1754" t="s">
        <v>3848</v>
      </c>
      <c r="L1754" t="s">
        <v>856</v>
      </c>
      <c r="M1754">
        <v>368640</v>
      </c>
      <c r="N1754">
        <v>16000</v>
      </c>
      <c r="O1754" s="59">
        <v>27726974</v>
      </c>
    </row>
    <row r="1755" spans="1:15" x14ac:dyDescent="0.3">
      <c r="A1755" t="s">
        <v>696</v>
      </c>
      <c r="B1755">
        <v>174.63</v>
      </c>
      <c r="C1755">
        <v>3</v>
      </c>
      <c r="D1755" s="18">
        <v>39251</v>
      </c>
      <c r="E1755" s="18">
        <v>39268</v>
      </c>
      <c r="F1755" t="s">
        <v>5957</v>
      </c>
      <c r="G1755" t="s">
        <v>5968</v>
      </c>
      <c r="H1755" t="s">
        <v>720</v>
      </c>
      <c r="I1755" t="s">
        <v>693</v>
      </c>
      <c r="J1755" t="s">
        <v>694</v>
      </c>
      <c r="K1755" t="s">
        <v>2318</v>
      </c>
      <c r="L1755" t="s">
        <v>2512</v>
      </c>
      <c r="M1755">
        <v>370189</v>
      </c>
      <c r="N1755">
        <v>90830</v>
      </c>
      <c r="O1755" s="59">
        <v>26538229</v>
      </c>
    </row>
    <row r="1756" spans="1:15" x14ac:dyDescent="0.3">
      <c r="A1756" t="s">
        <v>690</v>
      </c>
      <c r="B1756">
        <v>122.89</v>
      </c>
      <c r="C1756">
        <v>2</v>
      </c>
      <c r="D1756" s="18">
        <v>39181</v>
      </c>
      <c r="E1756" s="18">
        <v>39186</v>
      </c>
      <c r="F1756" t="s">
        <v>5957</v>
      </c>
      <c r="G1756" t="s">
        <v>5969</v>
      </c>
      <c r="H1756" t="s">
        <v>675</v>
      </c>
      <c r="I1756" t="s">
        <v>711</v>
      </c>
      <c r="J1756" t="s">
        <v>712</v>
      </c>
      <c r="K1756" t="s">
        <v>1205</v>
      </c>
      <c r="L1756" t="s">
        <v>3847</v>
      </c>
      <c r="M1756">
        <v>158498</v>
      </c>
      <c r="N1756">
        <v>30300</v>
      </c>
      <c r="O1756" s="59">
        <v>25817918</v>
      </c>
    </row>
    <row r="1757" spans="1:15" x14ac:dyDescent="0.3">
      <c r="A1757" t="s">
        <v>709</v>
      </c>
      <c r="B1757">
        <v>97.73</v>
      </c>
      <c r="C1757">
        <v>2</v>
      </c>
      <c r="D1757" s="18">
        <v>39223</v>
      </c>
      <c r="E1757" s="18">
        <v>39266</v>
      </c>
      <c r="F1757" t="s">
        <v>5957</v>
      </c>
      <c r="G1757" t="s">
        <v>5968</v>
      </c>
      <c r="H1757" t="s">
        <v>720</v>
      </c>
      <c r="I1757" t="s">
        <v>706</v>
      </c>
      <c r="J1757" t="s">
        <v>707</v>
      </c>
      <c r="K1757" t="s">
        <v>1076</v>
      </c>
      <c r="L1757" t="s">
        <v>1075</v>
      </c>
      <c r="M1757">
        <v>9023950</v>
      </c>
      <c r="N1757">
        <v>90830</v>
      </c>
      <c r="O1757" s="59">
        <v>26138589</v>
      </c>
    </row>
    <row r="1758" spans="1:15" x14ac:dyDescent="0.3">
      <c r="A1758" t="s">
        <v>696</v>
      </c>
      <c r="B1758">
        <v>154.55000000000001</v>
      </c>
      <c r="C1758">
        <v>2</v>
      </c>
      <c r="D1758" s="18">
        <v>39236</v>
      </c>
      <c r="E1758" s="18">
        <v>39256</v>
      </c>
      <c r="F1758" t="s">
        <v>5957</v>
      </c>
      <c r="G1758" t="s">
        <v>5968</v>
      </c>
      <c r="H1758" t="s">
        <v>720</v>
      </c>
      <c r="I1758" t="s">
        <v>693</v>
      </c>
      <c r="J1758" t="s">
        <v>694</v>
      </c>
      <c r="K1758" t="s">
        <v>859</v>
      </c>
      <c r="L1758" t="s">
        <v>1518</v>
      </c>
      <c r="M1758">
        <v>2554575</v>
      </c>
      <c r="N1758">
        <v>90830</v>
      </c>
      <c r="O1758" s="59">
        <v>26258120</v>
      </c>
    </row>
    <row r="1759" spans="1:15" x14ac:dyDescent="0.3">
      <c r="A1759" t="s">
        <v>709</v>
      </c>
      <c r="B1759">
        <v>150.68</v>
      </c>
      <c r="C1759">
        <v>3</v>
      </c>
      <c r="D1759" s="18">
        <v>39305</v>
      </c>
      <c r="E1759" s="18">
        <v>39324</v>
      </c>
      <c r="F1759" t="s">
        <v>5958</v>
      </c>
      <c r="G1759" t="s">
        <v>5969</v>
      </c>
      <c r="H1759" t="s">
        <v>675</v>
      </c>
      <c r="I1759" t="s">
        <v>771</v>
      </c>
      <c r="J1759" t="s">
        <v>772</v>
      </c>
      <c r="K1759" t="s">
        <v>3092</v>
      </c>
      <c r="L1759" t="s">
        <v>3846</v>
      </c>
      <c r="M1759">
        <v>77016</v>
      </c>
      <c r="N1759">
        <v>30300</v>
      </c>
      <c r="O1759" s="59">
        <v>26777678</v>
      </c>
    </row>
    <row r="1760" spans="1:15" x14ac:dyDescent="0.3">
      <c r="A1760" t="s">
        <v>709</v>
      </c>
      <c r="B1760">
        <v>113.6</v>
      </c>
      <c r="C1760">
        <v>2</v>
      </c>
      <c r="D1760" s="18">
        <v>39213</v>
      </c>
      <c r="E1760" s="18">
        <v>39255</v>
      </c>
      <c r="F1760" t="s">
        <v>5957</v>
      </c>
      <c r="G1760" t="s">
        <v>5969</v>
      </c>
      <c r="H1760" t="s">
        <v>681</v>
      </c>
      <c r="I1760" t="s">
        <v>706</v>
      </c>
      <c r="J1760" t="s">
        <v>707</v>
      </c>
      <c r="K1760" t="s">
        <v>1436</v>
      </c>
      <c r="L1760" t="s">
        <v>1166</v>
      </c>
      <c r="M1760">
        <v>2408438</v>
      </c>
      <c r="N1760">
        <v>16000</v>
      </c>
      <c r="O1760" s="59">
        <v>26085204</v>
      </c>
    </row>
    <row r="1761" spans="1:15" x14ac:dyDescent="0.3">
      <c r="A1761" t="s">
        <v>696</v>
      </c>
      <c r="B1761">
        <v>185.27</v>
      </c>
      <c r="C1761">
        <v>3</v>
      </c>
      <c r="D1761" s="18">
        <v>39133</v>
      </c>
      <c r="E1761" s="18">
        <v>39152</v>
      </c>
      <c r="F1761" t="s">
        <v>5960</v>
      </c>
      <c r="G1761" t="s">
        <v>5969</v>
      </c>
      <c r="H1761" t="s">
        <v>699</v>
      </c>
      <c r="I1761" t="s">
        <v>693</v>
      </c>
      <c r="J1761" t="s">
        <v>694</v>
      </c>
      <c r="K1761" t="s">
        <v>1447</v>
      </c>
      <c r="L1761" t="s">
        <v>1846</v>
      </c>
      <c r="M1761">
        <v>961021</v>
      </c>
      <c r="N1761">
        <v>70700</v>
      </c>
      <c r="O1761" s="59">
        <v>25447880</v>
      </c>
    </row>
    <row r="1762" spans="1:15" x14ac:dyDescent="0.3">
      <c r="A1762" t="s">
        <v>709</v>
      </c>
      <c r="B1762">
        <v>174.36</v>
      </c>
      <c r="C1762">
        <v>2</v>
      </c>
      <c r="D1762" s="18">
        <v>39140</v>
      </c>
      <c r="E1762" s="18">
        <v>39189</v>
      </c>
      <c r="F1762" t="s">
        <v>5960</v>
      </c>
      <c r="G1762" t="s">
        <v>5969</v>
      </c>
      <c r="H1762" t="s">
        <v>675</v>
      </c>
      <c r="I1762" t="s">
        <v>746</v>
      </c>
      <c r="J1762" t="s">
        <v>782</v>
      </c>
      <c r="K1762" t="s">
        <v>1064</v>
      </c>
      <c r="L1762" t="s">
        <v>3705</v>
      </c>
      <c r="M1762">
        <v>382746</v>
      </c>
      <c r="N1762">
        <v>30300</v>
      </c>
      <c r="O1762" s="59">
        <v>17676657</v>
      </c>
    </row>
    <row r="1763" spans="1:15" x14ac:dyDescent="0.3">
      <c r="A1763" t="s">
        <v>690</v>
      </c>
      <c r="B1763">
        <v>192.66</v>
      </c>
      <c r="C1763">
        <v>3</v>
      </c>
      <c r="D1763" s="18">
        <v>39408</v>
      </c>
      <c r="E1763" s="18">
        <v>39433</v>
      </c>
      <c r="F1763" t="s">
        <v>5959</v>
      </c>
      <c r="G1763" t="s">
        <v>5969</v>
      </c>
      <c r="H1763" t="s">
        <v>699</v>
      </c>
      <c r="I1763" t="s">
        <v>839</v>
      </c>
      <c r="J1763" t="s">
        <v>797</v>
      </c>
      <c r="K1763" t="s">
        <v>2280</v>
      </c>
      <c r="L1763" t="s">
        <v>3845</v>
      </c>
      <c r="M1763">
        <v>1879279</v>
      </c>
      <c r="N1763">
        <v>70700</v>
      </c>
      <c r="O1763" s="59">
        <v>27590204</v>
      </c>
    </row>
    <row r="1764" spans="1:15" x14ac:dyDescent="0.3">
      <c r="A1764" t="s">
        <v>676</v>
      </c>
      <c r="B1764">
        <v>86.31</v>
      </c>
      <c r="C1764">
        <v>2</v>
      </c>
      <c r="D1764" s="18">
        <v>39270</v>
      </c>
      <c r="E1764" s="18">
        <v>39337</v>
      </c>
      <c r="F1764" t="s">
        <v>5958</v>
      </c>
      <c r="G1764" t="s">
        <v>5969</v>
      </c>
      <c r="H1764" t="s">
        <v>681</v>
      </c>
      <c r="I1764" t="s">
        <v>678</v>
      </c>
      <c r="J1764" t="s">
        <v>679</v>
      </c>
      <c r="K1764" t="s">
        <v>2289</v>
      </c>
      <c r="L1764" t="s">
        <v>2288</v>
      </c>
      <c r="M1764">
        <v>1979170</v>
      </c>
      <c r="N1764">
        <v>16000</v>
      </c>
      <c r="O1764" s="59">
        <v>26523442</v>
      </c>
    </row>
    <row r="1765" spans="1:15" x14ac:dyDescent="0.3">
      <c r="A1765" t="s">
        <v>709</v>
      </c>
      <c r="B1765">
        <v>115.68</v>
      </c>
      <c r="C1765">
        <v>2</v>
      </c>
      <c r="D1765" s="18">
        <v>39090</v>
      </c>
      <c r="E1765" s="18">
        <v>39098</v>
      </c>
      <c r="F1765" t="s">
        <v>5960</v>
      </c>
      <c r="G1765" t="s">
        <v>5969</v>
      </c>
      <c r="H1765" t="s">
        <v>681</v>
      </c>
      <c r="I1765" t="s">
        <v>771</v>
      </c>
      <c r="J1765" t="s">
        <v>772</v>
      </c>
      <c r="K1765" t="s">
        <v>1848</v>
      </c>
      <c r="L1765" t="s">
        <v>1847</v>
      </c>
      <c r="M1765">
        <v>72698</v>
      </c>
      <c r="N1765">
        <v>16000</v>
      </c>
      <c r="O1765" s="59">
        <v>25152626</v>
      </c>
    </row>
    <row r="1766" spans="1:15" x14ac:dyDescent="0.3">
      <c r="A1766" t="s">
        <v>676</v>
      </c>
      <c r="B1766">
        <v>94.03</v>
      </c>
      <c r="C1766">
        <v>1</v>
      </c>
      <c r="D1766" s="18">
        <v>39172</v>
      </c>
      <c r="E1766" s="18">
        <v>39226</v>
      </c>
      <c r="F1766" t="s">
        <v>5960</v>
      </c>
      <c r="G1766" t="s">
        <v>5969</v>
      </c>
      <c r="H1766" t="s">
        <v>681</v>
      </c>
      <c r="I1766" t="s">
        <v>683</v>
      </c>
      <c r="J1766" t="s">
        <v>684</v>
      </c>
      <c r="K1766" t="s">
        <v>3844</v>
      </c>
      <c r="L1766" t="s">
        <v>3843</v>
      </c>
      <c r="M1766">
        <v>309443</v>
      </c>
      <c r="N1766">
        <v>16000</v>
      </c>
      <c r="O1766" s="59">
        <v>25776645</v>
      </c>
    </row>
    <row r="1767" spans="1:15" x14ac:dyDescent="0.3">
      <c r="A1767" t="s">
        <v>696</v>
      </c>
      <c r="B1767">
        <v>149.38999999999999</v>
      </c>
      <c r="C1767">
        <v>2</v>
      </c>
      <c r="D1767" s="18">
        <v>39369</v>
      </c>
      <c r="E1767" s="18">
        <v>39381</v>
      </c>
      <c r="F1767" t="s">
        <v>5959</v>
      </c>
      <c r="G1767" t="s">
        <v>5969</v>
      </c>
      <c r="H1767" t="s">
        <v>675</v>
      </c>
      <c r="I1767" t="s">
        <v>693</v>
      </c>
      <c r="J1767" t="s">
        <v>694</v>
      </c>
      <c r="K1767" t="s">
        <v>2049</v>
      </c>
      <c r="L1767" t="s">
        <v>3842</v>
      </c>
      <c r="M1767">
        <v>1871547</v>
      </c>
      <c r="N1767">
        <v>30300</v>
      </c>
      <c r="O1767" s="59">
        <v>27288259</v>
      </c>
    </row>
    <row r="1768" spans="1:15" x14ac:dyDescent="0.3">
      <c r="A1768" t="s">
        <v>676</v>
      </c>
      <c r="B1768">
        <v>169.38</v>
      </c>
      <c r="C1768">
        <v>2</v>
      </c>
      <c r="D1768" s="18">
        <v>39090</v>
      </c>
      <c r="E1768" s="18">
        <v>39153</v>
      </c>
      <c r="F1768" t="s">
        <v>5960</v>
      </c>
      <c r="G1768" t="s">
        <v>5969</v>
      </c>
      <c r="H1768" t="s">
        <v>699</v>
      </c>
      <c r="I1768" t="s">
        <v>678</v>
      </c>
      <c r="J1768" t="s">
        <v>1180</v>
      </c>
      <c r="K1768" t="s">
        <v>757</v>
      </c>
      <c r="L1768" t="s">
        <v>1465</v>
      </c>
      <c r="M1768">
        <v>2387617</v>
      </c>
      <c r="N1768">
        <v>70700</v>
      </c>
      <c r="O1768" s="59">
        <v>25148186</v>
      </c>
    </row>
    <row r="1769" spans="1:15" x14ac:dyDescent="0.3">
      <c r="A1769" t="s">
        <v>676</v>
      </c>
      <c r="B1769">
        <v>166.65</v>
      </c>
      <c r="C1769">
        <v>2</v>
      </c>
      <c r="D1769" s="18">
        <v>39291</v>
      </c>
      <c r="E1769" s="18">
        <v>39318</v>
      </c>
      <c r="F1769" t="s">
        <v>5958</v>
      </c>
      <c r="G1769" t="s">
        <v>5969</v>
      </c>
      <c r="H1769" t="s">
        <v>699</v>
      </c>
      <c r="I1769" t="s">
        <v>678</v>
      </c>
      <c r="J1769" t="s">
        <v>679</v>
      </c>
      <c r="K1769" t="s">
        <v>3346</v>
      </c>
      <c r="L1769" t="s">
        <v>3345</v>
      </c>
      <c r="M1769">
        <v>956540</v>
      </c>
      <c r="N1769">
        <v>70700</v>
      </c>
      <c r="O1769" s="59">
        <v>26665586</v>
      </c>
    </row>
    <row r="1770" spans="1:15" x14ac:dyDescent="0.3">
      <c r="A1770" t="s">
        <v>690</v>
      </c>
      <c r="B1770">
        <v>96.59</v>
      </c>
      <c r="C1770">
        <v>2</v>
      </c>
      <c r="D1770" s="18">
        <v>39221</v>
      </c>
      <c r="E1770" s="18">
        <v>39236</v>
      </c>
      <c r="F1770" t="s">
        <v>5957</v>
      </c>
      <c r="G1770" t="s">
        <v>5969</v>
      </c>
      <c r="H1770" t="s">
        <v>681</v>
      </c>
      <c r="I1770" t="s">
        <v>711</v>
      </c>
      <c r="J1770" t="s">
        <v>712</v>
      </c>
      <c r="K1770" t="s">
        <v>1264</v>
      </c>
      <c r="L1770" t="s">
        <v>3841</v>
      </c>
      <c r="M1770">
        <v>9042863</v>
      </c>
      <c r="N1770">
        <v>16000</v>
      </c>
      <c r="O1770" s="59">
        <v>26135571</v>
      </c>
    </row>
    <row r="1771" spans="1:15" x14ac:dyDescent="0.3">
      <c r="A1771" t="s">
        <v>676</v>
      </c>
      <c r="B1771">
        <v>94.03</v>
      </c>
      <c r="C1771">
        <v>1</v>
      </c>
      <c r="D1771" s="18">
        <v>39404</v>
      </c>
      <c r="E1771" s="18">
        <v>39444</v>
      </c>
      <c r="F1771" t="s">
        <v>5959</v>
      </c>
      <c r="G1771" t="s">
        <v>5969</v>
      </c>
      <c r="H1771" t="s">
        <v>681</v>
      </c>
      <c r="I1771" t="s">
        <v>683</v>
      </c>
      <c r="J1771" t="s">
        <v>684</v>
      </c>
      <c r="K1771" t="s">
        <v>3060</v>
      </c>
      <c r="L1771" t="s">
        <v>3840</v>
      </c>
      <c r="M1771">
        <v>958260</v>
      </c>
      <c r="N1771">
        <v>16000</v>
      </c>
      <c r="O1771" s="59">
        <v>27559055</v>
      </c>
    </row>
    <row r="1772" spans="1:15" x14ac:dyDescent="0.3">
      <c r="A1772" t="s">
        <v>676</v>
      </c>
      <c r="B1772">
        <v>119.38</v>
      </c>
      <c r="C1772">
        <v>1</v>
      </c>
      <c r="D1772" s="18">
        <v>39432</v>
      </c>
      <c r="E1772" s="18">
        <v>39512</v>
      </c>
      <c r="F1772" t="s">
        <v>5959</v>
      </c>
      <c r="G1772" t="s">
        <v>5969</v>
      </c>
      <c r="H1772" t="s">
        <v>681</v>
      </c>
      <c r="I1772" t="s">
        <v>672</v>
      </c>
      <c r="J1772" t="s">
        <v>673</v>
      </c>
      <c r="K1772" t="s">
        <v>1660</v>
      </c>
      <c r="L1772" t="s">
        <v>831</v>
      </c>
      <c r="M1772">
        <v>276883</v>
      </c>
      <c r="N1772">
        <v>16000</v>
      </c>
      <c r="O1772" s="59">
        <v>27775335</v>
      </c>
    </row>
    <row r="1773" spans="1:15" x14ac:dyDescent="0.3">
      <c r="A1773" t="s">
        <v>690</v>
      </c>
      <c r="B1773">
        <v>120.55</v>
      </c>
      <c r="C1773">
        <v>2</v>
      </c>
      <c r="D1773" s="18">
        <v>39237</v>
      </c>
      <c r="E1773" s="18">
        <v>39260</v>
      </c>
      <c r="F1773" t="s">
        <v>5957</v>
      </c>
      <c r="G1773" t="s">
        <v>5968</v>
      </c>
      <c r="H1773" t="s">
        <v>720</v>
      </c>
      <c r="I1773" t="s">
        <v>722</v>
      </c>
      <c r="J1773" t="s">
        <v>723</v>
      </c>
      <c r="K1773" t="s">
        <v>1062</v>
      </c>
      <c r="L1773" t="s">
        <v>1061</v>
      </c>
      <c r="M1773">
        <v>2854424</v>
      </c>
      <c r="N1773">
        <v>90830</v>
      </c>
      <c r="O1773" s="59">
        <v>26426003</v>
      </c>
    </row>
    <row r="1774" spans="1:15" x14ac:dyDescent="0.3">
      <c r="A1774" t="s">
        <v>709</v>
      </c>
      <c r="B1774">
        <v>184.64</v>
      </c>
      <c r="C1774">
        <v>4</v>
      </c>
      <c r="D1774" s="18">
        <v>39144</v>
      </c>
      <c r="E1774" s="18">
        <v>39158</v>
      </c>
      <c r="F1774" t="s">
        <v>5960</v>
      </c>
      <c r="G1774" t="s">
        <v>5969</v>
      </c>
      <c r="H1774" t="s">
        <v>699</v>
      </c>
      <c r="I1774" t="s">
        <v>726</v>
      </c>
      <c r="J1774" t="s">
        <v>750</v>
      </c>
      <c r="K1774" t="s">
        <v>3839</v>
      </c>
      <c r="L1774" t="s">
        <v>3838</v>
      </c>
      <c r="M1774">
        <v>926444</v>
      </c>
      <c r="N1774">
        <v>70700</v>
      </c>
      <c r="O1774" s="59">
        <v>25544456</v>
      </c>
    </row>
    <row r="1775" spans="1:15" x14ac:dyDescent="0.3">
      <c r="A1775" t="s">
        <v>690</v>
      </c>
      <c r="B1775">
        <v>100.7</v>
      </c>
      <c r="C1775">
        <v>2</v>
      </c>
      <c r="D1775" s="18">
        <v>39117</v>
      </c>
      <c r="E1775" s="18">
        <v>39127</v>
      </c>
      <c r="F1775" t="s">
        <v>5960</v>
      </c>
      <c r="G1775" t="s">
        <v>5969</v>
      </c>
      <c r="H1775" t="s">
        <v>681</v>
      </c>
      <c r="I1775" t="s">
        <v>722</v>
      </c>
      <c r="J1775" t="s">
        <v>797</v>
      </c>
      <c r="K1775" t="s">
        <v>2113</v>
      </c>
      <c r="L1775" t="s">
        <v>2112</v>
      </c>
      <c r="M1775">
        <v>106277</v>
      </c>
      <c r="N1775">
        <v>16000</v>
      </c>
      <c r="O1775" s="59">
        <v>25352442</v>
      </c>
    </row>
    <row r="1776" spans="1:15" x14ac:dyDescent="0.3">
      <c r="A1776" t="s">
        <v>696</v>
      </c>
      <c r="B1776">
        <v>139.68</v>
      </c>
      <c r="C1776">
        <v>2</v>
      </c>
      <c r="D1776" s="18">
        <v>39304</v>
      </c>
      <c r="E1776" s="18">
        <v>39311</v>
      </c>
      <c r="F1776" t="s">
        <v>5958</v>
      </c>
      <c r="G1776" t="s">
        <v>5968</v>
      </c>
      <c r="H1776" t="s">
        <v>720</v>
      </c>
      <c r="I1776" t="s">
        <v>693</v>
      </c>
      <c r="J1776" t="s">
        <v>694</v>
      </c>
      <c r="K1776" t="s">
        <v>785</v>
      </c>
      <c r="L1776" t="s">
        <v>3837</v>
      </c>
      <c r="M1776">
        <v>369160</v>
      </c>
      <c r="N1776">
        <v>90830</v>
      </c>
      <c r="O1776" s="59">
        <v>26800358</v>
      </c>
    </row>
    <row r="1777" spans="1:15" x14ac:dyDescent="0.3">
      <c r="A1777" t="s">
        <v>690</v>
      </c>
      <c r="B1777">
        <v>124.33</v>
      </c>
      <c r="C1777">
        <v>1</v>
      </c>
      <c r="D1777" s="18">
        <v>39172</v>
      </c>
      <c r="E1777" s="18">
        <v>39176</v>
      </c>
      <c r="F1777" t="s">
        <v>5960</v>
      </c>
      <c r="G1777" t="s">
        <v>5969</v>
      </c>
      <c r="H1777" t="s">
        <v>681</v>
      </c>
      <c r="I1777" t="s">
        <v>722</v>
      </c>
      <c r="J1777" t="s">
        <v>723</v>
      </c>
      <c r="K1777" t="s">
        <v>1187</v>
      </c>
      <c r="L1777" t="s">
        <v>1186</v>
      </c>
      <c r="M1777">
        <v>127141</v>
      </c>
      <c r="N1777">
        <v>16000</v>
      </c>
      <c r="O1777" s="59">
        <v>25815252</v>
      </c>
    </row>
    <row r="1778" spans="1:15" x14ac:dyDescent="0.3">
      <c r="A1778" t="s">
        <v>690</v>
      </c>
      <c r="B1778">
        <v>98.41</v>
      </c>
      <c r="C1778">
        <v>1</v>
      </c>
      <c r="D1778" s="18">
        <v>39382</v>
      </c>
      <c r="E1778" s="18">
        <v>39408</v>
      </c>
      <c r="F1778" t="s">
        <v>5959</v>
      </c>
      <c r="G1778" t="s">
        <v>5969</v>
      </c>
      <c r="H1778" t="s">
        <v>681</v>
      </c>
      <c r="I1778" t="s">
        <v>711</v>
      </c>
      <c r="J1778" t="s">
        <v>712</v>
      </c>
      <c r="K1778" t="s">
        <v>1146</v>
      </c>
      <c r="L1778" t="s">
        <v>3836</v>
      </c>
      <c r="M1778">
        <v>137220</v>
      </c>
      <c r="N1778">
        <v>16000</v>
      </c>
      <c r="O1778" s="59">
        <v>27381432</v>
      </c>
    </row>
    <row r="1779" spans="1:15" x14ac:dyDescent="0.3">
      <c r="A1779" t="s">
        <v>709</v>
      </c>
      <c r="B1779">
        <v>134.38</v>
      </c>
      <c r="C1779">
        <v>2</v>
      </c>
      <c r="D1779" s="18">
        <v>39283</v>
      </c>
      <c r="E1779" s="18">
        <v>39312</v>
      </c>
      <c r="F1779" t="s">
        <v>5958</v>
      </c>
      <c r="G1779" t="s">
        <v>5969</v>
      </c>
      <c r="H1779" t="s">
        <v>681</v>
      </c>
      <c r="I1779" t="s">
        <v>746</v>
      </c>
      <c r="J1779" t="s">
        <v>782</v>
      </c>
      <c r="K1779" t="s">
        <v>2899</v>
      </c>
      <c r="L1779" t="s">
        <v>3835</v>
      </c>
      <c r="M1779">
        <v>383783</v>
      </c>
      <c r="N1779">
        <v>16000</v>
      </c>
      <c r="O1779" s="59">
        <v>17747901</v>
      </c>
    </row>
    <row r="1780" spans="1:15" x14ac:dyDescent="0.3">
      <c r="A1780" t="s">
        <v>696</v>
      </c>
      <c r="B1780">
        <v>185.27</v>
      </c>
      <c r="C1780">
        <v>3</v>
      </c>
      <c r="D1780" s="18">
        <v>39339</v>
      </c>
      <c r="E1780" s="18">
        <v>39353</v>
      </c>
      <c r="F1780" t="s">
        <v>5958</v>
      </c>
      <c r="G1780" t="s">
        <v>5969</v>
      </c>
      <c r="H1780" t="s">
        <v>699</v>
      </c>
      <c r="I1780" t="s">
        <v>693</v>
      </c>
      <c r="J1780" t="s">
        <v>694</v>
      </c>
      <c r="K1780" t="s">
        <v>953</v>
      </c>
      <c r="L1780" t="s">
        <v>3834</v>
      </c>
      <c r="M1780">
        <v>1934920</v>
      </c>
      <c r="N1780">
        <v>70700</v>
      </c>
      <c r="O1780" s="59">
        <v>27043584</v>
      </c>
    </row>
    <row r="1781" spans="1:15" x14ac:dyDescent="0.3">
      <c r="A1781" t="s">
        <v>690</v>
      </c>
      <c r="B1781">
        <v>122.89</v>
      </c>
      <c r="C1781">
        <v>2</v>
      </c>
      <c r="D1781" s="18">
        <v>39419</v>
      </c>
      <c r="E1781" s="18">
        <v>39459</v>
      </c>
      <c r="F1781" t="s">
        <v>5959</v>
      </c>
      <c r="G1781" t="s">
        <v>5969</v>
      </c>
      <c r="H1781" t="s">
        <v>675</v>
      </c>
      <c r="I1781" t="s">
        <v>711</v>
      </c>
      <c r="J1781" t="s">
        <v>712</v>
      </c>
      <c r="K1781" t="s">
        <v>854</v>
      </c>
      <c r="L1781" t="s">
        <v>3833</v>
      </c>
      <c r="M1781">
        <v>157378</v>
      </c>
      <c r="N1781">
        <v>30300</v>
      </c>
      <c r="O1781" s="59">
        <v>27601670</v>
      </c>
    </row>
    <row r="1782" spans="1:15" x14ac:dyDescent="0.3">
      <c r="A1782" t="s">
        <v>709</v>
      </c>
      <c r="B1782">
        <v>127.08</v>
      </c>
      <c r="C1782">
        <v>3</v>
      </c>
      <c r="D1782" s="18">
        <v>39296</v>
      </c>
      <c r="E1782" s="18">
        <v>39325</v>
      </c>
      <c r="F1782" t="s">
        <v>5958</v>
      </c>
      <c r="G1782" t="s">
        <v>5969</v>
      </c>
      <c r="H1782" t="s">
        <v>681</v>
      </c>
      <c r="I1782" t="s">
        <v>771</v>
      </c>
      <c r="J1782" t="s">
        <v>750</v>
      </c>
      <c r="K1782" t="s">
        <v>3832</v>
      </c>
      <c r="L1782" t="s">
        <v>3831</v>
      </c>
      <c r="M1782">
        <v>72573</v>
      </c>
      <c r="N1782">
        <v>16000</v>
      </c>
      <c r="O1782" s="59">
        <v>26861910</v>
      </c>
    </row>
    <row r="1783" spans="1:15" x14ac:dyDescent="0.3">
      <c r="A1783" t="s">
        <v>709</v>
      </c>
      <c r="B1783">
        <v>147.22</v>
      </c>
      <c r="C1783">
        <v>2</v>
      </c>
      <c r="D1783" s="18">
        <v>39202</v>
      </c>
      <c r="E1783" s="18">
        <v>39239</v>
      </c>
      <c r="F1783" t="s">
        <v>5957</v>
      </c>
      <c r="G1783" t="s">
        <v>5969</v>
      </c>
      <c r="H1783" t="s">
        <v>699</v>
      </c>
      <c r="I1783" t="s">
        <v>746</v>
      </c>
      <c r="J1783" t="s">
        <v>782</v>
      </c>
      <c r="K1783" t="s">
        <v>783</v>
      </c>
      <c r="L1783" t="s">
        <v>781</v>
      </c>
      <c r="M1783">
        <v>964779</v>
      </c>
      <c r="N1783">
        <v>70700</v>
      </c>
      <c r="O1783" s="59">
        <v>17698482</v>
      </c>
    </row>
    <row r="1784" spans="1:15" x14ac:dyDescent="0.3">
      <c r="A1784" t="s">
        <v>696</v>
      </c>
      <c r="B1784">
        <v>154.55000000000001</v>
      </c>
      <c r="C1784">
        <v>2</v>
      </c>
      <c r="D1784" s="18">
        <v>39235</v>
      </c>
      <c r="E1784" s="18">
        <v>39253</v>
      </c>
      <c r="F1784" t="s">
        <v>5957</v>
      </c>
      <c r="G1784" t="s">
        <v>5968</v>
      </c>
      <c r="H1784" t="s">
        <v>720</v>
      </c>
      <c r="I1784" t="s">
        <v>693</v>
      </c>
      <c r="J1784" t="s">
        <v>694</v>
      </c>
      <c r="K1784" t="s">
        <v>3363</v>
      </c>
      <c r="L1784" t="s">
        <v>3362</v>
      </c>
      <c r="M1784">
        <v>2514755</v>
      </c>
      <c r="N1784">
        <v>90830</v>
      </c>
      <c r="O1784" s="59">
        <v>26258115</v>
      </c>
    </row>
    <row r="1785" spans="1:15" x14ac:dyDescent="0.3">
      <c r="A1785" t="s">
        <v>696</v>
      </c>
      <c r="B1785">
        <v>168.82</v>
      </c>
      <c r="C1785">
        <v>2</v>
      </c>
      <c r="D1785" s="18">
        <v>39299</v>
      </c>
      <c r="E1785" s="18">
        <v>39320</v>
      </c>
      <c r="F1785" t="s">
        <v>5958</v>
      </c>
      <c r="G1785" t="s">
        <v>5968</v>
      </c>
      <c r="H1785" t="s">
        <v>720</v>
      </c>
      <c r="I1785" t="s">
        <v>693</v>
      </c>
      <c r="J1785" t="s">
        <v>694</v>
      </c>
      <c r="K1785" t="s">
        <v>1242</v>
      </c>
      <c r="L1785" t="s">
        <v>3830</v>
      </c>
      <c r="M1785">
        <v>2089013</v>
      </c>
      <c r="N1785">
        <v>90830</v>
      </c>
      <c r="O1785" s="59">
        <v>26799050</v>
      </c>
    </row>
    <row r="1786" spans="1:15" x14ac:dyDescent="0.3">
      <c r="A1786" t="s">
        <v>696</v>
      </c>
      <c r="B1786">
        <v>124.37</v>
      </c>
      <c r="C1786">
        <v>2</v>
      </c>
      <c r="D1786" s="18">
        <v>39286</v>
      </c>
      <c r="E1786" s="18">
        <v>39288</v>
      </c>
      <c r="F1786" t="s">
        <v>5958</v>
      </c>
      <c r="G1786" t="s">
        <v>5969</v>
      </c>
      <c r="H1786" t="s">
        <v>681</v>
      </c>
      <c r="I1786" t="s">
        <v>693</v>
      </c>
      <c r="J1786" t="s">
        <v>694</v>
      </c>
      <c r="K1786" t="s">
        <v>3829</v>
      </c>
      <c r="L1786" t="s">
        <v>3828</v>
      </c>
      <c r="M1786">
        <v>350586</v>
      </c>
      <c r="N1786">
        <v>16000</v>
      </c>
      <c r="O1786" s="59">
        <v>26637260</v>
      </c>
    </row>
    <row r="1787" spans="1:15" x14ac:dyDescent="0.3">
      <c r="A1787" t="s">
        <v>676</v>
      </c>
      <c r="B1787">
        <v>86.31</v>
      </c>
      <c r="C1787">
        <v>2</v>
      </c>
      <c r="D1787" s="18">
        <v>39215</v>
      </c>
      <c r="E1787" s="18">
        <v>39286</v>
      </c>
      <c r="F1787" t="s">
        <v>5957</v>
      </c>
      <c r="G1787" t="s">
        <v>5969</v>
      </c>
      <c r="H1787" t="s">
        <v>681</v>
      </c>
      <c r="I1787" t="s">
        <v>678</v>
      </c>
      <c r="J1787" t="s">
        <v>679</v>
      </c>
      <c r="K1787" t="s">
        <v>882</v>
      </c>
      <c r="L1787" t="s">
        <v>3827</v>
      </c>
      <c r="M1787">
        <v>9113284</v>
      </c>
      <c r="N1787">
        <v>16000</v>
      </c>
      <c r="O1787" s="59">
        <v>26094594</v>
      </c>
    </row>
    <row r="1788" spans="1:15" x14ac:dyDescent="0.3">
      <c r="A1788" t="s">
        <v>690</v>
      </c>
      <c r="B1788">
        <v>98.91</v>
      </c>
      <c r="C1788">
        <v>1</v>
      </c>
      <c r="D1788" s="18">
        <v>39112</v>
      </c>
      <c r="E1788" s="18">
        <v>39140</v>
      </c>
      <c r="F1788" t="s">
        <v>5960</v>
      </c>
      <c r="G1788" t="s">
        <v>5969</v>
      </c>
      <c r="H1788" t="s">
        <v>681</v>
      </c>
      <c r="I1788" t="s">
        <v>711</v>
      </c>
      <c r="J1788" t="s">
        <v>712</v>
      </c>
      <c r="K1788" t="s">
        <v>2405</v>
      </c>
      <c r="L1788" t="s">
        <v>2843</v>
      </c>
      <c r="M1788">
        <v>992239</v>
      </c>
      <c r="N1788">
        <v>16000</v>
      </c>
      <c r="O1788" s="59">
        <v>1963928</v>
      </c>
    </row>
    <row r="1789" spans="1:15" x14ac:dyDescent="0.3">
      <c r="A1789" t="s">
        <v>676</v>
      </c>
      <c r="B1789">
        <v>188.07</v>
      </c>
      <c r="C1789">
        <v>2</v>
      </c>
      <c r="D1789" s="18">
        <v>39369</v>
      </c>
      <c r="E1789" s="18">
        <v>39451</v>
      </c>
      <c r="F1789" t="s">
        <v>5959</v>
      </c>
      <c r="G1789" t="s">
        <v>5968</v>
      </c>
      <c r="H1789" t="s">
        <v>755</v>
      </c>
      <c r="I1789" t="s">
        <v>678</v>
      </c>
      <c r="J1789" t="s">
        <v>753</v>
      </c>
      <c r="K1789" t="s">
        <v>3826</v>
      </c>
      <c r="L1789" t="s">
        <v>3825</v>
      </c>
      <c r="M1789">
        <v>253393</v>
      </c>
      <c r="N1789">
        <v>87000</v>
      </c>
      <c r="O1789" s="59">
        <v>27261494</v>
      </c>
    </row>
    <row r="1790" spans="1:15" x14ac:dyDescent="0.3">
      <c r="A1790" t="s">
        <v>696</v>
      </c>
      <c r="B1790">
        <v>161.15</v>
      </c>
      <c r="C1790">
        <v>3</v>
      </c>
      <c r="D1790" s="18">
        <v>39118</v>
      </c>
      <c r="E1790" s="18">
        <v>39123</v>
      </c>
      <c r="F1790" t="s">
        <v>5960</v>
      </c>
      <c r="G1790" t="s">
        <v>5969</v>
      </c>
      <c r="H1790" t="s">
        <v>675</v>
      </c>
      <c r="I1790" t="s">
        <v>693</v>
      </c>
      <c r="J1790" t="s">
        <v>694</v>
      </c>
      <c r="K1790" t="s">
        <v>2233</v>
      </c>
      <c r="L1790" t="s">
        <v>3277</v>
      </c>
      <c r="M1790">
        <v>344161</v>
      </c>
      <c r="N1790">
        <v>30300</v>
      </c>
      <c r="O1790" s="59">
        <v>1972951</v>
      </c>
    </row>
    <row r="1791" spans="1:15" x14ac:dyDescent="0.3">
      <c r="A1791" t="s">
        <v>709</v>
      </c>
      <c r="B1791">
        <v>113.6</v>
      </c>
      <c r="C1791">
        <v>2</v>
      </c>
      <c r="D1791" s="18">
        <v>39279</v>
      </c>
      <c r="E1791" s="18">
        <v>39309</v>
      </c>
      <c r="F1791" t="s">
        <v>5958</v>
      </c>
      <c r="G1791" t="s">
        <v>5969</v>
      </c>
      <c r="H1791" t="s">
        <v>681</v>
      </c>
      <c r="I1791" t="s">
        <v>706</v>
      </c>
      <c r="J1791" t="s">
        <v>707</v>
      </c>
      <c r="K1791" t="s">
        <v>1447</v>
      </c>
      <c r="L1791" t="s">
        <v>3824</v>
      </c>
      <c r="M1791">
        <v>177083</v>
      </c>
      <c r="N1791">
        <v>16000</v>
      </c>
      <c r="O1791" s="59">
        <v>26568766</v>
      </c>
    </row>
    <row r="1792" spans="1:15" x14ac:dyDescent="0.3">
      <c r="A1792" t="s">
        <v>690</v>
      </c>
      <c r="B1792">
        <v>153.37</v>
      </c>
      <c r="C1792">
        <v>2</v>
      </c>
      <c r="D1792" s="18">
        <v>39279</v>
      </c>
      <c r="E1792" s="18">
        <v>39288</v>
      </c>
      <c r="F1792" t="s">
        <v>5958</v>
      </c>
      <c r="G1792" t="s">
        <v>5969</v>
      </c>
      <c r="H1792" t="s">
        <v>675</v>
      </c>
      <c r="I1792" t="s">
        <v>839</v>
      </c>
      <c r="J1792" t="s">
        <v>797</v>
      </c>
      <c r="K1792" t="s">
        <v>2047</v>
      </c>
      <c r="L1792" t="s">
        <v>3823</v>
      </c>
      <c r="M1792">
        <v>2621727</v>
      </c>
      <c r="N1792">
        <v>30300</v>
      </c>
      <c r="O1792" s="59">
        <v>26566175</v>
      </c>
    </row>
    <row r="1793" spans="1:15" x14ac:dyDescent="0.3">
      <c r="A1793" t="s">
        <v>676</v>
      </c>
      <c r="B1793">
        <v>186.44</v>
      </c>
      <c r="C1793">
        <v>2</v>
      </c>
      <c r="D1793" s="18">
        <v>39251</v>
      </c>
      <c r="E1793" s="18">
        <v>39351</v>
      </c>
      <c r="F1793" t="s">
        <v>5957</v>
      </c>
      <c r="G1793" t="s">
        <v>5969</v>
      </c>
      <c r="H1793" t="s">
        <v>699</v>
      </c>
      <c r="I1793" t="s">
        <v>672</v>
      </c>
      <c r="J1793" t="s">
        <v>779</v>
      </c>
      <c r="K1793" t="s">
        <v>1530</v>
      </c>
      <c r="L1793" t="s">
        <v>3822</v>
      </c>
      <c r="M1793">
        <v>961237</v>
      </c>
      <c r="N1793">
        <v>70700</v>
      </c>
      <c r="O1793" s="59">
        <v>26343302</v>
      </c>
    </row>
    <row r="1794" spans="1:15" x14ac:dyDescent="0.3">
      <c r="A1794" t="s">
        <v>690</v>
      </c>
      <c r="B1794">
        <v>121.13</v>
      </c>
      <c r="C1794">
        <v>1</v>
      </c>
      <c r="D1794" s="18">
        <v>39205</v>
      </c>
      <c r="E1794" s="18">
        <v>39218</v>
      </c>
      <c r="F1794" t="s">
        <v>5957</v>
      </c>
      <c r="G1794" t="s">
        <v>5969</v>
      </c>
      <c r="H1794" t="s">
        <v>675</v>
      </c>
      <c r="I1794" t="s">
        <v>711</v>
      </c>
      <c r="J1794" t="s">
        <v>712</v>
      </c>
      <c r="K1794" t="s">
        <v>1238</v>
      </c>
      <c r="L1794" t="s">
        <v>3821</v>
      </c>
      <c r="M1794">
        <v>135219</v>
      </c>
      <c r="N1794">
        <v>30300</v>
      </c>
      <c r="O1794" s="59">
        <v>26028148</v>
      </c>
    </row>
    <row r="1795" spans="1:15" x14ac:dyDescent="0.3">
      <c r="A1795" t="s">
        <v>690</v>
      </c>
      <c r="B1795">
        <v>98.91</v>
      </c>
      <c r="C1795">
        <v>1</v>
      </c>
      <c r="D1795" s="18">
        <v>39187</v>
      </c>
      <c r="E1795" s="18">
        <v>39218</v>
      </c>
      <c r="F1795" t="s">
        <v>5957</v>
      </c>
      <c r="G1795" t="s">
        <v>5969</v>
      </c>
      <c r="H1795" t="s">
        <v>681</v>
      </c>
      <c r="I1795" t="s">
        <v>711</v>
      </c>
      <c r="J1795" t="s">
        <v>712</v>
      </c>
      <c r="K1795" t="s">
        <v>1747</v>
      </c>
      <c r="L1795" t="s">
        <v>821</v>
      </c>
      <c r="M1795">
        <v>2030315</v>
      </c>
      <c r="N1795">
        <v>16000</v>
      </c>
      <c r="O1795" s="59">
        <v>25870721</v>
      </c>
    </row>
    <row r="1796" spans="1:15" x14ac:dyDescent="0.3">
      <c r="A1796" t="s">
        <v>676</v>
      </c>
      <c r="B1796">
        <v>159.59</v>
      </c>
      <c r="C1796">
        <v>2</v>
      </c>
      <c r="D1796" s="18">
        <v>39228</v>
      </c>
      <c r="E1796" s="18">
        <v>39262</v>
      </c>
      <c r="F1796" t="s">
        <v>5957</v>
      </c>
      <c r="G1796" t="s">
        <v>5968</v>
      </c>
      <c r="H1796" t="s">
        <v>720</v>
      </c>
      <c r="I1796" t="s">
        <v>672</v>
      </c>
      <c r="J1796" t="s">
        <v>673</v>
      </c>
      <c r="K1796" t="s">
        <v>1660</v>
      </c>
      <c r="L1796" t="s">
        <v>3277</v>
      </c>
      <c r="M1796">
        <v>277850</v>
      </c>
      <c r="N1796">
        <v>90830</v>
      </c>
      <c r="O1796" s="59">
        <v>26199101</v>
      </c>
    </row>
    <row r="1797" spans="1:15" x14ac:dyDescent="0.3">
      <c r="A1797" t="s">
        <v>690</v>
      </c>
      <c r="B1797">
        <v>171.66</v>
      </c>
      <c r="C1797">
        <v>2</v>
      </c>
      <c r="D1797" s="18">
        <v>39236</v>
      </c>
      <c r="E1797" s="18">
        <v>39236</v>
      </c>
      <c r="F1797" t="s">
        <v>5957</v>
      </c>
      <c r="G1797" t="s">
        <v>5969</v>
      </c>
      <c r="H1797" t="s">
        <v>699</v>
      </c>
      <c r="I1797" t="s">
        <v>711</v>
      </c>
      <c r="J1797" t="s">
        <v>712</v>
      </c>
      <c r="K1797" t="s">
        <v>801</v>
      </c>
      <c r="L1797" t="s">
        <v>3820</v>
      </c>
      <c r="M1797">
        <v>2139711</v>
      </c>
      <c r="N1797">
        <v>70700</v>
      </c>
      <c r="O1797" s="59">
        <v>26232120</v>
      </c>
    </row>
    <row r="1798" spans="1:15" x14ac:dyDescent="0.3">
      <c r="A1798" t="s">
        <v>696</v>
      </c>
      <c r="B1798">
        <v>175.83</v>
      </c>
      <c r="C1798">
        <v>3</v>
      </c>
      <c r="D1798" s="18">
        <v>39178</v>
      </c>
      <c r="E1798" s="18">
        <v>39182</v>
      </c>
      <c r="F1798" t="s">
        <v>5957</v>
      </c>
      <c r="G1798" t="s">
        <v>5968</v>
      </c>
      <c r="H1798" t="s">
        <v>755</v>
      </c>
      <c r="I1798" t="s">
        <v>693</v>
      </c>
      <c r="J1798" t="s">
        <v>694</v>
      </c>
      <c r="K1798" t="s">
        <v>3575</v>
      </c>
      <c r="L1798" t="s">
        <v>3574</v>
      </c>
      <c r="M1798">
        <v>961599</v>
      </c>
      <c r="N1798">
        <v>87000</v>
      </c>
      <c r="O1798" s="59">
        <v>25807865</v>
      </c>
    </row>
    <row r="1799" spans="1:15" x14ac:dyDescent="0.3">
      <c r="A1799" t="s">
        <v>690</v>
      </c>
      <c r="B1799">
        <v>183.6</v>
      </c>
      <c r="C1799">
        <v>4</v>
      </c>
      <c r="D1799" s="18">
        <v>39403</v>
      </c>
      <c r="E1799" s="18">
        <v>39435</v>
      </c>
      <c r="F1799" t="s">
        <v>5959</v>
      </c>
      <c r="G1799" t="s">
        <v>5969</v>
      </c>
      <c r="H1799" t="s">
        <v>699</v>
      </c>
      <c r="I1799" t="s">
        <v>722</v>
      </c>
      <c r="J1799" t="s">
        <v>797</v>
      </c>
      <c r="K1799" t="s">
        <v>3541</v>
      </c>
      <c r="L1799" t="s">
        <v>3819</v>
      </c>
      <c r="M1799">
        <v>935675</v>
      </c>
      <c r="N1799">
        <v>70700</v>
      </c>
      <c r="O1799" s="59">
        <v>27535606</v>
      </c>
    </row>
    <row r="1800" spans="1:15" x14ac:dyDescent="0.3">
      <c r="A1800" t="s">
        <v>690</v>
      </c>
      <c r="B1800">
        <v>173</v>
      </c>
      <c r="C1800">
        <v>2</v>
      </c>
      <c r="D1800" s="18">
        <v>39105</v>
      </c>
      <c r="E1800" s="18">
        <v>39110</v>
      </c>
      <c r="F1800" t="s">
        <v>5960</v>
      </c>
      <c r="G1800" t="s">
        <v>5969</v>
      </c>
      <c r="H1800" t="s">
        <v>699</v>
      </c>
      <c r="I1800" t="s">
        <v>687</v>
      </c>
      <c r="J1800" t="s">
        <v>688</v>
      </c>
      <c r="K1800" t="s">
        <v>1038</v>
      </c>
      <c r="L1800" t="s">
        <v>3818</v>
      </c>
      <c r="M1800">
        <v>1787368</v>
      </c>
      <c r="N1800">
        <v>70700</v>
      </c>
      <c r="O1800" s="59">
        <v>25198644</v>
      </c>
    </row>
    <row r="1801" spans="1:15" x14ac:dyDescent="0.3">
      <c r="A1801" t="s">
        <v>676</v>
      </c>
      <c r="B1801">
        <v>86.31</v>
      </c>
      <c r="C1801">
        <v>2</v>
      </c>
      <c r="D1801" s="18">
        <v>39404</v>
      </c>
      <c r="E1801" s="18">
        <v>39482</v>
      </c>
      <c r="F1801" t="s">
        <v>5959</v>
      </c>
      <c r="G1801" t="s">
        <v>5969</v>
      </c>
      <c r="H1801" t="s">
        <v>681</v>
      </c>
      <c r="I1801" t="s">
        <v>678</v>
      </c>
      <c r="J1801" t="s">
        <v>679</v>
      </c>
      <c r="K1801" t="s">
        <v>882</v>
      </c>
      <c r="L1801" t="s">
        <v>3817</v>
      </c>
      <c r="M1801">
        <v>296456</v>
      </c>
      <c r="N1801">
        <v>16000</v>
      </c>
      <c r="O1801" s="59">
        <v>27612241</v>
      </c>
    </row>
    <row r="1802" spans="1:15" x14ac:dyDescent="0.3">
      <c r="A1802" t="s">
        <v>709</v>
      </c>
      <c r="B1802">
        <v>174.36</v>
      </c>
      <c r="C1802">
        <v>2</v>
      </c>
      <c r="D1802" s="18">
        <v>39188</v>
      </c>
      <c r="E1802" s="18">
        <v>39233</v>
      </c>
      <c r="F1802" t="s">
        <v>5957</v>
      </c>
      <c r="G1802" t="s">
        <v>5969</v>
      </c>
      <c r="H1802" t="s">
        <v>675</v>
      </c>
      <c r="I1802" t="s">
        <v>746</v>
      </c>
      <c r="J1802" t="s">
        <v>782</v>
      </c>
      <c r="K1802" t="s">
        <v>3816</v>
      </c>
      <c r="L1802" t="s">
        <v>3815</v>
      </c>
      <c r="M1802">
        <v>2348492</v>
      </c>
      <c r="N1802">
        <v>30300</v>
      </c>
      <c r="O1802" s="59">
        <v>17691838</v>
      </c>
    </row>
    <row r="1803" spans="1:15" x14ac:dyDescent="0.3">
      <c r="A1803" t="s">
        <v>676</v>
      </c>
      <c r="B1803">
        <v>179.74</v>
      </c>
      <c r="C1803">
        <v>4</v>
      </c>
      <c r="D1803" s="18">
        <v>39258</v>
      </c>
      <c r="E1803" s="18">
        <v>39346</v>
      </c>
      <c r="F1803" t="s">
        <v>5957</v>
      </c>
      <c r="G1803" t="s">
        <v>5969</v>
      </c>
      <c r="H1803" t="s">
        <v>699</v>
      </c>
      <c r="I1803" t="s">
        <v>683</v>
      </c>
      <c r="J1803" t="s">
        <v>735</v>
      </c>
      <c r="K1803" t="s">
        <v>895</v>
      </c>
      <c r="L1803" t="s">
        <v>3029</v>
      </c>
      <c r="M1803">
        <v>246929</v>
      </c>
      <c r="N1803">
        <v>70700</v>
      </c>
      <c r="O1803" s="59">
        <v>26394265</v>
      </c>
    </row>
    <row r="1804" spans="1:15" x14ac:dyDescent="0.3">
      <c r="A1804" t="s">
        <v>696</v>
      </c>
      <c r="B1804">
        <v>174.63</v>
      </c>
      <c r="C1804">
        <v>3</v>
      </c>
      <c r="D1804" s="18">
        <v>39139</v>
      </c>
      <c r="E1804" s="18">
        <v>39159</v>
      </c>
      <c r="F1804" t="s">
        <v>5960</v>
      </c>
      <c r="G1804" t="s">
        <v>5968</v>
      </c>
      <c r="H1804" t="s">
        <v>720</v>
      </c>
      <c r="I1804" t="s">
        <v>693</v>
      </c>
      <c r="J1804" t="s">
        <v>694</v>
      </c>
      <c r="K1804" t="s">
        <v>3814</v>
      </c>
      <c r="L1804" t="s">
        <v>3210</v>
      </c>
      <c r="M1804">
        <v>371766</v>
      </c>
      <c r="N1804">
        <v>90830</v>
      </c>
      <c r="O1804" s="59">
        <v>25523594</v>
      </c>
    </row>
    <row r="1805" spans="1:15" x14ac:dyDescent="0.3">
      <c r="A1805" t="s">
        <v>690</v>
      </c>
      <c r="B1805">
        <v>100.7</v>
      </c>
      <c r="C1805">
        <v>2</v>
      </c>
      <c r="D1805" s="18">
        <v>39398</v>
      </c>
      <c r="E1805" s="18">
        <v>39412</v>
      </c>
      <c r="F1805" t="s">
        <v>5959</v>
      </c>
      <c r="G1805" t="s">
        <v>5969</v>
      </c>
      <c r="H1805" t="s">
        <v>681</v>
      </c>
      <c r="I1805" t="s">
        <v>722</v>
      </c>
      <c r="J1805" t="s">
        <v>797</v>
      </c>
      <c r="K1805" t="s">
        <v>3813</v>
      </c>
      <c r="L1805" t="s">
        <v>3812</v>
      </c>
      <c r="M1805">
        <v>105639</v>
      </c>
      <c r="N1805">
        <v>16000</v>
      </c>
      <c r="O1805" s="59">
        <v>27488679</v>
      </c>
    </row>
    <row r="1806" spans="1:15" x14ac:dyDescent="0.3">
      <c r="A1806" t="s">
        <v>676</v>
      </c>
      <c r="B1806">
        <v>109.53</v>
      </c>
      <c r="C1806">
        <v>2</v>
      </c>
      <c r="D1806" s="18">
        <v>39194</v>
      </c>
      <c r="E1806" s="18">
        <v>39254</v>
      </c>
      <c r="F1806" t="s">
        <v>5957</v>
      </c>
      <c r="G1806" t="s">
        <v>5969</v>
      </c>
      <c r="H1806" t="s">
        <v>675</v>
      </c>
      <c r="I1806" t="s">
        <v>678</v>
      </c>
      <c r="J1806" t="s">
        <v>679</v>
      </c>
      <c r="K1806" t="s">
        <v>678</v>
      </c>
      <c r="L1806" t="s">
        <v>1713</v>
      </c>
      <c r="M1806">
        <v>2382018</v>
      </c>
      <c r="N1806">
        <v>30300</v>
      </c>
      <c r="O1806" s="59">
        <v>25934516</v>
      </c>
    </row>
    <row r="1807" spans="1:15" x14ac:dyDescent="0.3">
      <c r="A1807" t="s">
        <v>690</v>
      </c>
      <c r="B1807">
        <v>127.17</v>
      </c>
      <c r="C1807">
        <v>2</v>
      </c>
      <c r="D1807" s="18">
        <v>39244</v>
      </c>
      <c r="E1807" s="18">
        <v>39244</v>
      </c>
      <c r="F1807" t="s">
        <v>5957</v>
      </c>
      <c r="G1807" t="s">
        <v>5969</v>
      </c>
      <c r="H1807" t="s">
        <v>675</v>
      </c>
      <c r="I1807" t="s">
        <v>687</v>
      </c>
      <c r="J1807" t="s">
        <v>688</v>
      </c>
      <c r="K1807" t="s">
        <v>1038</v>
      </c>
      <c r="L1807" t="s">
        <v>3811</v>
      </c>
      <c r="M1807">
        <v>9194919</v>
      </c>
      <c r="N1807">
        <v>30300</v>
      </c>
      <c r="O1807" s="59">
        <v>26252909</v>
      </c>
    </row>
    <row r="1808" spans="1:15" x14ac:dyDescent="0.3">
      <c r="A1808" t="s">
        <v>696</v>
      </c>
      <c r="B1808">
        <v>179.99</v>
      </c>
      <c r="C1808">
        <v>2</v>
      </c>
      <c r="D1808" s="18">
        <v>39390</v>
      </c>
      <c r="E1808" s="18">
        <v>39399</v>
      </c>
      <c r="F1808" t="s">
        <v>5959</v>
      </c>
      <c r="G1808" t="s">
        <v>5969</v>
      </c>
      <c r="H1808" t="s">
        <v>675</v>
      </c>
      <c r="I1808" t="s">
        <v>693</v>
      </c>
      <c r="J1808" t="s">
        <v>694</v>
      </c>
      <c r="K1808" t="s">
        <v>1045</v>
      </c>
      <c r="L1808" t="s">
        <v>3810</v>
      </c>
      <c r="M1808">
        <v>2736097</v>
      </c>
      <c r="N1808">
        <v>30300</v>
      </c>
      <c r="O1808" s="59">
        <v>2454535</v>
      </c>
    </row>
    <row r="1809" spans="1:15" x14ac:dyDescent="0.3">
      <c r="A1809" t="s">
        <v>709</v>
      </c>
      <c r="B1809">
        <v>190.66</v>
      </c>
      <c r="C1809">
        <v>3</v>
      </c>
      <c r="D1809" s="18">
        <v>39227</v>
      </c>
      <c r="E1809" s="18">
        <v>39265</v>
      </c>
      <c r="F1809" t="s">
        <v>5957</v>
      </c>
      <c r="G1809" t="s">
        <v>5968</v>
      </c>
      <c r="H1809" t="s">
        <v>755</v>
      </c>
      <c r="I1809" t="s">
        <v>726</v>
      </c>
      <c r="J1809" t="s">
        <v>750</v>
      </c>
      <c r="K1809" t="s">
        <v>982</v>
      </c>
      <c r="L1809" t="s">
        <v>3288</v>
      </c>
      <c r="M1809">
        <v>2408477</v>
      </c>
      <c r="N1809">
        <v>87000</v>
      </c>
      <c r="O1809" s="59">
        <v>26176905</v>
      </c>
    </row>
    <row r="1810" spans="1:15" x14ac:dyDescent="0.3">
      <c r="A1810" t="s">
        <v>696</v>
      </c>
      <c r="B1810">
        <v>168.82</v>
      </c>
      <c r="C1810">
        <v>2</v>
      </c>
      <c r="D1810" s="18">
        <v>39160</v>
      </c>
      <c r="E1810" s="18">
        <v>39160</v>
      </c>
      <c r="F1810" t="s">
        <v>5960</v>
      </c>
      <c r="G1810" t="s">
        <v>5968</v>
      </c>
      <c r="H1810" t="s">
        <v>720</v>
      </c>
      <c r="I1810" t="s">
        <v>693</v>
      </c>
      <c r="J1810" t="s">
        <v>694</v>
      </c>
      <c r="K1810" t="s">
        <v>717</v>
      </c>
      <c r="L1810" t="s">
        <v>1818</v>
      </c>
      <c r="M1810">
        <v>352764</v>
      </c>
      <c r="N1810">
        <v>90830</v>
      </c>
      <c r="O1810" s="59">
        <v>25842635</v>
      </c>
    </row>
    <row r="1811" spans="1:15" x14ac:dyDescent="0.3">
      <c r="A1811" t="s">
        <v>696</v>
      </c>
      <c r="B1811">
        <v>145.02000000000001</v>
      </c>
      <c r="C1811">
        <v>3</v>
      </c>
      <c r="D1811" s="18">
        <v>39104</v>
      </c>
      <c r="E1811" s="18">
        <v>39129</v>
      </c>
      <c r="F1811" t="s">
        <v>5960</v>
      </c>
      <c r="G1811" t="s">
        <v>5969</v>
      </c>
      <c r="H1811" t="s">
        <v>675</v>
      </c>
      <c r="I1811" t="s">
        <v>765</v>
      </c>
      <c r="J1811" t="s">
        <v>766</v>
      </c>
      <c r="K1811" t="s">
        <v>765</v>
      </c>
      <c r="L1811" t="s">
        <v>3809</v>
      </c>
      <c r="M1811">
        <v>9011849</v>
      </c>
      <c r="N1811">
        <v>30300</v>
      </c>
      <c r="O1811" s="59">
        <v>25271848</v>
      </c>
    </row>
    <row r="1812" spans="1:15" x14ac:dyDescent="0.3">
      <c r="A1812" t="s">
        <v>676</v>
      </c>
      <c r="B1812">
        <v>125.07</v>
      </c>
      <c r="C1812">
        <v>1</v>
      </c>
      <c r="D1812" s="18">
        <v>39201</v>
      </c>
      <c r="E1812" s="18">
        <v>39294</v>
      </c>
      <c r="F1812" t="s">
        <v>5957</v>
      </c>
      <c r="G1812" t="s">
        <v>5969</v>
      </c>
      <c r="H1812" t="s">
        <v>675</v>
      </c>
      <c r="I1812" t="s">
        <v>683</v>
      </c>
      <c r="J1812" t="s">
        <v>730</v>
      </c>
      <c r="K1812" t="s">
        <v>3692</v>
      </c>
      <c r="L1812" t="s">
        <v>1221</v>
      </c>
      <c r="M1812">
        <v>225351</v>
      </c>
      <c r="N1812">
        <v>30300</v>
      </c>
      <c r="O1812" s="59">
        <v>25982125</v>
      </c>
    </row>
    <row r="1813" spans="1:15" x14ac:dyDescent="0.3">
      <c r="A1813" t="s">
        <v>690</v>
      </c>
      <c r="B1813">
        <v>123.68</v>
      </c>
      <c r="C1813">
        <v>3</v>
      </c>
      <c r="D1813" s="18">
        <v>39097</v>
      </c>
      <c r="E1813" s="18">
        <v>39097</v>
      </c>
      <c r="F1813" t="s">
        <v>5960</v>
      </c>
      <c r="G1813" t="s">
        <v>5969</v>
      </c>
      <c r="H1813" t="s">
        <v>675</v>
      </c>
      <c r="I1813" t="s">
        <v>711</v>
      </c>
      <c r="J1813" t="s">
        <v>712</v>
      </c>
      <c r="K1813" t="s">
        <v>3808</v>
      </c>
      <c r="L1813" t="s">
        <v>3807</v>
      </c>
      <c r="M1813">
        <v>2695749</v>
      </c>
      <c r="N1813">
        <v>30300</v>
      </c>
      <c r="O1813" s="59">
        <v>25209227</v>
      </c>
    </row>
    <row r="1814" spans="1:15" x14ac:dyDescent="0.3">
      <c r="A1814" t="s">
        <v>709</v>
      </c>
      <c r="B1814">
        <v>130.55000000000001</v>
      </c>
      <c r="C1814">
        <v>2</v>
      </c>
      <c r="D1814" s="18">
        <v>39112</v>
      </c>
      <c r="E1814" s="18">
        <v>39140</v>
      </c>
      <c r="F1814" t="s">
        <v>5960</v>
      </c>
      <c r="G1814" t="s">
        <v>5969</v>
      </c>
      <c r="H1814" t="s">
        <v>675</v>
      </c>
      <c r="I1814" t="s">
        <v>726</v>
      </c>
      <c r="J1814" t="s">
        <v>727</v>
      </c>
      <c r="K1814" t="s">
        <v>1059</v>
      </c>
      <c r="L1814" t="s">
        <v>1496</v>
      </c>
      <c r="M1814">
        <v>190249</v>
      </c>
      <c r="N1814">
        <v>30300</v>
      </c>
      <c r="O1814" s="59">
        <v>25359629</v>
      </c>
    </row>
    <row r="1815" spans="1:15" x14ac:dyDescent="0.3">
      <c r="A1815" t="s">
        <v>709</v>
      </c>
      <c r="B1815">
        <v>147.22</v>
      </c>
      <c r="C1815">
        <v>2</v>
      </c>
      <c r="D1815" s="18">
        <v>39347</v>
      </c>
      <c r="E1815" s="18">
        <v>39347</v>
      </c>
      <c r="F1815" t="s">
        <v>5958</v>
      </c>
      <c r="G1815" t="s">
        <v>5969</v>
      </c>
      <c r="H1815" t="s">
        <v>699</v>
      </c>
      <c r="I1815" t="s">
        <v>746</v>
      </c>
      <c r="J1815" t="s">
        <v>782</v>
      </c>
      <c r="K1815" t="s">
        <v>3381</v>
      </c>
      <c r="L1815" t="s">
        <v>3380</v>
      </c>
      <c r="M1815">
        <v>990995</v>
      </c>
      <c r="N1815">
        <v>70700</v>
      </c>
      <c r="O1815" s="59">
        <v>17782867</v>
      </c>
    </row>
    <row r="1816" spans="1:15" x14ac:dyDescent="0.3">
      <c r="A1816" t="s">
        <v>676</v>
      </c>
      <c r="B1816">
        <v>94.03</v>
      </c>
      <c r="C1816">
        <v>1</v>
      </c>
      <c r="D1816" s="18">
        <v>39363</v>
      </c>
      <c r="E1816" s="18">
        <v>39438</v>
      </c>
      <c r="F1816" t="s">
        <v>5959</v>
      </c>
      <c r="G1816" t="s">
        <v>5969</v>
      </c>
      <c r="H1816" t="s">
        <v>681</v>
      </c>
      <c r="I1816" t="s">
        <v>683</v>
      </c>
      <c r="J1816" t="s">
        <v>684</v>
      </c>
      <c r="K1816" t="s">
        <v>685</v>
      </c>
      <c r="L1816" t="s">
        <v>1101</v>
      </c>
      <c r="M1816">
        <v>9000780</v>
      </c>
      <c r="N1816">
        <v>16000</v>
      </c>
      <c r="O1816" s="59">
        <v>27284667</v>
      </c>
    </row>
    <row r="1817" spans="1:15" x14ac:dyDescent="0.3">
      <c r="A1817" t="s">
        <v>690</v>
      </c>
      <c r="B1817">
        <v>123.68</v>
      </c>
      <c r="C1817">
        <v>3</v>
      </c>
      <c r="D1817" s="18">
        <v>39213</v>
      </c>
      <c r="E1817" s="18">
        <v>39245</v>
      </c>
      <c r="F1817" t="s">
        <v>5957</v>
      </c>
      <c r="G1817" t="s">
        <v>5969</v>
      </c>
      <c r="H1817" t="s">
        <v>675</v>
      </c>
      <c r="I1817" t="s">
        <v>711</v>
      </c>
      <c r="J1817" t="s">
        <v>712</v>
      </c>
      <c r="K1817" t="s">
        <v>3339</v>
      </c>
      <c r="L1817" t="s">
        <v>3338</v>
      </c>
      <c r="M1817">
        <v>149398</v>
      </c>
      <c r="N1817">
        <v>30300</v>
      </c>
      <c r="O1817" s="59">
        <v>26082590</v>
      </c>
    </row>
    <row r="1818" spans="1:15" x14ac:dyDescent="0.3">
      <c r="A1818" t="s">
        <v>676</v>
      </c>
      <c r="B1818">
        <v>117.61</v>
      </c>
      <c r="C1818">
        <v>1</v>
      </c>
      <c r="D1818" s="18">
        <v>39312</v>
      </c>
      <c r="E1818" s="18">
        <v>39321</v>
      </c>
      <c r="F1818" t="s">
        <v>5958</v>
      </c>
      <c r="G1818" t="s">
        <v>5969</v>
      </c>
      <c r="H1818" t="s">
        <v>681</v>
      </c>
      <c r="I1818" t="s">
        <v>683</v>
      </c>
      <c r="J1818" t="s">
        <v>1519</v>
      </c>
      <c r="K1818" t="s">
        <v>3806</v>
      </c>
      <c r="L1818" t="s">
        <v>976</v>
      </c>
      <c r="M1818">
        <v>17423</v>
      </c>
      <c r="N1818">
        <v>16000</v>
      </c>
      <c r="O1818" s="59">
        <v>26828300</v>
      </c>
    </row>
    <row r="1819" spans="1:15" x14ac:dyDescent="0.3">
      <c r="A1819" t="s">
        <v>690</v>
      </c>
      <c r="B1819">
        <v>192.66</v>
      </c>
      <c r="C1819">
        <v>3</v>
      </c>
      <c r="D1819" s="18">
        <v>39223</v>
      </c>
      <c r="E1819" s="18">
        <v>39231</v>
      </c>
      <c r="F1819" t="s">
        <v>5957</v>
      </c>
      <c r="G1819" t="s">
        <v>5969</v>
      </c>
      <c r="H1819" t="s">
        <v>699</v>
      </c>
      <c r="I1819" t="s">
        <v>839</v>
      </c>
      <c r="J1819" t="s">
        <v>797</v>
      </c>
      <c r="K1819" t="s">
        <v>1977</v>
      </c>
      <c r="L1819" t="s">
        <v>3105</v>
      </c>
      <c r="M1819">
        <v>936775</v>
      </c>
      <c r="N1819">
        <v>70700</v>
      </c>
      <c r="O1819" s="59">
        <v>26071059</v>
      </c>
    </row>
    <row r="1820" spans="1:15" x14ac:dyDescent="0.3">
      <c r="A1820" t="s">
        <v>690</v>
      </c>
      <c r="B1820">
        <v>185.8</v>
      </c>
      <c r="C1820">
        <v>2</v>
      </c>
      <c r="D1820" s="18">
        <v>39244</v>
      </c>
      <c r="E1820" s="18">
        <v>39279</v>
      </c>
      <c r="F1820" t="s">
        <v>5957</v>
      </c>
      <c r="G1820" t="s">
        <v>5969</v>
      </c>
      <c r="H1820" t="s">
        <v>699</v>
      </c>
      <c r="I1820" t="s">
        <v>711</v>
      </c>
      <c r="J1820" t="s">
        <v>712</v>
      </c>
      <c r="K1820" t="s">
        <v>1747</v>
      </c>
      <c r="L1820" t="s">
        <v>3805</v>
      </c>
      <c r="M1820">
        <v>1863080</v>
      </c>
      <c r="N1820">
        <v>70700</v>
      </c>
      <c r="O1820" s="59">
        <v>26286420</v>
      </c>
    </row>
    <row r="1821" spans="1:15" x14ac:dyDescent="0.3">
      <c r="A1821" t="s">
        <v>690</v>
      </c>
      <c r="B1821">
        <v>92.9</v>
      </c>
      <c r="C1821">
        <v>2</v>
      </c>
      <c r="D1821" s="18">
        <v>39237</v>
      </c>
      <c r="E1821" s="18">
        <v>39255</v>
      </c>
      <c r="F1821" t="s">
        <v>5957</v>
      </c>
      <c r="G1821" t="s">
        <v>5969</v>
      </c>
      <c r="H1821" t="s">
        <v>681</v>
      </c>
      <c r="I1821" t="s">
        <v>711</v>
      </c>
      <c r="J1821" t="s">
        <v>712</v>
      </c>
      <c r="K1821" t="s">
        <v>801</v>
      </c>
      <c r="L1821" t="s">
        <v>3254</v>
      </c>
      <c r="M1821">
        <v>2667383</v>
      </c>
      <c r="N1821">
        <v>16000</v>
      </c>
      <c r="O1821" s="59">
        <v>26243729</v>
      </c>
    </row>
    <row r="1822" spans="1:15" x14ac:dyDescent="0.3">
      <c r="A1822" t="s">
        <v>690</v>
      </c>
      <c r="B1822">
        <v>137.02000000000001</v>
      </c>
      <c r="C1822">
        <v>3</v>
      </c>
      <c r="D1822" s="18">
        <v>39220</v>
      </c>
      <c r="E1822" s="18">
        <v>39235</v>
      </c>
      <c r="F1822" t="s">
        <v>5957</v>
      </c>
      <c r="G1822" t="s">
        <v>5969</v>
      </c>
      <c r="H1822" t="s">
        <v>675</v>
      </c>
      <c r="I1822" t="s">
        <v>722</v>
      </c>
      <c r="J1822" t="s">
        <v>723</v>
      </c>
      <c r="K1822" t="s">
        <v>1062</v>
      </c>
      <c r="L1822" t="s">
        <v>3804</v>
      </c>
      <c r="M1822">
        <v>2791300</v>
      </c>
      <c r="N1822">
        <v>30300</v>
      </c>
      <c r="O1822" s="59">
        <v>26137343</v>
      </c>
    </row>
    <row r="1823" spans="1:15" x14ac:dyDescent="0.3">
      <c r="A1823" t="s">
        <v>709</v>
      </c>
      <c r="B1823">
        <v>145.01</v>
      </c>
      <c r="C1823">
        <v>2</v>
      </c>
      <c r="D1823" s="18">
        <v>39307</v>
      </c>
      <c r="E1823" s="18">
        <v>39331</v>
      </c>
      <c r="F1823" t="s">
        <v>5958</v>
      </c>
      <c r="G1823" t="s">
        <v>5969</v>
      </c>
      <c r="H1823" t="s">
        <v>675</v>
      </c>
      <c r="I1823" t="s">
        <v>706</v>
      </c>
      <c r="J1823" t="s">
        <v>707</v>
      </c>
      <c r="K1823" t="s">
        <v>1989</v>
      </c>
      <c r="L1823" t="s">
        <v>3803</v>
      </c>
      <c r="M1823">
        <v>2380575</v>
      </c>
      <c r="N1823">
        <v>30300</v>
      </c>
      <c r="O1823" s="59">
        <v>2039890</v>
      </c>
    </row>
    <row r="1824" spans="1:15" x14ac:dyDescent="0.3">
      <c r="A1824" t="s">
        <v>696</v>
      </c>
      <c r="B1824">
        <v>139.68</v>
      </c>
      <c r="C1824">
        <v>2</v>
      </c>
      <c r="D1824" s="18">
        <v>39240</v>
      </c>
      <c r="E1824" s="18">
        <v>39264</v>
      </c>
      <c r="F1824" t="s">
        <v>5957</v>
      </c>
      <c r="G1824" t="s">
        <v>5968</v>
      </c>
      <c r="H1824" t="s">
        <v>720</v>
      </c>
      <c r="I1824" t="s">
        <v>693</v>
      </c>
      <c r="J1824" t="s">
        <v>694</v>
      </c>
      <c r="K1824" t="s">
        <v>1469</v>
      </c>
      <c r="L1824" t="s">
        <v>1701</v>
      </c>
      <c r="M1824">
        <v>725615</v>
      </c>
      <c r="N1824">
        <v>90830</v>
      </c>
      <c r="O1824" s="59">
        <v>26428478</v>
      </c>
    </row>
    <row r="1825" spans="1:15" x14ac:dyDescent="0.3">
      <c r="A1825" t="s">
        <v>690</v>
      </c>
      <c r="B1825">
        <v>121.13</v>
      </c>
      <c r="C1825">
        <v>1</v>
      </c>
      <c r="D1825" s="18">
        <v>39125</v>
      </c>
      <c r="E1825" s="18">
        <v>39152</v>
      </c>
      <c r="F1825" t="s">
        <v>5960</v>
      </c>
      <c r="G1825" t="s">
        <v>5969</v>
      </c>
      <c r="H1825" t="s">
        <v>675</v>
      </c>
      <c r="I1825" t="s">
        <v>711</v>
      </c>
      <c r="J1825" t="s">
        <v>712</v>
      </c>
      <c r="K1825" t="s">
        <v>1082</v>
      </c>
      <c r="L1825" t="s">
        <v>2053</v>
      </c>
      <c r="M1825">
        <v>135584</v>
      </c>
      <c r="N1825">
        <v>30300</v>
      </c>
      <c r="O1825" s="59">
        <v>25406008</v>
      </c>
    </row>
    <row r="1826" spans="1:15" x14ac:dyDescent="0.3">
      <c r="A1826" t="s">
        <v>676</v>
      </c>
      <c r="B1826">
        <v>190.96</v>
      </c>
      <c r="C1826">
        <v>3</v>
      </c>
      <c r="D1826" s="18">
        <v>39388</v>
      </c>
      <c r="E1826" s="18">
        <v>39434</v>
      </c>
      <c r="F1826" t="s">
        <v>5959</v>
      </c>
      <c r="G1826" t="s">
        <v>5968</v>
      </c>
      <c r="H1826" t="s">
        <v>755</v>
      </c>
      <c r="I1826" t="s">
        <v>683</v>
      </c>
      <c r="J1826" t="s">
        <v>684</v>
      </c>
      <c r="K1826" t="s">
        <v>685</v>
      </c>
      <c r="L1826" t="s">
        <v>943</v>
      </c>
      <c r="M1826">
        <v>997777</v>
      </c>
      <c r="N1826">
        <v>87000</v>
      </c>
      <c r="O1826" s="59">
        <v>27427562</v>
      </c>
    </row>
    <row r="1827" spans="1:15" x14ac:dyDescent="0.3">
      <c r="A1827" t="s">
        <v>696</v>
      </c>
      <c r="B1827">
        <v>161.15</v>
      </c>
      <c r="C1827">
        <v>3</v>
      </c>
      <c r="D1827" s="18">
        <v>39436</v>
      </c>
      <c r="E1827" s="18">
        <v>39456</v>
      </c>
      <c r="F1827" t="s">
        <v>5959</v>
      </c>
      <c r="G1827" t="s">
        <v>5969</v>
      </c>
      <c r="H1827" t="s">
        <v>675</v>
      </c>
      <c r="I1827" t="s">
        <v>693</v>
      </c>
      <c r="J1827" t="s">
        <v>694</v>
      </c>
      <c r="K1827" t="s">
        <v>3044</v>
      </c>
      <c r="L1827" t="s">
        <v>1701</v>
      </c>
      <c r="M1827">
        <v>344532</v>
      </c>
      <c r="N1827">
        <v>30300</v>
      </c>
      <c r="O1827" s="59">
        <v>2516428</v>
      </c>
    </row>
    <row r="1828" spans="1:15" x14ac:dyDescent="0.3">
      <c r="A1828" t="s">
        <v>709</v>
      </c>
      <c r="B1828">
        <v>134.54</v>
      </c>
      <c r="C1828">
        <v>2</v>
      </c>
      <c r="D1828" s="18">
        <v>39185</v>
      </c>
      <c r="E1828" s="18">
        <v>39195</v>
      </c>
      <c r="F1828" t="s">
        <v>5957</v>
      </c>
      <c r="G1828" t="s">
        <v>5968</v>
      </c>
      <c r="H1828" t="s">
        <v>755</v>
      </c>
      <c r="I1828" t="s">
        <v>706</v>
      </c>
      <c r="J1828" t="s">
        <v>762</v>
      </c>
      <c r="K1828" t="s">
        <v>2227</v>
      </c>
      <c r="L1828" t="s">
        <v>3802</v>
      </c>
      <c r="M1828">
        <v>201997</v>
      </c>
      <c r="N1828">
        <v>87000</v>
      </c>
      <c r="O1828" s="59">
        <v>25858995</v>
      </c>
    </row>
    <row r="1829" spans="1:15" x14ac:dyDescent="0.3">
      <c r="A1829" t="s">
        <v>709</v>
      </c>
      <c r="B1829">
        <v>115.68</v>
      </c>
      <c r="C1829">
        <v>2</v>
      </c>
      <c r="D1829" s="18">
        <v>39292</v>
      </c>
      <c r="E1829" s="18">
        <v>39305</v>
      </c>
      <c r="F1829" t="s">
        <v>5958</v>
      </c>
      <c r="G1829" t="s">
        <v>5969</v>
      </c>
      <c r="H1829" t="s">
        <v>681</v>
      </c>
      <c r="I1829" t="s">
        <v>771</v>
      </c>
      <c r="J1829" t="s">
        <v>772</v>
      </c>
      <c r="K1829" t="s">
        <v>3801</v>
      </c>
      <c r="L1829" t="s">
        <v>3800</v>
      </c>
      <c r="M1829">
        <v>1712777</v>
      </c>
      <c r="N1829">
        <v>16000</v>
      </c>
      <c r="O1829" s="59">
        <v>26722554</v>
      </c>
    </row>
    <row r="1830" spans="1:15" x14ac:dyDescent="0.3">
      <c r="A1830" t="s">
        <v>690</v>
      </c>
      <c r="B1830">
        <v>98.91</v>
      </c>
      <c r="C1830">
        <v>1</v>
      </c>
      <c r="D1830" s="18">
        <v>39096</v>
      </c>
      <c r="E1830" s="18">
        <v>39103</v>
      </c>
      <c r="F1830" t="s">
        <v>5960</v>
      </c>
      <c r="G1830" t="s">
        <v>5969</v>
      </c>
      <c r="H1830" t="s">
        <v>681</v>
      </c>
      <c r="I1830" t="s">
        <v>711</v>
      </c>
      <c r="J1830" t="s">
        <v>712</v>
      </c>
      <c r="K1830" t="s">
        <v>854</v>
      </c>
      <c r="L1830" t="s">
        <v>1974</v>
      </c>
      <c r="M1830">
        <v>1873656</v>
      </c>
      <c r="N1830">
        <v>16000</v>
      </c>
      <c r="O1830" s="59">
        <v>25159464</v>
      </c>
    </row>
    <row r="1831" spans="1:15" x14ac:dyDescent="0.3">
      <c r="A1831" t="s">
        <v>709</v>
      </c>
      <c r="B1831">
        <v>97.73</v>
      </c>
      <c r="C1831">
        <v>2</v>
      </c>
      <c r="D1831" s="18">
        <v>39335</v>
      </c>
      <c r="E1831" s="18">
        <v>39366</v>
      </c>
      <c r="F1831" t="s">
        <v>5958</v>
      </c>
      <c r="G1831" t="s">
        <v>5968</v>
      </c>
      <c r="H1831" t="s">
        <v>720</v>
      </c>
      <c r="I1831" t="s">
        <v>706</v>
      </c>
      <c r="J1831" t="s">
        <v>707</v>
      </c>
      <c r="K1831" t="s">
        <v>1489</v>
      </c>
      <c r="L1831" t="s">
        <v>2139</v>
      </c>
      <c r="M1831">
        <v>2753923</v>
      </c>
      <c r="N1831">
        <v>90830</v>
      </c>
      <c r="O1831" s="59">
        <v>2321600</v>
      </c>
    </row>
    <row r="1832" spans="1:15" x14ac:dyDescent="0.3">
      <c r="A1832" t="s">
        <v>676</v>
      </c>
      <c r="B1832">
        <v>184.19</v>
      </c>
      <c r="C1832">
        <v>3</v>
      </c>
      <c r="D1832" s="18">
        <v>39180</v>
      </c>
      <c r="E1832" s="18">
        <v>39220</v>
      </c>
      <c r="F1832" t="s">
        <v>5957</v>
      </c>
      <c r="G1832" t="s">
        <v>5969</v>
      </c>
      <c r="H1832" t="s">
        <v>699</v>
      </c>
      <c r="I1832" t="s">
        <v>672</v>
      </c>
      <c r="J1832" t="s">
        <v>851</v>
      </c>
      <c r="K1832" t="s">
        <v>3799</v>
      </c>
      <c r="L1832" t="s">
        <v>3798</v>
      </c>
      <c r="M1832">
        <v>272430</v>
      </c>
      <c r="N1832">
        <v>70700</v>
      </c>
      <c r="O1832" s="59">
        <v>25859677</v>
      </c>
    </row>
    <row r="1833" spans="1:15" x14ac:dyDescent="0.3">
      <c r="A1833" t="s">
        <v>696</v>
      </c>
      <c r="B1833">
        <v>179.99</v>
      </c>
      <c r="C1833">
        <v>2</v>
      </c>
      <c r="D1833" s="18">
        <v>39215</v>
      </c>
      <c r="E1833" s="18">
        <v>39216</v>
      </c>
      <c r="F1833" t="s">
        <v>5957</v>
      </c>
      <c r="G1833" t="s">
        <v>5969</v>
      </c>
      <c r="H1833" t="s">
        <v>675</v>
      </c>
      <c r="I1833" t="s">
        <v>693</v>
      </c>
      <c r="J1833" t="s">
        <v>694</v>
      </c>
      <c r="K1833" t="s">
        <v>3797</v>
      </c>
      <c r="L1833" t="s">
        <v>1701</v>
      </c>
      <c r="M1833">
        <v>2899065</v>
      </c>
      <c r="N1833">
        <v>30300</v>
      </c>
      <c r="O1833" s="59">
        <v>26099688</v>
      </c>
    </row>
    <row r="1834" spans="1:15" x14ac:dyDescent="0.3">
      <c r="A1834" t="s">
        <v>709</v>
      </c>
      <c r="B1834">
        <v>134.01</v>
      </c>
      <c r="C1834">
        <v>3</v>
      </c>
      <c r="D1834" s="18">
        <v>39140</v>
      </c>
      <c r="E1834" s="18">
        <v>39173</v>
      </c>
      <c r="F1834" t="s">
        <v>5960</v>
      </c>
      <c r="G1834" t="s">
        <v>5969</v>
      </c>
      <c r="H1834" t="s">
        <v>681</v>
      </c>
      <c r="I1834" t="s">
        <v>746</v>
      </c>
      <c r="J1834" t="s">
        <v>747</v>
      </c>
      <c r="K1834" t="s">
        <v>3384</v>
      </c>
      <c r="L1834" t="s">
        <v>983</v>
      </c>
      <c r="M1834">
        <v>381230</v>
      </c>
      <c r="N1834">
        <v>16000</v>
      </c>
      <c r="O1834" s="59">
        <v>17663649</v>
      </c>
    </row>
    <row r="1835" spans="1:15" x14ac:dyDescent="0.3">
      <c r="A1835" t="s">
        <v>709</v>
      </c>
      <c r="B1835">
        <v>145.01</v>
      </c>
      <c r="C1835">
        <v>2</v>
      </c>
      <c r="D1835" s="18">
        <v>39345</v>
      </c>
      <c r="E1835" s="18">
        <v>39388</v>
      </c>
      <c r="F1835" t="s">
        <v>5958</v>
      </c>
      <c r="G1835" t="s">
        <v>5969</v>
      </c>
      <c r="H1835" t="s">
        <v>675</v>
      </c>
      <c r="I1835" t="s">
        <v>706</v>
      </c>
      <c r="J1835" t="s">
        <v>707</v>
      </c>
      <c r="K1835" t="s">
        <v>2072</v>
      </c>
      <c r="L1835" t="s">
        <v>3796</v>
      </c>
      <c r="M1835">
        <v>179871</v>
      </c>
      <c r="N1835">
        <v>30300</v>
      </c>
      <c r="O1835" s="59">
        <v>27055317</v>
      </c>
    </row>
    <row r="1836" spans="1:15" x14ac:dyDescent="0.3">
      <c r="A1836" t="s">
        <v>696</v>
      </c>
      <c r="B1836">
        <v>154.55000000000001</v>
      </c>
      <c r="C1836">
        <v>2</v>
      </c>
      <c r="D1836" s="18">
        <v>39096</v>
      </c>
      <c r="E1836" s="18">
        <v>39115</v>
      </c>
      <c r="F1836" t="s">
        <v>5960</v>
      </c>
      <c r="G1836" t="s">
        <v>5968</v>
      </c>
      <c r="H1836" t="s">
        <v>720</v>
      </c>
      <c r="I1836" t="s">
        <v>693</v>
      </c>
      <c r="J1836" t="s">
        <v>694</v>
      </c>
      <c r="K1836" t="s">
        <v>1170</v>
      </c>
      <c r="L1836" t="s">
        <v>3795</v>
      </c>
      <c r="M1836">
        <v>2544743</v>
      </c>
      <c r="N1836">
        <v>90830</v>
      </c>
      <c r="O1836" s="59">
        <v>25223763</v>
      </c>
    </row>
    <row r="1837" spans="1:15" x14ac:dyDescent="0.3">
      <c r="A1837" t="s">
        <v>676</v>
      </c>
      <c r="B1837">
        <v>155.97999999999999</v>
      </c>
      <c r="C1837">
        <v>2</v>
      </c>
      <c r="D1837" s="18">
        <v>39304</v>
      </c>
      <c r="E1837" s="18">
        <v>39309</v>
      </c>
      <c r="F1837" t="s">
        <v>5958</v>
      </c>
      <c r="G1837" t="s">
        <v>5969</v>
      </c>
      <c r="H1837" t="s">
        <v>675</v>
      </c>
      <c r="I1837" t="s">
        <v>683</v>
      </c>
      <c r="J1837" t="s">
        <v>730</v>
      </c>
      <c r="K1837" t="s">
        <v>1080</v>
      </c>
      <c r="L1837" t="s">
        <v>3794</v>
      </c>
      <c r="M1837">
        <v>17854</v>
      </c>
      <c r="N1837">
        <v>30300</v>
      </c>
      <c r="O1837" s="59">
        <v>26774735</v>
      </c>
    </row>
    <row r="1838" spans="1:15" x14ac:dyDescent="0.3">
      <c r="A1838" t="s">
        <v>690</v>
      </c>
      <c r="B1838">
        <v>124.33</v>
      </c>
      <c r="C1838">
        <v>1</v>
      </c>
      <c r="D1838" s="18">
        <v>39145</v>
      </c>
      <c r="E1838" s="18">
        <v>39166</v>
      </c>
      <c r="F1838" t="s">
        <v>5960</v>
      </c>
      <c r="G1838" t="s">
        <v>5969</v>
      </c>
      <c r="H1838" t="s">
        <v>681</v>
      </c>
      <c r="I1838" t="s">
        <v>722</v>
      </c>
      <c r="J1838" t="s">
        <v>843</v>
      </c>
      <c r="K1838" t="s">
        <v>3793</v>
      </c>
      <c r="L1838" t="s">
        <v>1920</v>
      </c>
      <c r="M1838">
        <v>127350</v>
      </c>
      <c r="N1838">
        <v>16000</v>
      </c>
      <c r="O1838" s="59">
        <v>25606424</v>
      </c>
    </row>
    <row r="1839" spans="1:15" x14ac:dyDescent="0.3">
      <c r="A1839" t="s">
        <v>709</v>
      </c>
      <c r="B1839">
        <v>139.11000000000001</v>
      </c>
      <c r="C1839">
        <v>2</v>
      </c>
      <c r="D1839" s="18">
        <v>39423</v>
      </c>
      <c r="E1839" s="18">
        <v>39469</v>
      </c>
      <c r="F1839" t="s">
        <v>5959</v>
      </c>
      <c r="G1839" t="s">
        <v>5969</v>
      </c>
      <c r="H1839" t="s">
        <v>675</v>
      </c>
      <c r="I1839" t="s">
        <v>771</v>
      </c>
      <c r="J1839" t="s">
        <v>772</v>
      </c>
      <c r="K1839" t="s">
        <v>715</v>
      </c>
      <c r="L1839" t="s">
        <v>3792</v>
      </c>
      <c r="M1839">
        <v>70057</v>
      </c>
      <c r="N1839">
        <v>30300</v>
      </c>
      <c r="O1839" s="59">
        <v>27702501</v>
      </c>
    </row>
    <row r="1840" spans="1:15" x14ac:dyDescent="0.3">
      <c r="A1840" t="s">
        <v>676</v>
      </c>
      <c r="B1840">
        <v>155.97999999999999</v>
      </c>
      <c r="C1840">
        <v>2</v>
      </c>
      <c r="D1840" s="18">
        <v>39133</v>
      </c>
      <c r="E1840" s="18">
        <v>39222</v>
      </c>
      <c r="F1840" t="s">
        <v>5960</v>
      </c>
      <c r="G1840" t="s">
        <v>5969</v>
      </c>
      <c r="H1840" t="s">
        <v>675</v>
      </c>
      <c r="I1840" t="s">
        <v>683</v>
      </c>
      <c r="J1840" t="s">
        <v>1519</v>
      </c>
      <c r="K1840" t="s">
        <v>3185</v>
      </c>
      <c r="L1840" t="s">
        <v>3791</v>
      </c>
      <c r="M1840">
        <v>1957259</v>
      </c>
      <c r="N1840">
        <v>30300</v>
      </c>
      <c r="O1840" s="59">
        <v>25448746</v>
      </c>
    </row>
    <row r="1841" spans="1:15" x14ac:dyDescent="0.3">
      <c r="A1841" t="s">
        <v>696</v>
      </c>
      <c r="B1841">
        <v>124.43</v>
      </c>
      <c r="C1841">
        <v>1</v>
      </c>
      <c r="D1841" s="18">
        <v>39384</v>
      </c>
      <c r="E1841" s="18">
        <v>39388</v>
      </c>
      <c r="F1841" t="s">
        <v>5959</v>
      </c>
      <c r="G1841" t="s">
        <v>5969</v>
      </c>
      <c r="H1841" t="s">
        <v>681</v>
      </c>
      <c r="I1841" t="s">
        <v>693</v>
      </c>
      <c r="J1841" t="s">
        <v>694</v>
      </c>
      <c r="K1841" t="s">
        <v>1686</v>
      </c>
      <c r="L1841" t="s">
        <v>3790</v>
      </c>
      <c r="M1841">
        <v>766677</v>
      </c>
      <c r="N1841">
        <v>16000</v>
      </c>
      <c r="O1841" s="59">
        <v>27399355</v>
      </c>
    </row>
    <row r="1842" spans="1:15" x14ac:dyDescent="0.3">
      <c r="A1842" t="s">
        <v>690</v>
      </c>
      <c r="B1842">
        <v>123.68</v>
      </c>
      <c r="C1842">
        <v>3</v>
      </c>
      <c r="D1842" s="18">
        <v>39249</v>
      </c>
      <c r="E1842" s="18">
        <v>39264</v>
      </c>
      <c r="F1842" t="s">
        <v>5957</v>
      </c>
      <c r="G1842" t="s">
        <v>5969</v>
      </c>
      <c r="H1842" t="s">
        <v>675</v>
      </c>
      <c r="I1842" t="s">
        <v>711</v>
      </c>
      <c r="J1842" t="s">
        <v>712</v>
      </c>
      <c r="K1842" t="s">
        <v>801</v>
      </c>
      <c r="L1842" t="s">
        <v>2552</v>
      </c>
      <c r="M1842">
        <v>150231</v>
      </c>
      <c r="N1842">
        <v>30300</v>
      </c>
      <c r="O1842" s="59">
        <v>26352154</v>
      </c>
    </row>
    <row r="1843" spans="1:15" x14ac:dyDescent="0.3">
      <c r="A1843" t="s">
        <v>676</v>
      </c>
      <c r="B1843">
        <v>86.31</v>
      </c>
      <c r="C1843">
        <v>2</v>
      </c>
      <c r="D1843" s="18">
        <v>39376</v>
      </c>
      <c r="E1843" s="18">
        <v>39439</v>
      </c>
      <c r="F1843" t="s">
        <v>5959</v>
      </c>
      <c r="G1843" t="s">
        <v>5969</v>
      </c>
      <c r="H1843" t="s">
        <v>681</v>
      </c>
      <c r="I1843" t="s">
        <v>678</v>
      </c>
      <c r="J1843" t="s">
        <v>679</v>
      </c>
      <c r="K1843" t="s">
        <v>3789</v>
      </c>
      <c r="L1843" t="s">
        <v>3697</v>
      </c>
      <c r="M1843">
        <v>2725179</v>
      </c>
      <c r="N1843">
        <v>16000</v>
      </c>
      <c r="O1843" s="59">
        <v>27338806</v>
      </c>
    </row>
    <row r="1844" spans="1:15" x14ac:dyDescent="0.3">
      <c r="A1844" t="s">
        <v>709</v>
      </c>
      <c r="B1844">
        <v>135.12</v>
      </c>
      <c r="C1844">
        <v>2</v>
      </c>
      <c r="D1844" s="18">
        <v>39214</v>
      </c>
      <c r="E1844" s="18">
        <v>39231</v>
      </c>
      <c r="F1844" t="s">
        <v>5957</v>
      </c>
      <c r="G1844" t="s">
        <v>5969</v>
      </c>
      <c r="H1844" t="s">
        <v>681</v>
      </c>
      <c r="I1844" t="s">
        <v>746</v>
      </c>
      <c r="J1844" t="s">
        <v>782</v>
      </c>
      <c r="K1844" t="s">
        <v>3134</v>
      </c>
      <c r="L1844" t="s">
        <v>3133</v>
      </c>
      <c r="M1844">
        <v>2515167</v>
      </c>
      <c r="N1844">
        <v>16000</v>
      </c>
      <c r="O1844" s="59">
        <v>17708089</v>
      </c>
    </row>
    <row r="1845" spans="1:15" x14ac:dyDescent="0.3">
      <c r="A1845" t="s">
        <v>709</v>
      </c>
      <c r="B1845">
        <v>129.91999999999999</v>
      </c>
      <c r="C1845">
        <v>3</v>
      </c>
      <c r="D1845" s="18">
        <v>39219</v>
      </c>
      <c r="E1845" s="18">
        <v>39269</v>
      </c>
      <c r="F1845" t="s">
        <v>5957</v>
      </c>
      <c r="G1845" t="s">
        <v>5969</v>
      </c>
      <c r="H1845" t="s">
        <v>675</v>
      </c>
      <c r="I1845" t="s">
        <v>771</v>
      </c>
      <c r="J1845" t="s">
        <v>750</v>
      </c>
      <c r="K1845" t="s">
        <v>1251</v>
      </c>
      <c r="L1845" t="s">
        <v>2134</v>
      </c>
      <c r="M1845">
        <v>81636</v>
      </c>
      <c r="N1845">
        <v>30300</v>
      </c>
      <c r="O1845" s="59">
        <v>26077170</v>
      </c>
    </row>
    <row r="1846" spans="1:15" x14ac:dyDescent="0.3">
      <c r="A1846" t="s">
        <v>696</v>
      </c>
      <c r="B1846">
        <v>129.38</v>
      </c>
      <c r="C1846">
        <v>2</v>
      </c>
      <c r="D1846" s="18">
        <v>39251</v>
      </c>
      <c r="E1846" s="18">
        <v>39269</v>
      </c>
      <c r="F1846" t="s">
        <v>5957</v>
      </c>
      <c r="G1846" t="s">
        <v>5969</v>
      </c>
      <c r="H1846" t="s">
        <v>681</v>
      </c>
      <c r="I1846" t="s">
        <v>765</v>
      </c>
      <c r="J1846" t="s">
        <v>950</v>
      </c>
      <c r="K1846" t="s">
        <v>3788</v>
      </c>
      <c r="L1846" t="s">
        <v>3787</v>
      </c>
      <c r="M1846">
        <v>318250</v>
      </c>
      <c r="N1846">
        <v>16000</v>
      </c>
      <c r="O1846" s="59">
        <v>26536473</v>
      </c>
    </row>
    <row r="1847" spans="1:15" x14ac:dyDescent="0.3">
      <c r="A1847" t="s">
        <v>696</v>
      </c>
      <c r="B1847">
        <v>168.82</v>
      </c>
      <c r="C1847">
        <v>2</v>
      </c>
      <c r="D1847" s="18">
        <v>39091</v>
      </c>
      <c r="E1847" s="18">
        <v>39114</v>
      </c>
      <c r="F1847" t="s">
        <v>5960</v>
      </c>
      <c r="G1847" t="s">
        <v>5968</v>
      </c>
      <c r="H1847" t="s">
        <v>720</v>
      </c>
      <c r="I1847" t="s">
        <v>693</v>
      </c>
      <c r="J1847" t="s">
        <v>694</v>
      </c>
      <c r="K1847" t="s">
        <v>1156</v>
      </c>
      <c r="L1847" t="s">
        <v>3786</v>
      </c>
      <c r="M1847">
        <v>1894930</v>
      </c>
      <c r="N1847">
        <v>90830</v>
      </c>
      <c r="O1847" s="59">
        <v>25175055</v>
      </c>
    </row>
    <row r="1848" spans="1:15" x14ac:dyDescent="0.3">
      <c r="A1848" t="s">
        <v>690</v>
      </c>
      <c r="B1848">
        <v>121.13</v>
      </c>
      <c r="C1848">
        <v>1</v>
      </c>
      <c r="D1848" s="18">
        <v>39270</v>
      </c>
      <c r="E1848" s="18">
        <v>39310</v>
      </c>
      <c r="F1848" t="s">
        <v>5958</v>
      </c>
      <c r="G1848" t="s">
        <v>5969</v>
      </c>
      <c r="H1848" t="s">
        <v>675</v>
      </c>
      <c r="I1848" t="s">
        <v>711</v>
      </c>
      <c r="J1848" t="s">
        <v>712</v>
      </c>
      <c r="K1848" t="s">
        <v>3785</v>
      </c>
      <c r="L1848" t="s">
        <v>3784</v>
      </c>
      <c r="M1848">
        <v>2904390</v>
      </c>
      <c r="N1848">
        <v>30300</v>
      </c>
      <c r="O1848" s="59">
        <v>26510856</v>
      </c>
    </row>
    <row r="1849" spans="1:15" x14ac:dyDescent="0.3">
      <c r="A1849" t="s">
        <v>709</v>
      </c>
      <c r="B1849">
        <v>185.15</v>
      </c>
      <c r="C1849">
        <v>4</v>
      </c>
      <c r="D1849" s="18">
        <v>39444</v>
      </c>
      <c r="E1849" s="18">
        <v>39486</v>
      </c>
      <c r="F1849" t="s">
        <v>5959</v>
      </c>
      <c r="G1849" t="s">
        <v>5968</v>
      </c>
      <c r="H1849" t="s">
        <v>755</v>
      </c>
      <c r="I1849" t="s">
        <v>771</v>
      </c>
      <c r="J1849" t="s">
        <v>772</v>
      </c>
      <c r="K1849" t="s">
        <v>3783</v>
      </c>
      <c r="L1849" t="s">
        <v>3782</v>
      </c>
      <c r="M1849">
        <v>76206</v>
      </c>
      <c r="N1849">
        <v>87000</v>
      </c>
      <c r="O1849" s="59">
        <v>27804067</v>
      </c>
    </row>
    <row r="1850" spans="1:15" x14ac:dyDescent="0.3">
      <c r="A1850" t="s">
        <v>690</v>
      </c>
      <c r="B1850">
        <v>98.91</v>
      </c>
      <c r="C1850">
        <v>1</v>
      </c>
      <c r="D1850" s="18">
        <v>39391</v>
      </c>
      <c r="E1850" s="18">
        <v>39395</v>
      </c>
      <c r="F1850" t="s">
        <v>5959</v>
      </c>
      <c r="G1850" t="s">
        <v>5969</v>
      </c>
      <c r="H1850" t="s">
        <v>681</v>
      </c>
      <c r="I1850" t="s">
        <v>711</v>
      </c>
      <c r="J1850" t="s">
        <v>712</v>
      </c>
      <c r="K1850" t="s">
        <v>2158</v>
      </c>
      <c r="L1850" t="s">
        <v>3781</v>
      </c>
      <c r="M1850">
        <v>2893837</v>
      </c>
      <c r="N1850">
        <v>16000</v>
      </c>
      <c r="O1850" s="59">
        <v>27438455</v>
      </c>
    </row>
    <row r="1851" spans="1:15" x14ac:dyDescent="0.3">
      <c r="A1851" t="s">
        <v>690</v>
      </c>
      <c r="B1851">
        <v>138.52000000000001</v>
      </c>
      <c r="C1851">
        <v>2</v>
      </c>
      <c r="D1851" s="18">
        <v>39137</v>
      </c>
      <c r="E1851" s="18">
        <v>39144</v>
      </c>
      <c r="F1851" t="s">
        <v>5960</v>
      </c>
      <c r="G1851" t="s">
        <v>5969</v>
      </c>
      <c r="H1851" t="s">
        <v>675</v>
      </c>
      <c r="I1851" t="s">
        <v>687</v>
      </c>
      <c r="J1851" t="s">
        <v>688</v>
      </c>
      <c r="K1851" t="s">
        <v>1212</v>
      </c>
      <c r="L1851" t="s">
        <v>1450</v>
      </c>
      <c r="M1851">
        <v>744835</v>
      </c>
      <c r="N1851">
        <v>30300</v>
      </c>
      <c r="O1851" s="59">
        <v>25514519</v>
      </c>
    </row>
    <row r="1852" spans="1:15" x14ac:dyDescent="0.3">
      <c r="A1852" t="s">
        <v>709</v>
      </c>
      <c r="B1852">
        <v>134.01</v>
      </c>
      <c r="C1852">
        <v>3</v>
      </c>
      <c r="D1852" s="18">
        <v>39206</v>
      </c>
      <c r="E1852" s="18">
        <v>39253</v>
      </c>
      <c r="F1852" t="s">
        <v>5957</v>
      </c>
      <c r="G1852" t="s">
        <v>5969</v>
      </c>
      <c r="H1852" t="s">
        <v>681</v>
      </c>
      <c r="I1852" t="s">
        <v>746</v>
      </c>
      <c r="J1852" t="s">
        <v>747</v>
      </c>
      <c r="K1852" t="s">
        <v>3018</v>
      </c>
      <c r="L1852" t="s">
        <v>1496</v>
      </c>
      <c r="M1852">
        <v>9177479</v>
      </c>
      <c r="N1852">
        <v>16000</v>
      </c>
      <c r="O1852" s="59">
        <v>17703826</v>
      </c>
    </row>
    <row r="1853" spans="1:15" x14ac:dyDescent="0.3">
      <c r="A1853" t="s">
        <v>690</v>
      </c>
      <c r="B1853">
        <v>138.24</v>
      </c>
      <c r="C1853">
        <v>3</v>
      </c>
      <c r="D1853" s="18">
        <v>39363</v>
      </c>
      <c r="E1853" s="18">
        <v>39370</v>
      </c>
      <c r="F1853" t="s">
        <v>5959</v>
      </c>
      <c r="G1853" t="s">
        <v>5969</v>
      </c>
      <c r="H1853" t="s">
        <v>675</v>
      </c>
      <c r="I1853" t="s">
        <v>839</v>
      </c>
      <c r="J1853" t="s">
        <v>3779</v>
      </c>
      <c r="K1853" t="s">
        <v>3780</v>
      </c>
      <c r="L1853" t="s">
        <v>3778</v>
      </c>
      <c r="M1853">
        <v>9197863</v>
      </c>
      <c r="N1853">
        <v>30300</v>
      </c>
      <c r="O1853" s="59">
        <v>27228130</v>
      </c>
    </row>
    <row r="1854" spans="1:15" x14ac:dyDescent="0.3">
      <c r="A1854" t="s">
        <v>709</v>
      </c>
      <c r="B1854">
        <v>139.11000000000001</v>
      </c>
      <c r="C1854">
        <v>2</v>
      </c>
      <c r="D1854" s="18">
        <v>39304</v>
      </c>
      <c r="E1854" s="18">
        <v>39310</v>
      </c>
      <c r="F1854" t="s">
        <v>5958</v>
      </c>
      <c r="G1854" t="s">
        <v>5969</v>
      </c>
      <c r="H1854" t="s">
        <v>675</v>
      </c>
      <c r="I1854" t="s">
        <v>771</v>
      </c>
      <c r="J1854" t="s">
        <v>772</v>
      </c>
      <c r="K1854" t="s">
        <v>3507</v>
      </c>
      <c r="L1854" t="s">
        <v>3777</v>
      </c>
      <c r="M1854">
        <v>2456012</v>
      </c>
      <c r="N1854">
        <v>30300</v>
      </c>
      <c r="O1854" s="59">
        <v>26911302</v>
      </c>
    </row>
    <row r="1855" spans="1:15" x14ac:dyDescent="0.3">
      <c r="A1855" t="s">
        <v>676</v>
      </c>
      <c r="B1855">
        <v>119.38</v>
      </c>
      <c r="C1855">
        <v>1</v>
      </c>
      <c r="D1855" s="18">
        <v>39348</v>
      </c>
      <c r="E1855" s="18">
        <v>39399</v>
      </c>
      <c r="F1855" t="s">
        <v>5958</v>
      </c>
      <c r="G1855" t="s">
        <v>5969</v>
      </c>
      <c r="H1855" t="s">
        <v>681</v>
      </c>
      <c r="I1855" t="s">
        <v>672</v>
      </c>
      <c r="J1855" t="s">
        <v>673</v>
      </c>
      <c r="K1855" t="s">
        <v>1660</v>
      </c>
      <c r="L1855" t="s">
        <v>3697</v>
      </c>
      <c r="M1855">
        <v>2666762</v>
      </c>
      <c r="N1855">
        <v>16000</v>
      </c>
      <c r="O1855" s="59">
        <v>27118435</v>
      </c>
    </row>
    <row r="1856" spans="1:15" x14ac:dyDescent="0.3">
      <c r="A1856" t="s">
        <v>696</v>
      </c>
      <c r="B1856">
        <v>168.82</v>
      </c>
      <c r="C1856">
        <v>2</v>
      </c>
      <c r="D1856" s="18">
        <v>39124</v>
      </c>
      <c r="E1856" s="18">
        <v>39136</v>
      </c>
      <c r="F1856" t="s">
        <v>5960</v>
      </c>
      <c r="G1856" t="s">
        <v>5968</v>
      </c>
      <c r="H1856" t="s">
        <v>720</v>
      </c>
      <c r="I1856" t="s">
        <v>693</v>
      </c>
      <c r="J1856" t="s">
        <v>694</v>
      </c>
      <c r="K1856" t="s">
        <v>717</v>
      </c>
      <c r="L1856" t="s">
        <v>3776</v>
      </c>
      <c r="M1856">
        <v>352140</v>
      </c>
      <c r="N1856">
        <v>90830</v>
      </c>
      <c r="O1856" s="59">
        <v>1980406</v>
      </c>
    </row>
    <row r="1857" spans="1:15" x14ac:dyDescent="0.3">
      <c r="A1857" t="s">
        <v>676</v>
      </c>
      <c r="B1857">
        <v>146.53</v>
      </c>
      <c r="C1857">
        <v>2</v>
      </c>
      <c r="D1857" s="18">
        <v>39419</v>
      </c>
      <c r="E1857" s="18">
        <v>39469</v>
      </c>
      <c r="F1857" t="s">
        <v>5959</v>
      </c>
      <c r="G1857" t="s">
        <v>5969</v>
      </c>
      <c r="H1857" t="s">
        <v>675</v>
      </c>
      <c r="I1857" t="s">
        <v>672</v>
      </c>
      <c r="J1857" t="s">
        <v>851</v>
      </c>
      <c r="K1857" t="s">
        <v>1616</v>
      </c>
      <c r="L1857" t="s">
        <v>3775</v>
      </c>
      <c r="M1857">
        <v>2646295</v>
      </c>
      <c r="N1857">
        <v>30300</v>
      </c>
      <c r="O1857" s="59">
        <v>27843118</v>
      </c>
    </row>
    <row r="1858" spans="1:15" x14ac:dyDescent="0.3">
      <c r="A1858" t="s">
        <v>690</v>
      </c>
      <c r="B1858">
        <v>98.41</v>
      </c>
      <c r="C1858">
        <v>1</v>
      </c>
      <c r="D1858" s="18">
        <v>39209</v>
      </c>
      <c r="E1858" s="18">
        <v>39211</v>
      </c>
      <c r="F1858" t="s">
        <v>5957</v>
      </c>
      <c r="G1858" t="s">
        <v>5969</v>
      </c>
      <c r="H1858" t="s">
        <v>681</v>
      </c>
      <c r="I1858" t="s">
        <v>711</v>
      </c>
      <c r="J1858" t="s">
        <v>712</v>
      </c>
      <c r="K1858" t="s">
        <v>2079</v>
      </c>
      <c r="L1858" t="s">
        <v>1090</v>
      </c>
      <c r="M1858">
        <v>2655549</v>
      </c>
      <c r="N1858">
        <v>16000</v>
      </c>
      <c r="O1858" s="59">
        <v>26028376</v>
      </c>
    </row>
    <row r="1859" spans="1:15" x14ac:dyDescent="0.3">
      <c r="A1859" t="s">
        <v>676</v>
      </c>
      <c r="B1859">
        <v>144.6</v>
      </c>
      <c r="C1859">
        <v>3</v>
      </c>
      <c r="D1859" s="18">
        <v>39136</v>
      </c>
      <c r="E1859" s="18">
        <v>39226</v>
      </c>
      <c r="F1859" t="s">
        <v>5960</v>
      </c>
      <c r="G1859" t="s">
        <v>5969</v>
      </c>
      <c r="H1859" t="s">
        <v>675</v>
      </c>
      <c r="I1859" t="s">
        <v>672</v>
      </c>
      <c r="J1859" t="s">
        <v>851</v>
      </c>
      <c r="K1859" t="s">
        <v>3385</v>
      </c>
      <c r="L1859" t="s">
        <v>3774</v>
      </c>
      <c r="M1859">
        <v>2860617</v>
      </c>
      <c r="N1859">
        <v>30300</v>
      </c>
      <c r="O1859" s="59">
        <v>25466952</v>
      </c>
    </row>
    <row r="1860" spans="1:15" x14ac:dyDescent="0.3">
      <c r="A1860" t="s">
        <v>676</v>
      </c>
      <c r="B1860">
        <v>94.03</v>
      </c>
      <c r="C1860">
        <v>1</v>
      </c>
      <c r="D1860" s="18">
        <v>39090</v>
      </c>
      <c r="E1860" s="18">
        <v>39182</v>
      </c>
      <c r="F1860" t="s">
        <v>5960</v>
      </c>
      <c r="G1860" t="s">
        <v>5969</v>
      </c>
      <c r="H1860" t="s">
        <v>681</v>
      </c>
      <c r="I1860" t="s">
        <v>683</v>
      </c>
      <c r="J1860" t="s">
        <v>684</v>
      </c>
      <c r="K1860" t="s">
        <v>2792</v>
      </c>
      <c r="L1860" t="s">
        <v>3773</v>
      </c>
      <c r="M1860">
        <v>2451065</v>
      </c>
      <c r="N1860">
        <v>16000</v>
      </c>
      <c r="O1860" s="59">
        <v>25171500</v>
      </c>
    </row>
    <row r="1861" spans="1:15" x14ac:dyDescent="0.3">
      <c r="A1861" t="s">
        <v>709</v>
      </c>
      <c r="B1861">
        <v>148.84</v>
      </c>
      <c r="C1861">
        <v>3</v>
      </c>
      <c r="D1861" s="18">
        <v>39324</v>
      </c>
      <c r="E1861" s="18">
        <v>39324</v>
      </c>
      <c r="F1861" t="s">
        <v>5958</v>
      </c>
      <c r="G1861" t="s">
        <v>5969</v>
      </c>
      <c r="H1861" t="s">
        <v>675</v>
      </c>
      <c r="I1861" t="s">
        <v>726</v>
      </c>
      <c r="J1861" t="s">
        <v>750</v>
      </c>
      <c r="K1861" t="s">
        <v>2847</v>
      </c>
      <c r="L1861" t="s">
        <v>1012</v>
      </c>
      <c r="M1861">
        <v>52680</v>
      </c>
      <c r="N1861">
        <v>30300</v>
      </c>
      <c r="O1861" s="59">
        <v>26883969</v>
      </c>
    </row>
    <row r="1862" spans="1:15" x14ac:dyDescent="0.3">
      <c r="A1862" t="s">
        <v>709</v>
      </c>
      <c r="B1862">
        <v>134.01</v>
      </c>
      <c r="C1862">
        <v>3</v>
      </c>
      <c r="D1862" s="18">
        <v>39292</v>
      </c>
      <c r="E1862" s="18">
        <v>39316</v>
      </c>
      <c r="F1862" t="s">
        <v>5958</v>
      </c>
      <c r="G1862" t="s">
        <v>5969</v>
      </c>
      <c r="H1862" t="s">
        <v>681</v>
      </c>
      <c r="I1862" t="s">
        <v>746</v>
      </c>
      <c r="J1862" t="s">
        <v>747</v>
      </c>
      <c r="K1862" t="s">
        <v>3772</v>
      </c>
      <c r="L1862" t="s">
        <v>983</v>
      </c>
      <c r="M1862">
        <v>917069</v>
      </c>
      <c r="N1862">
        <v>16000</v>
      </c>
      <c r="O1862" s="59">
        <v>17755705</v>
      </c>
    </row>
    <row r="1863" spans="1:15" x14ac:dyDescent="0.3">
      <c r="A1863" t="s">
        <v>676</v>
      </c>
      <c r="B1863">
        <v>86.31</v>
      </c>
      <c r="C1863">
        <v>2</v>
      </c>
      <c r="D1863" s="18">
        <v>39132</v>
      </c>
      <c r="E1863" s="18">
        <v>39151</v>
      </c>
      <c r="F1863" t="s">
        <v>5960</v>
      </c>
      <c r="G1863" t="s">
        <v>5969</v>
      </c>
      <c r="H1863" t="s">
        <v>681</v>
      </c>
      <c r="I1863" t="s">
        <v>678</v>
      </c>
      <c r="J1863" t="s">
        <v>679</v>
      </c>
      <c r="K1863" t="s">
        <v>2289</v>
      </c>
      <c r="L1863" t="s">
        <v>3771</v>
      </c>
      <c r="M1863">
        <v>297915</v>
      </c>
      <c r="N1863">
        <v>16000</v>
      </c>
      <c r="O1863" s="59">
        <v>25469064</v>
      </c>
    </row>
    <row r="1864" spans="1:15" x14ac:dyDescent="0.3">
      <c r="A1864" t="s">
        <v>696</v>
      </c>
      <c r="B1864">
        <v>139.68</v>
      </c>
      <c r="C1864">
        <v>2</v>
      </c>
      <c r="D1864" s="18">
        <v>39157</v>
      </c>
      <c r="E1864" s="18">
        <v>39173</v>
      </c>
      <c r="F1864" t="s">
        <v>5960</v>
      </c>
      <c r="G1864" t="s">
        <v>5968</v>
      </c>
      <c r="H1864" t="s">
        <v>720</v>
      </c>
      <c r="I1864" t="s">
        <v>693</v>
      </c>
      <c r="J1864" t="s">
        <v>694</v>
      </c>
      <c r="K1864" t="s">
        <v>698</v>
      </c>
      <c r="L1864" t="s">
        <v>697</v>
      </c>
      <c r="M1864">
        <v>367933</v>
      </c>
      <c r="N1864">
        <v>90830</v>
      </c>
      <c r="O1864" s="59">
        <v>25678524</v>
      </c>
    </row>
    <row r="1865" spans="1:15" x14ac:dyDescent="0.3">
      <c r="A1865" t="s">
        <v>690</v>
      </c>
      <c r="B1865">
        <v>171.66</v>
      </c>
      <c r="C1865">
        <v>2</v>
      </c>
      <c r="D1865" s="18">
        <v>39375</v>
      </c>
      <c r="E1865" s="18">
        <v>39406</v>
      </c>
      <c r="F1865" t="s">
        <v>5959</v>
      </c>
      <c r="G1865" t="s">
        <v>5969</v>
      </c>
      <c r="H1865" t="s">
        <v>699</v>
      </c>
      <c r="I1865" t="s">
        <v>711</v>
      </c>
      <c r="J1865" t="s">
        <v>712</v>
      </c>
      <c r="K1865" t="s">
        <v>801</v>
      </c>
      <c r="L1865" t="s">
        <v>845</v>
      </c>
      <c r="M1865">
        <v>1978500</v>
      </c>
      <c r="N1865">
        <v>70700</v>
      </c>
      <c r="O1865" s="59">
        <v>27315083</v>
      </c>
    </row>
    <row r="1866" spans="1:15" x14ac:dyDescent="0.3">
      <c r="A1866" t="s">
        <v>696</v>
      </c>
      <c r="B1866">
        <v>185.27</v>
      </c>
      <c r="C1866">
        <v>3</v>
      </c>
      <c r="D1866" s="18">
        <v>39179</v>
      </c>
      <c r="E1866" s="18">
        <v>39192</v>
      </c>
      <c r="F1866" t="s">
        <v>5957</v>
      </c>
      <c r="G1866" t="s">
        <v>5969</v>
      </c>
      <c r="H1866" t="s">
        <v>699</v>
      </c>
      <c r="I1866" t="s">
        <v>693</v>
      </c>
      <c r="J1866" t="s">
        <v>694</v>
      </c>
      <c r="K1866" t="s">
        <v>953</v>
      </c>
      <c r="L1866" t="s">
        <v>3643</v>
      </c>
      <c r="M1866">
        <v>960953</v>
      </c>
      <c r="N1866">
        <v>70700</v>
      </c>
      <c r="O1866" s="59">
        <v>25807780</v>
      </c>
    </row>
    <row r="1867" spans="1:15" x14ac:dyDescent="0.3">
      <c r="A1867" t="s">
        <v>676</v>
      </c>
      <c r="B1867">
        <v>166.65</v>
      </c>
      <c r="C1867">
        <v>2</v>
      </c>
      <c r="D1867" s="18">
        <v>39098</v>
      </c>
      <c r="E1867" s="18">
        <v>39151</v>
      </c>
      <c r="F1867" t="s">
        <v>5960</v>
      </c>
      <c r="G1867" t="s">
        <v>5969</v>
      </c>
      <c r="H1867" t="s">
        <v>699</v>
      </c>
      <c r="I1867" t="s">
        <v>678</v>
      </c>
      <c r="J1867" t="s">
        <v>679</v>
      </c>
      <c r="K1867" t="s">
        <v>999</v>
      </c>
      <c r="L1867" t="s">
        <v>2110</v>
      </c>
      <c r="M1867">
        <v>2536038</v>
      </c>
      <c r="N1867">
        <v>70700</v>
      </c>
      <c r="O1867" s="59">
        <v>25198987</v>
      </c>
    </row>
    <row r="1868" spans="1:15" x14ac:dyDescent="0.3">
      <c r="A1868" t="s">
        <v>676</v>
      </c>
      <c r="B1868">
        <v>86.31</v>
      </c>
      <c r="C1868">
        <v>2</v>
      </c>
      <c r="D1868" s="18">
        <v>39237</v>
      </c>
      <c r="E1868" s="18">
        <v>39283</v>
      </c>
      <c r="F1868" t="s">
        <v>5957</v>
      </c>
      <c r="G1868" t="s">
        <v>5969</v>
      </c>
      <c r="H1868" t="s">
        <v>681</v>
      </c>
      <c r="I1868" t="s">
        <v>678</v>
      </c>
      <c r="J1868" t="s">
        <v>679</v>
      </c>
      <c r="K1868" t="s">
        <v>882</v>
      </c>
      <c r="L1868" t="s">
        <v>3152</v>
      </c>
      <c r="M1868">
        <v>296419</v>
      </c>
      <c r="N1868">
        <v>16000</v>
      </c>
      <c r="O1868" s="59">
        <v>26309467</v>
      </c>
    </row>
    <row r="1869" spans="1:15" x14ac:dyDescent="0.3">
      <c r="A1869" t="s">
        <v>690</v>
      </c>
      <c r="B1869">
        <v>98.41</v>
      </c>
      <c r="C1869">
        <v>1</v>
      </c>
      <c r="D1869" s="18">
        <v>39391</v>
      </c>
      <c r="E1869" s="18">
        <v>39397</v>
      </c>
      <c r="F1869" t="s">
        <v>5959</v>
      </c>
      <c r="G1869" t="s">
        <v>5969</v>
      </c>
      <c r="H1869" t="s">
        <v>681</v>
      </c>
      <c r="I1869" t="s">
        <v>711</v>
      </c>
      <c r="J1869" t="s">
        <v>712</v>
      </c>
      <c r="K1869" t="s">
        <v>3770</v>
      </c>
      <c r="L1869" t="s">
        <v>3769</v>
      </c>
      <c r="M1869">
        <v>135054</v>
      </c>
      <c r="N1869">
        <v>16000</v>
      </c>
      <c r="O1869" s="59">
        <v>27490970</v>
      </c>
    </row>
    <row r="1870" spans="1:15" x14ac:dyDescent="0.3">
      <c r="A1870" t="s">
        <v>696</v>
      </c>
      <c r="B1870">
        <v>175.83</v>
      </c>
      <c r="C1870">
        <v>3</v>
      </c>
      <c r="D1870" s="18">
        <v>39116</v>
      </c>
      <c r="E1870" s="18">
        <v>39134</v>
      </c>
      <c r="F1870" t="s">
        <v>5960</v>
      </c>
      <c r="G1870" t="s">
        <v>5968</v>
      </c>
      <c r="H1870" t="s">
        <v>755</v>
      </c>
      <c r="I1870" t="s">
        <v>693</v>
      </c>
      <c r="J1870" t="s">
        <v>694</v>
      </c>
      <c r="K1870" t="s">
        <v>733</v>
      </c>
      <c r="L1870" t="s">
        <v>3643</v>
      </c>
      <c r="M1870">
        <v>2519940</v>
      </c>
      <c r="N1870">
        <v>87000</v>
      </c>
      <c r="O1870" s="59">
        <v>25346266</v>
      </c>
    </row>
    <row r="1871" spans="1:15" x14ac:dyDescent="0.3">
      <c r="A1871" t="s">
        <v>690</v>
      </c>
      <c r="B1871">
        <v>121.13</v>
      </c>
      <c r="C1871">
        <v>1</v>
      </c>
      <c r="D1871" s="18">
        <v>39419</v>
      </c>
      <c r="E1871" s="18">
        <v>39420</v>
      </c>
      <c r="F1871" t="s">
        <v>5959</v>
      </c>
      <c r="G1871" t="s">
        <v>5969</v>
      </c>
      <c r="H1871" t="s">
        <v>675</v>
      </c>
      <c r="I1871" t="s">
        <v>711</v>
      </c>
      <c r="J1871" t="s">
        <v>712</v>
      </c>
      <c r="K1871" t="s">
        <v>1168</v>
      </c>
      <c r="L1871" t="s">
        <v>3768</v>
      </c>
      <c r="M1871">
        <v>765341</v>
      </c>
      <c r="N1871">
        <v>30300</v>
      </c>
      <c r="O1871" s="59">
        <v>27600204</v>
      </c>
    </row>
    <row r="1872" spans="1:15" x14ac:dyDescent="0.3">
      <c r="A1872" t="s">
        <v>696</v>
      </c>
      <c r="B1872">
        <v>114.46</v>
      </c>
      <c r="C1872">
        <v>2</v>
      </c>
      <c r="D1872" s="18">
        <v>39335</v>
      </c>
      <c r="E1872" s="18">
        <v>39346</v>
      </c>
      <c r="F1872" t="s">
        <v>5958</v>
      </c>
      <c r="G1872" t="s">
        <v>5969</v>
      </c>
      <c r="H1872" t="s">
        <v>681</v>
      </c>
      <c r="I1872" t="s">
        <v>946</v>
      </c>
      <c r="J1872" t="s">
        <v>947</v>
      </c>
      <c r="K1872" t="s">
        <v>2625</v>
      </c>
      <c r="L1872" t="s">
        <v>2624</v>
      </c>
      <c r="M1872">
        <v>2123952</v>
      </c>
      <c r="N1872">
        <v>16000</v>
      </c>
      <c r="O1872" s="59">
        <v>26990742</v>
      </c>
    </row>
    <row r="1873" spans="1:15" x14ac:dyDescent="0.3">
      <c r="A1873" t="s">
        <v>696</v>
      </c>
      <c r="B1873">
        <v>184.07</v>
      </c>
      <c r="C1873">
        <v>4</v>
      </c>
      <c r="D1873" s="18">
        <v>39255</v>
      </c>
      <c r="E1873" s="18">
        <v>39267</v>
      </c>
      <c r="F1873" t="s">
        <v>5957</v>
      </c>
      <c r="G1873" t="s">
        <v>5969</v>
      </c>
      <c r="H1873" t="s">
        <v>675</v>
      </c>
      <c r="I1873" t="s">
        <v>946</v>
      </c>
      <c r="J1873" t="s">
        <v>1124</v>
      </c>
      <c r="K1873" t="s">
        <v>3767</v>
      </c>
      <c r="L1873" t="s">
        <v>3766</v>
      </c>
      <c r="M1873">
        <v>2337607</v>
      </c>
      <c r="N1873">
        <v>30300</v>
      </c>
      <c r="O1873" s="59">
        <v>26419292</v>
      </c>
    </row>
    <row r="1874" spans="1:15" x14ac:dyDescent="0.3">
      <c r="A1874" t="s">
        <v>690</v>
      </c>
      <c r="B1874">
        <v>184.08</v>
      </c>
      <c r="C1874">
        <v>4</v>
      </c>
      <c r="D1874" s="18">
        <v>39251</v>
      </c>
      <c r="E1874" s="18">
        <v>39274</v>
      </c>
      <c r="F1874" t="s">
        <v>5957</v>
      </c>
      <c r="G1874" t="s">
        <v>5968</v>
      </c>
      <c r="H1874" t="s">
        <v>755</v>
      </c>
      <c r="I1874" t="s">
        <v>687</v>
      </c>
      <c r="J1874" t="s">
        <v>688</v>
      </c>
      <c r="K1874" t="s">
        <v>1167</v>
      </c>
      <c r="L1874" t="s">
        <v>1676</v>
      </c>
      <c r="M1874">
        <v>953111</v>
      </c>
      <c r="N1874">
        <v>87000</v>
      </c>
      <c r="O1874" s="59">
        <v>26342615</v>
      </c>
    </row>
    <row r="1875" spans="1:15" x14ac:dyDescent="0.3">
      <c r="A1875" t="s">
        <v>696</v>
      </c>
      <c r="B1875">
        <v>168.49</v>
      </c>
      <c r="C1875">
        <v>3</v>
      </c>
      <c r="D1875" s="18">
        <v>39340</v>
      </c>
      <c r="E1875" s="18">
        <v>39364</v>
      </c>
      <c r="F1875" t="s">
        <v>5958</v>
      </c>
      <c r="G1875" t="s">
        <v>5968</v>
      </c>
      <c r="H1875" t="s">
        <v>720</v>
      </c>
      <c r="I1875" t="s">
        <v>693</v>
      </c>
      <c r="J1875" t="s">
        <v>694</v>
      </c>
      <c r="K1875" t="s">
        <v>1525</v>
      </c>
      <c r="L1875" t="s">
        <v>3765</v>
      </c>
      <c r="M1875">
        <v>793131</v>
      </c>
      <c r="N1875">
        <v>90830</v>
      </c>
      <c r="O1875" s="59">
        <v>27125328</v>
      </c>
    </row>
    <row r="1876" spans="1:15" x14ac:dyDescent="0.3">
      <c r="A1876" t="s">
        <v>690</v>
      </c>
      <c r="B1876">
        <v>126.38</v>
      </c>
      <c r="C1876">
        <v>2</v>
      </c>
      <c r="D1876" s="18">
        <v>39303</v>
      </c>
      <c r="E1876" s="18">
        <v>39338</v>
      </c>
      <c r="F1876" t="s">
        <v>5958</v>
      </c>
      <c r="G1876" t="s">
        <v>5969</v>
      </c>
      <c r="H1876" t="s">
        <v>675</v>
      </c>
      <c r="I1876" t="s">
        <v>711</v>
      </c>
      <c r="J1876" t="s">
        <v>712</v>
      </c>
      <c r="K1876" t="s">
        <v>1746</v>
      </c>
      <c r="L1876" t="s">
        <v>3624</v>
      </c>
      <c r="M1876">
        <v>138226</v>
      </c>
      <c r="N1876">
        <v>30300</v>
      </c>
      <c r="O1876" s="59">
        <v>26727762</v>
      </c>
    </row>
    <row r="1877" spans="1:15" x14ac:dyDescent="0.3">
      <c r="A1877" t="s">
        <v>696</v>
      </c>
      <c r="B1877">
        <v>185.27</v>
      </c>
      <c r="C1877">
        <v>3</v>
      </c>
      <c r="D1877" s="18">
        <v>39119</v>
      </c>
      <c r="E1877" s="18">
        <v>39123</v>
      </c>
      <c r="F1877" t="s">
        <v>5960</v>
      </c>
      <c r="G1877" t="s">
        <v>5969</v>
      </c>
      <c r="H1877" t="s">
        <v>699</v>
      </c>
      <c r="I1877" t="s">
        <v>693</v>
      </c>
      <c r="J1877" t="s">
        <v>694</v>
      </c>
      <c r="K1877" t="s">
        <v>2034</v>
      </c>
      <c r="L1877" t="s">
        <v>996</v>
      </c>
      <c r="M1877">
        <v>960926</v>
      </c>
      <c r="N1877">
        <v>70700</v>
      </c>
      <c r="O1877" s="59">
        <v>25346141</v>
      </c>
    </row>
    <row r="1878" spans="1:15" x14ac:dyDescent="0.3">
      <c r="A1878" t="s">
        <v>690</v>
      </c>
      <c r="B1878">
        <v>100.7</v>
      </c>
      <c r="C1878">
        <v>2</v>
      </c>
      <c r="D1878" s="18">
        <v>39173</v>
      </c>
      <c r="E1878" s="18">
        <v>39174</v>
      </c>
      <c r="F1878" t="s">
        <v>5957</v>
      </c>
      <c r="G1878" t="s">
        <v>5969</v>
      </c>
      <c r="H1878" t="s">
        <v>681</v>
      </c>
      <c r="I1878" t="s">
        <v>722</v>
      </c>
      <c r="J1878" t="s">
        <v>797</v>
      </c>
      <c r="K1878" t="s">
        <v>1766</v>
      </c>
      <c r="L1878" t="s">
        <v>1535</v>
      </c>
      <c r="M1878">
        <v>107192</v>
      </c>
      <c r="N1878">
        <v>16000</v>
      </c>
      <c r="O1878" s="59">
        <v>25760168</v>
      </c>
    </row>
    <row r="1879" spans="1:15" x14ac:dyDescent="0.3">
      <c r="A1879" t="s">
        <v>690</v>
      </c>
      <c r="B1879">
        <v>100.7</v>
      </c>
      <c r="C1879">
        <v>2</v>
      </c>
      <c r="D1879" s="18">
        <v>39205</v>
      </c>
      <c r="E1879" s="18">
        <v>39219</v>
      </c>
      <c r="F1879" t="s">
        <v>5957</v>
      </c>
      <c r="G1879" t="s">
        <v>5969</v>
      </c>
      <c r="H1879" t="s">
        <v>681</v>
      </c>
      <c r="I1879" t="s">
        <v>722</v>
      </c>
      <c r="J1879" t="s">
        <v>797</v>
      </c>
      <c r="K1879" t="s">
        <v>1766</v>
      </c>
      <c r="L1879" t="s">
        <v>1535</v>
      </c>
      <c r="M1879">
        <v>107192</v>
      </c>
      <c r="N1879">
        <v>16000</v>
      </c>
      <c r="O1879" s="59">
        <v>25972477</v>
      </c>
    </row>
    <row r="1880" spans="1:15" x14ac:dyDescent="0.3">
      <c r="A1880" t="s">
        <v>696</v>
      </c>
      <c r="B1880">
        <v>139.68</v>
      </c>
      <c r="C1880">
        <v>2</v>
      </c>
      <c r="D1880" s="18">
        <v>39283</v>
      </c>
      <c r="E1880" s="18">
        <v>39301</v>
      </c>
      <c r="F1880" t="s">
        <v>5958</v>
      </c>
      <c r="G1880" t="s">
        <v>5968</v>
      </c>
      <c r="H1880" t="s">
        <v>720</v>
      </c>
      <c r="I1880" t="s">
        <v>693</v>
      </c>
      <c r="J1880" t="s">
        <v>694</v>
      </c>
      <c r="K1880" t="s">
        <v>2036</v>
      </c>
      <c r="L1880" t="s">
        <v>3764</v>
      </c>
      <c r="M1880">
        <v>368651</v>
      </c>
      <c r="N1880">
        <v>90830</v>
      </c>
      <c r="O1880" s="59">
        <v>26638945</v>
      </c>
    </row>
    <row r="1881" spans="1:15" x14ac:dyDescent="0.3">
      <c r="A1881" t="s">
        <v>676</v>
      </c>
      <c r="B1881">
        <v>159.74</v>
      </c>
      <c r="C1881">
        <v>2</v>
      </c>
      <c r="D1881" s="18">
        <v>39156</v>
      </c>
      <c r="E1881" s="18">
        <v>39184</v>
      </c>
      <c r="F1881" t="s">
        <v>5960</v>
      </c>
      <c r="G1881" t="s">
        <v>5968</v>
      </c>
      <c r="H1881" t="s">
        <v>720</v>
      </c>
      <c r="I1881" t="s">
        <v>683</v>
      </c>
      <c r="J1881" t="s">
        <v>703</v>
      </c>
      <c r="K1881" t="s">
        <v>1021</v>
      </c>
      <c r="L1881" t="s">
        <v>1020</v>
      </c>
      <c r="M1881">
        <v>17491</v>
      </c>
      <c r="N1881">
        <v>90830</v>
      </c>
      <c r="O1881" s="59">
        <v>25599927</v>
      </c>
    </row>
    <row r="1882" spans="1:15" x14ac:dyDescent="0.3">
      <c r="A1882" t="s">
        <v>696</v>
      </c>
      <c r="B1882">
        <v>124.43</v>
      </c>
      <c r="C1882">
        <v>1</v>
      </c>
      <c r="D1882" s="18">
        <v>39137</v>
      </c>
      <c r="E1882" s="18">
        <v>39155</v>
      </c>
      <c r="F1882" t="s">
        <v>5960</v>
      </c>
      <c r="G1882" t="s">
        <v>5969</v>
      </c>
      <c r="H1882" t="s">
        <v>681</v>
      </c>
      <c r="I1882" t="s">
        <v>693</v>
      </c>
      <c r="J1882" t="s">
        <v>694</v>
      </c>
      <c r="K1882" t="s">
        <v>1219</v>
      </c>
      <c r="L1882" t="s">
        <v>2294</v>
      </c>
      <c r="M1882">
        <v>356132</v>
      </c>
      <c r="N1882">
        <v>16000</v>
      </c>
      <c r="O1882" s="59">
        <v>25522309</v>
      </c>
    </row>
    <row r="1883" spans="1:15" x14ac:dyDescent="0.3">
      <c r="A1883" t="s">
        <v>676</v>
      </c>
      <c r="B1883">
        <v>186.44</v>
      </c>
      <c r="C1883">
        <v>2</v>
      </c>
      <c r="D1883" s="18">
        <v>39235</v>
      </c>
      <c r="E1883" s="18">
        <v>39307</v>
      </c>
      <c r="F1883" t="s">
        <v>5957</v>
      </c>
      <c r="G1883" t="s">
        <v>5969</v>
      </c>
      <c r="H1883" t="s">
        <v>699</v>
      </c>
      <c r="I1883" t="s">
        <v>672</v>
      </c>
      <c r="J1883" t="s">
        <v>779</v>
      </c>
      <c r="K1883" t="s">
        <v>3763</v>
      </c>
      <c r="L1883" t="s">
        <v>3762</v>
      </c>
      <c r="M1883">
        <v>961288</v>
      </c>
      <c r="N1883">
        <v>70700</v>
      </c>
      <c r="O1883" s="59">
        <v>26234194</v>
      </c>
    </row>
    <row r="1884" spans="1:15" x14ac:dyDescent="0.3">
      <c r="A1884" t="s">
        <v>676</v>
      </c>
      <c r="B1884">
        <v>160.78</v>
      </c>
      <c r="C1884">
        <v>3</v>
      </c>
      <c r="D1884" s="18">
        <v>39124</v>
      </c>
      <c r="E1884" s="18">
        <v>39141</v>
      </c>
      <c r="F1884" t="s">
        <v>5960</v>
      </c>
      <c r="G1884" t="s">
        <v>5968</v>
      </c>
      <c r="H1884" t="s">
        <v>720</v>
      </c>
      <c r="I1884" t="s">
        <v>683</v>
      </c>
      <c r="J1884" t="s">
        <v>730</v>
      </c>
      <c r="K1884" t="s">
        <v>3756</v>
      </c>
      <c r="L1884" t="s">
        <v>3761</v>
      </c>
      <c r="M1884">
        <v>226341</v>
      </c>
      <c r="N1884">
        <v>90830</v>
      </c>
      <c r="O1884" s="59">
        <v>25413006</v>
      </c>
    </row>
    <row r="1885" spans="1:15" x14ac:dyDescent="0.3">
      <c r="A1885" t="s">
        <v>709</v>
      </c>
      <c r="B1885">
        <v>174.36</v>
      </c>
      <c r="C1885">
        <v>2</v>
      </c>
      <c r="D1885" s="18">
        <v>39177</v>
      </c>
      <c r="E1885" s="18">
        <v>39195</v>
      </c>
      <c r="F1885" t="s">
        <v>5957</v>
      </c>
      <c r="G1885" t="s">
        <v>5969</v>
      </c>
      <c r="H1885" t="s">
        <v>675</v>
      </c>
      <c r="I1885" t="s">
        <v>746</v>
      </c>
      <c r="J1885" t="s">
        <v>782</v>
      </c>
      <c r="K1885" t="s">
        <v>1054</v>
      </c>
      <c r="L1885" t="s">
        <v>1053</v>
      </c>
      <c r="M1885">
        <v>9212601</v>
      </c>
      <c r="N1885">
        <v>30300</v>
      </c>
      <c r="O1885" s="59">
        <v>17696686</v>
      </c>
    </row>
    <row r="1886" spans="1:15" x14ac:dyDescent="0.3">
      <c r="A1886" t="s">
        <v>676</v>
      </c>
      <c r="B1886">
        <v>86.31</v>
      </c>
      <c r="C1886">
        <v>2</v>
      </c>
      <c r="D1886" s="18">
        <v>39355</v>
      </c>
      <c r="E1886" s="18">
        <v>39356</v>
      </c>
      <c r="F1886" t="s">
        <v>5958</v>
      </c>
      <c r="G1886" t="s">
        <v>5969</v>
      </c>
      <c r="H1886" t="s">
        <v>681</v>
      </c>
      <c r="I1886" t="s">
        <v>678</v>
      </c>
      <c r="J1886" t="s">
        <v>679</v>
      </c>
      <c r="K1886" t="s">
        <v>2556</v>
      </c>
      <c r="L1886" t="s">
        <v>2555</v>
      </c>
      <c r="M1886">
        <v>2734194</v>
      </c>
      <c r="N1886">
        <v>16000</v>
      </c>
      <c r="O1886" s="59">
        <v>27174849</v>
      </c>
    </row>
    <row r="1887" spans="1:15" x14ac:dyDescent="0.3">
      <c r="A1887" t="s">
        <v>690</v>
      </c>
      <c r="B1887">
        <v>135.16999999999999</v>
      </c>
      <c r="C1887">
        <v>3</v>
      </c>
      <c r="D1887" s="18">
        <v>39370</v>
      </c>
      <c r="E1887" s="18">
        <v>39392</v>
      </c>
      <c r="F1887" t="s">
        <v>5959</v>
      </c>
      <c r="G1887" t="s">
        <v>5968</v>
      </c>
      <c r="H1887" t="s">
        <v>720</v>
      </c>
      <c r="I1887" t="s">
        <v>711</v>
      </c>
      <c r="J1887" t="s">
        <v>712</v>
      </c>
      <c r="K1887" t="s">
        <v>801</v>
      </c>
      <c r="L1887" t="s">
        <v>1470</v>
      </c>
      <c r="M1887">
        <v>2917364</v>
      </c>
      <c r="N1887">
        <v>90830</v>
      </c>
      <c r="O1887" s="59">
        <v>27272100</v>
      </c>
    </row>
    <row r="1888" spans="1:15" x14ac:dyDescent="0.3">
      <c r="A1888" t="s">
        <v>690</v>
      </c>
      <c r="B1888">
        <v>92.9</v>
      </c>
      <c r="C1888">
        <v>2</v>
      </c>
      <c r="D1888" s="18">
        <v>39248</v>
      </c>
      <c r="E1888" s="18">
        <v>39261</v>
      </c>
      <c r="F1888" t="s">
        <v>5957</v>
      </c>
      <c r="G1888" t="s">
        <v>5969</v>
      </c>
      <c r="H1888" t="s">
        <v>681</v>
      </c>
      <c r="I1888" t="s">
        <v>711</v>
      </c>
      <c r="J1888" t="s">
        <v>712</v>
      </c>
      <c r="K1888" t="s">
        <v>1650</v>
      </c>
      <c r="L1888" t="s">
        <v>943</v>
      </c>
      <c r="M1888">
        <v>149812</v>
      </c>
      <c r="N1888">
        <v>16000</v>
      </c>
      <c r="O1888" s="59">
        <v>26352139</v>
      </c>
    </row>
    <row r="1889" spans="1:15" x14ac:dyDescent="0.3">
      <c r="A1889" t="s">
        <v>696</v>
      </c>
      <c r="B1889">
        <v>112.13</v>
      </c>
      <c r="C1889">
        <v>2</v>
      </c>
      <c r="D1889" s="18">
        <v>39401</v>
      </c>
      <c r="E1889" s="18">
        <v>39407</v>
      </c>
      <c r="F1889" t="s">
        <v>5959</v>
      </c>
      <c r="G1889" t="s">
        <v>5969</v>
      </c>
      <c r="H1889" t="s">
        <v>681</v>
      </c>
      <c r="I1889" t="s">
        <v>765</v>
      </c>
      <c r="J1889" t="s">
        <v>766</v>
      </c>
      <c r="K1889" t="s">
        <v>3760</v>
      </c>
      <c r="L1889" t="s">
        <v>3759</v>
      </c>
      <c r="M1889">
        <v>2719135</v>
      </c>
      <c r="N1889">
        <v>16000</v>
      </c>
      <c r="O1889" s="59">
        <v>27507017</v>
      </c>
    </row>
    <row r="1890" spans="1:15" x14ac:dyDescent="0.3">
      <c r="A1890" t="s">
        <v>709</v>
      </c>
      <c r="B1890">
        <v>147.22</v>
      </c>
      <c r="C1890">
        <v>2</v>
      </c>
      <c r="D1890" s="18">
        <v>39251</v>
      </c>
      <c r="E1890" s="18">
        <v>39269</v>
      </c>
      <c r="F1890" t="s">
        <v>5957</v>
      </c>
      <c r="G1890" t="s">
        <v>5969</v>
      </c>
      <c r="H1890" t="s">
        <v>699</v>
      </c>
      <c r="I1890" t="s">
        <v>746</v>
      </c>
      <c r="J1890" t="s">
        <v>782</v>
      </c>
      <c r="K1890" t="s">
        <v>3113</v>
      </c>
      <c r="L1890" t="s">
        <v>1012</v>
      </c>
      <c r="M1890">
        <v>964947</v>
      </c>
      <c r="N1890">
        <v>70700</v>
      </c>
      <c r="O1890" s="59">
        <v>17722869</v>
      </c>
    </row>
    <row r="1891" spans="1:15" x14ac:dyDescent="0.3">
      <c r="A1891" t="s">
        <v>676</v>
      </c>
      <c r="B1891">
        <v>146.53</v>
      </c>
      <c r="C1891">
        <v>2</v>
      </c>
      <c r="D1891" s="18">
        <v>39348</v>
      </c>
      <c r="E1891" s="18">
        <v>39414</v>
      </c>
      <c r="F1891" t="s">
        <v>5958</v>
      </c>
      <c r="G1891" t="s">
        <v>5969</v>
      </c>
      <c r="H1891" t="s">
        <v>675</v>
      </c>
      <c r="I1891" t="s">
        <v>672</v>
      </c>
      <c r="J1891" t="s">
        <v>851</v>
      </c>
      <c r="K1891" t="s">
        <v>2457</v>
      </c>
      <c r="L1891" t="s">
        <v>3758</v>
      </c>
      <c r="M1891">
        <v>276703</v>
      </c>
      <c r="N1891">
        <v>30300</v>
      </c>
      <c r="O1891" s="59">
        <v>27118026</v>
      </c>
    </row>
    <row r="1892" spans="1:15" x14ac:dyDescent="0.3">
      <c r="A1892" t="s">
        <v>696</v>
      </c>
      <c r="B1892">
        <v>186.4</v>
      </c>
      <c r="C1892">
        <v>2</v>
      </c>
      <c r="D1892" s="18">
        <v>39153</v>
      </c>
      <c r="E1892" s="18">
        <v>39172</v>
      </c>
      <c r="F1892" t="s">
        <v>5960</v>
      </c>
      <c r="G1892" t="s">
        <v>5969</v>
      </c>
      <c r="H1892" t="s">
        <v>699</v>
      </c>
      <c r="I1892" t="s">
        <v>946</v>
      </c>
      <c r="J1892" t="s">
        <v>1124</v>
      </c>
      <c r="K1892" t="s">
        <v>3757</v>
      </c>
      <c r="L1892" t="s">
        <v>3639</v>
      </c>
      <c r="M1892">
        <v>960268</v>
      </c>
      <c r="N1892">
        <v>70700</v>
      </c>
      <c r="O1892" s="59">
        <v>25598927</v>
      </c>
    </row>
    <row r="1893" spans="1:15" x14ac:dyDescent="0.3">
      <c r="A1893" t="s">
        <v>676</v>
      </c>
      <c r="B1893">
        <v>89.26</v>
      </c>
      <c r="C1893">
        <v>2</v>
      </c>
      <c r="D1893" s="18">
        <v>39430</v>
      </c>
      <c r="E1893" s="18">
        <v>39446</v>
      </c>
      <c r="F1893" t="s">
        <v>5959</v>
      </c>
      <c r="G1893" t="s">
        <v>5969</v>
      </c>
      <c r="H1893" t="s">
        <v>681</v>
      </c>
      <c r="I1893" t="s">
        <v>683</v>
      </c>
      <c r="J1893" t="s">
        <v>730</v>
      </c>
      <c r="K1893" t="s">
        <v>3756</v>
      </c>
      <c r="L1893" t="s">
        <v>3755</v>
      </c>
      <c r="M1893">
        <v>2896755</v>
      </c>
      <c r="N1893">
        <v>16000</v>
      </c>
      <c r="O1893" s="59">
        <v>27771320</v>
      </c>
    </row>
    <row r="1894" spans="1:15" x14ac:dyDescent="0.3">
      <c r="A1894" t="s">
        <v>690</v>
      </c>
      <c r="B1894">
        <v>192.63</v>
      </c>
      <c r="C1894">
        <v>3</v>
      </c>
      <c r="D1894" s="18">
        <v>39131</v>
      </c>
      <c r="E1894" s="18">
        <v>39137</v>
      </c>
      <c r="F1894" t="s">
        <v>5960</v>
      </c>
      <c r="G1894" t="s">
        <v>5968</v>
      </c>
      <c r="H1894" t="s">
        <v>755</v>
      </c>
      <c r="I1894" t="s">
        <v>839</v>
      </c>
      <c r="J1894" t="s">
        <v>797</v>
      </c>
      <c r="K1894" t="s">
        <v>1977</v>
      </c>
      <c r="L1894" t="s">
        <v>1976</v>
      </c>
      <c r="M1894">
        <v>2687403</v>
      </c>
      <c r="N1894">
        <v>87000</v>
      </c>
      <c r="O1894" s="59">
        <v>25395259</v>
      </c>
    </row>
    <row r="1895" spans="1:15" x14ac:dyDescent="0.3">
      <c r="A1895" t="s">
        <v>709</v>
      </c>
      <c r="B1895">
        <v>97.73</v>
      </c>
      <c r="C1895">
        <v>2</v>
      </c>
      <c r="D1895" s="18">
        <v>39149</v>
      </c>
      <c r="E1895" s="18">
        <v>39199</v>
      </c>
      <c r="F1895" t="s">
        <v>5960</v>
      </c>
      <c r="G1895" t="s">
        <v>5968</v>
      </c>
      <c r="H1895" t="s">
        <v>720</v>
      </c>
      <c r="I1895" t="s">
        <v>706</v>
      </c>
      <c r="J1895" t="s">
        <v>707</v>
      </c>
      <c r="K1895" t="s">
        <v>1489</v>
      </c>
      <c r="L1895" t="s">
        <v>2139</v>
      </c>
      <c r="M1895">
        <v>2753923</v>
      </c>
      <c r="N1895">
        <v>90830</v>
      </c>
      <c r="O1895" s="59">
        <v>2025460</v>
      </c>
    </row>
    <row r="1896" spans="1:15" x14ac:dyDescent="0.3">
      <c r="A1896" t="s">
        <v>690</v>
      </c>
      <c r="B1896">
        <v>138.24</v>
      </c>
      <c r="C1896">
        <v>3</v>
      </c>
      <c r="D1896" s="18">
        <v>39172</v>
      </c>
      <c r="E1896" s="18">
        <v>39212</v>
      </c>
      <c r="F1896" t="s">
        <v>5960</v>
      </c>
      <c r="G1896" t="s">
        <v>5969</v>
      </c>
      <c r="H1896" t="s">
        <v>675</v>
      </c>
      <c r="I1896" t="s">
        <v>839</v>
      </c>
      <c r="J1896" t="s">
        <v>840</v>
      </c>
      <c r="K1896" t="s">
        <v>3754</v>
      </c>
      <c r="L1896" t="s">
        <v>3753</v>
      </c>
      <c r="M1896">
        <v>290592</v>
      </c>
      <c r="N1896">
        <v>30300</v>
      </c>
      <c r="O1896" s="59">
        <v>25774895</v>
      </c>
    </row>
    <row r="1897" spans="1:15" x14ac:dyDescent="0.3">
      <c r="A1897" t="s">
        <v>676</v>
      </c>
      <c r="B1897">
        <v>119.38</v>
      </c>
      <c r="C1897">
        <v>1</v>
      </c>
      <c r="D1897" s="18">
        <v>39293</v>
      </c>
      <c r="E1897" s="18">
        <v>39295</v>
      </c>
      <c r="F1897" t="s">
        <v>5958</v>
      </c>
      <c r="G1897" t="s">
        <v>5969</v>
      </c>
      <c r="H1897" t="s">
        <v>681</v>
      </c>
      <c r="I1897" t="s">
        <v>672</v>
      </c>
      <c r="J1897" t="s">
        <v>673</v>
      </c>
      <c r="K1897" t="s">
        <v>1660</v>
      </c>
      <c r="L1897" t="s">
        <v>3697</v>
      </c>
      <c r="M1897">
        <v>2666762</v>
      </c>
      <c r="N1897">
        <v>16000</v>
      </c>
      <c r="O1897" s="59">
        <v>1113720</v>
      </c>
    </row>
    <row r="1898" spans="1:15" x14ac:dyDescent="0.3">
      <c r="A1898" t="s">
        <v>696</v>
      </c>
      <c r="B1898">
        <v>185.27</v>
      </c>
      <c r="C1898">
        <v>3</v>
      </c>
      <c r="D1898" s="18">
        <v>39228</v>
      </c>
      <c r="E1898" s="18">
        <v>39238</v>
      </c>
      <c r="F1898" t="s">
        <v>5957</v>
      </c>
      <c r="G1898" t="s">
        <v>5969</v>
      </c>
      <c r="H1898" t="s">
        <v>699</v>
      </c>
      <c r="I1898" t="s">
        <v>693</v>
      </c>
      <c r="J1898" t="s">
        <v>694</v>
      </c>
      <c r="K1898" t="s">
        <v>2034</v>
      </c>
      <c r="L1898" t="s">
        <v>3421</v>
      </c>
      <c r="M1898">
        <v>2533466</v>
      </c>
      <c r="N1898">
        <v>70700</v>
      </c>
      <c r="O1898" s="59">
        <v>26371415</v>
      </c>
    </row>
    <row r="1899" spans="1:15" x14ac:dyDescent="0.3">
      <c r="A1899" t="s">
        <v>696</v>
      </c>
      <c r="B1899">
        <v>181.28</v>
      </c>
      <c r="C1899">
        <v>3</v>
      </c>
      <c r="D1899" s="18">
        <v>39438</v>
      </c>
      <c r="E1899" s="18">
        <v>39438</v>
      </c>
      <c r="F1899" t="s">
        <v>5959</v>
      </c>
      <c r="G1899" t="s">
        <v>5969</v>
      </c>
      <c r="H1899" t="s">
        <v>699</v>
      </c>
      <c r="I1899" t="s">
        <v>693</v>
      </c>
      <c r="J1899" t="s">
        <v>694</v>
      </c>
      <c r="K1899" t="s">
        <v>733</v>
      </c>
      <c r="L1899" t="s">
        <v>2557</v>
      </c>
      <c r="M1899">
        <v>961732</v>
      </c>
      <c r="N1899">
        <v>70700</v>
      </c>
      <c r="O1899" s="59">
        <v>27806498</v>
      </c>
    </row>
    <row r="1900" spans="1:15" x14ac:dyDescent="0.3">
      <c r="A1900" t="s">
        <v>676</v>
      </c>
      <c r="B1900">
        <v>184.19</v>
      </c>
      <c r="C1900">
        <v>3</v>
      </c>
      <c r="D1900" s="18">
        <v>39319</v>
      </c>
      <c r="E1900" s="18">
        <v>39329</v>
      </c>
      <c r="F1900" t="s">
        <v>5958</v>
      </c>
      <c r="G1900" t="s">
        <v>5969</v>
      </c>
      <c r="H1900" t="s">
        <v>699</v>
      </c>
      <c r="I1900" t="s">
        <v>672</v>
      </c>
      <c r="J1900" t="s">
        <v>851</v>
      </c>
      <c r="K1900" t="s">
        <v>2444</v>
      </c>
      <c r="L1900" t="s">
        <v>1701</v>
      </c>
      <c r="M1900">
        <v>2164149</v>
      </c>
      <c r="N1900">
        <v>70700</v>
      </c>
      <c r="O1900" s="59">
        <v>26934430</v>
      </c>
    </row>
    <row r="1901" spans="1:15" x14ac:dyDescent="0.3">
      <c r="A1901" t="s">
        <v>676</v>
      </c>
      <c r="B1901">
        <v>94.77</v>
      </c>
      <c r="C1901">
        <v>1</v>
      </c>
      <c r="D1901" s="18">
        <v>39140</v>
      </c>
      <c r="E1901" s="18">
        <v>39159</v>
      </c>
      <c r="F1901" t="s">
        <v>5960</v>
      </c>
      <c r="G1901" t="s">
        <v>5969</v>
      </c>
      <c r="H1901" t="s">
        <v>681</v>
      </c>
      <c r="I1901" t="s">
        <v>678</v>
      </c>
      <c r="J1901" t="s">
        <v>679</v>
      </c>
      <c r="K1901" t="s">
        <v>3391</v>
      </c>
      <c r="L1901" t="s">
        <v>3390</v>
      </c>
      <c r="M1901">
        <v>1752374</v>
      </c>
      <c r="N1901">
        <v>16000</v>
      </c>
      <c r="O1901" s="59">
        <v>25419418</v>
      </c>
    </row>
    <row r="1902" spans="1:15" x14ac:dyDescent="0.3">
      <c r="A1902" t="s">
        <v>676</v>
      </c>
      <c r="B1902">
        <v>112.01</v>
      </c>
      <c r="C1902">
        <v>2</v>
      </c>
      <c r="D1902" s="18">
        <v>39417</v>
      </c>
      <c r="E1902" s="18">
        <v>39510</v>
      </c>
      <c r="F1902" t="s">
        <v>5959</v>
      </c>
      <c r="G1902" t="s">
        <v>5969</v>
      </c>
      <c r="H1902" t="s">
        <v>681</v>
      </c>
      <c r="I1902" t="s">
        <v>672</v>
      </c>
      <c r="J1902" t="s">
        <v>779</v>
      </c>
      <c r="K1902" t="s">
        <v>1530</v>
      </c>
      <c r="L1902" t="s">
        <v>3752</v>
      </c>
      <c r="M1902">
        <v>349334</v>
      </c>
      <c r="N1902">
        <v>16000</v>
      </c>
      <c r="O1902" s="59">
        <v>27669787</v>
      </c>
    </row>
    <row r="1903" spans="1:15" x14ac:dyDescent="0.3">
      <c r="A1903" t="s">
        <v>709</v>
      </c>
      <c r="B1903">
        <v>139.11000000000001</v>
      </c>
      <c r="C1903">
        <v>2</v>
      </c>
      <c r="D1903" s="18">
        <v>39283</v>
      </c>
      <c r="E1903" s="18">
        <v>39332</v>
      </c>
      <c r="F1903" t="s">
        <v>5958</v>
      </c>
      <c r="G1903" t="s">
        <v>5969</v>
      </c>
      <c r="H1903" t="s">
        <v>675</v>
      </c>
      <c r="I1903" t="s">
        <v>771</v>
      </c>
      <c r="J1903" t="s">
        <v>772</v>
      </c>
      <c r="K1903" t="s">
        <v>1485</v>
      </c>
      <c r="L1903" t="s">
        <v>3537</v>
      </c>
      <c r="M1903">
        <v>71172</v>
      </c>
      <c r="N1903">
        <v>30300</v>
      </c>
      <c r="O1903" s="59">
        <v>26614959</v>
      </c>
    </row>
    <row r="1904" spans="1:15" x14ac:dyDescent="0.3">
      <c r="A1904" t="s">
        <v>709</v>
      </c>
      <c r="B1904">
        <v>139.11000000000001</v>
      </c>
      <c r="C1904">
        <v>2</v>
      </c>
      <c r="D1904" s="18">
        <v>39157</v>
      </c>
      <c r="E1904" s="18">
        <v>39188</v>
      </c>
      <c r="F1904" t="s">
        <v>5960</v>
      </c>
      <c r="G1904" t="s">
        <v>5969</v>
      </c>
      <c r="H1904" t="s">
        <v>675</v>
      </c>
      <c r="I1904" t="s">
        <v>771</v>
      </c>
      <c r="J1904" t="s">
        <v>750</v>
      </c>
      <c r="K1904" t="s">
        <v>3751</v>
      </c>
      <c r="L1904" t="s">
        <v>3750</v>
      </c>
      <c r="M1904">
        <v>1774928</v>
      </c>
      <c r="N1904">
        <v>30300</v>
      </c>
      <c r="O1904" s="59">
        <v>25602509</v>
      </c>
    </row>
    <row r="1905" spans="1:15" x14ac:dyDescent="0.3">
      <c r="A1905" t="s">
        <v>676</v>
      </c>
      <c r="B1905">
        <v>146.53</v>
      </c>
      <c r="C1905">
        <v>2</v>
      </c>
      <c r="D1905" s="18">
        <v>39404</v>
      </c>
      <c r="E1905" s="18">
        <v>39457</v>
      </c>
      <c r="F1905" t="s">
        <v>5959</v>
      </c>
      <c r="G1905" t="s">
        <v>5969</v>
      </c>
      <c r="H1905" t="s">
        <v>675</v>
      </c>
      <c r="I1905" t="s">
        <v>672</v>
      </c>
      <c r="J1905" t="s">
        <v>851</v>
      </c>
      <c r="K1905" t="s">
        <v>1616</v>
      </c>
      <c r="L1905" t="s">
        <v>3266</v>
      </c>
      <c r="M1905">
        <v>2559358</v>
      </c>
      <c r="N1905">
        <v>30300</v>
      </c>
      <c r="O1905" s="59">
        <v>27556349</v>
      </c>
    </row>
    <row r="1906" spans="1:15" x14ac:dyDescent="0.3">
      <c r="A1906" t="s">
        <v>676</v>
      </c>
      <c r="B1906">
        <v>86.31</v>
      </c>
      <c r="C1906">
        <v>2</v>
      </c>
      <c r="D1906" s="18">
        <v>39129</v>
      </c>
      <c r="E1906" s="18">
        <v>39194</v>
      </c>
      <c r="F1906" t="s">
        <v>5960</v>
      </c>
      <c r="G1906" t="s">
        <v>5969</v>
      </c>
      <c r="H1906" t="s">
        <v>681</v>
      </c>
      <c r="I1906" t="s">
        <v>678</v>
      </c>
      <c r="J1906" t="s">
        <v>679</v>
      </c>
      <c r="K1906" t="s">
        <v>882</v>
      </c>
      <c r="L1906" t="s">
        <v>3749</v>
      </c>
      <c r="M1906">
        <v>2747084</v>
      </c>
      <c r="N1906">
        <v>16000</v>
      </c>
      <c r="O1906" s="59">
        <v>1983513</v>
      </c>
    </row>
    <row r="1907" spans="1:15" x14ac:dyDescent="0.3">
      <c r="A1907" t="s">
        <v>709</v>
      </c>
      <c r="B1907">
        <v>191.87</v>
      </c>
      <c r="C1907">
        <v>2</v>
      </c>
      <c r="D1907" s="18">
        <v>39391</v>
      </c>
      <c r="E1907" s="18">
        <v>39410</v>
      </c>
      <c r="F1907" t="s">
        <v>5959</v>
      </c>
      <c r="G1907" t="s">
        <v>5969</v>
      </c>
      <c r="H1907" t="s">
        <v>699</v>
      </c>
      <c r="I1907" t="s">
        <v>726</v>
      </c>
      <c r="J1907" t="s">
        <v>727</v>
      </c>
      <c r="K1907" t="s">
        <v>2596</v>
      </c>
      <c r="L1907" t="s">
        <v>2595</v>
      </c>
      <c r="M1907">
        <v>2636533</v>
      </c>
      <c r="N1907">
        <v>70700</v>
      </c>
      <c r="O1907" s="59">
        <v>27426469</v>
      </c>
    </row>
    <row r="1908" spans="1:15" x14ac:dyDescent="0.3">
      <c r="A1908" t="s">
        <v>709</v>
      </c>
      <c r="B1908">
        <v>155.46</v>
      </c>
      <c r="C1908">
        <v>2</v>
      </c>
      <c r="D1908" s="18">
        <v>39229</v>
      </c>
      <c r="E1908" s="18">
        <v>39278</v>
      </c>
      <c r="F1908" t="s">
        <v>5957</v>
      </c>
      <c r="G1908" t="s">
        <v>5969</v>
      </c>
      <c r="H1908" t="s">
        <v>699</v>
      </c>
      <c r="I1908" t="s">
        <v>746</v>
      </c>
      <c r="J1908" t="s">
        <v>782</v>
      </c>
      <c r="K1908" t="s">
        <v>3488</v>
      </c>
      <c r="L1908" t="s">
        <v>3487</v>
      </c>
      <c r="M1908">
        <v>964535</v>
      </c>
      <c r="N1908">
        <v>70700</v>
      </c>
      <c r="O1908" s="59">
        <v>17714648</v>
      </c>
    </row>
    <row r="1909" spans="1:15" x14ac:dyDescent="0.3">
      <c r="A1909" t="s">
        <v>690</v>
      </c>
      <c r="B1909">
        <v>136.75</v>
      </c>
      <c r="C1909">
        <v>2</v>
      </c>
      <c r="D1909" s="18">
        <v>39140</v>
      </c>
      <c r="E1909" s="18">
        <v>39154</v>
      </c>
      <c r="F1909" t="s">
        <v>5960</v>
      </c>
      <c r="G1909" t="s">
        <v>5969</v>
      </c>
      <c r="H1909" t="s">
        <v>675</v>
      </c>
      <c r="I1909" t="s">
        <v>687</v>
      </c>
      <c r="J1909" t="s">
        <v>688</v>
      </c>
      <c r="K1909" t="s">
        <v>1154</v>
      </c>
      <c r="L1909" t="s">
        <v>3748</v>
      </c>
      <c r="M1909">
        <v>269330</v>
      </c>
      <c r="N1909">
        <v>30300</v>
      </c>
      <c r="O1909" s="59">
        <v>25515309</v>
      </c>
    </row>
    <row r="1910" spans="1:15" x14ac:dyDescent="0.3">
      <c r="A1910" t="s">
        <v>690</v>
      </c>
      <c r="B1910">
        <v>122.89</v>
      </c>
      <c r="C1910">
        <v>2</v>
      </c>
      <c r="D1910" s="18">
        <v>39307</v>
      </c>
      <c r="E1910" s="18">
        <v>39337</v>
      </c>
      <c r="F1910" t="s">
        <v>5958</v>
      </c>
      <c r="G1910" t="s">
        <v>5969</v>
      </c>
      <c r="H1910" t="s">
        <v>675</v>
      </c>
      <c r="I1910" t="s">
        <v>711</v>
      </c>
      <c r="J1910" t="s">
        <v>712</v>
      </c>
      <c r="K1910" t="s">
        <v>3625</v>
      </c>
      <c r="L1910" t="s">
        <v>3747</v>
      </c>
      <c r="M1910">
        <v>156312</v>
      </c>
      <c r="N1910">
        <v>30300</v>
      </c>
      <c r="O1910" s="59">
        <v>26783702</v>
      </c>
    </row>
    <row r="1911" spans="1:15" x14ac:dyDescent="0.3">
      <c r="A1911" t="s">
        <v>690</v>
      </c>
      <c r="B1911">
        <v>122.89</v>
      </c>
      <c r="C1911">
        <v>2</v>
      </c>
      <c r="D1911" s="18">
        <v>39391</v>
      </c>
      <c r="E1911" s="18">
        <v>39394</v>
      </c>
      <c r="F1911" t="s">
        <v>5959</v>
      </c>
      <c r="G1911" t="s">
        <v>5969</v>
      </c>
      <c r="H1911" t="s">
        <v>675</v>
      </c>
      <c r="I1911" t="s">
        <v>711</v>
      </c>
      <c r="J1911" t="s">
        <v>712</v>
      </c>
      <c r="K1911" t="s">
        <v>2158</v>
      </c>
      <c r="L1911" t="s">
        <v>1393</v>
      </c>
      <c r="M1911">
        <v>772462</v>
      </c>
      <c r="N1911">
        <v>30300</v>
      </c>
      <c r="O1911" s="59">
        <v>27438242</v>
      </c>
    </row>
    <row r="1912" spans="1:15" x14ac:dyDescent="0.3">
      <c r="A1912" t="s">
        <v>696</v>
      </c>
      <c r="B1912">
        <v>175</v>
      </c>
      <c r="C1912">
        <v>3</v>
      </c>
      <c r="D1912" s="18">
        <v>39335</v>
      </c>
      <c r="E1912" s="18">
        <v>39357</v>
      </c>
      <c r="F1912" t="s">
        <v>5958</v>
      </c>
      <c r="G1912" t="s">
        <v>5968</v>
      </c>
      <c r="H1912" t="s">
        <v>720</v>
      </c>
      <c r="I1912" t="s">
        <v>693</v>
      </c>
      <c r="J1912" t="s">
        <v>694</v>
      </c>
      <c r="K1912" t="s">
        <v>953</v>
      </c>
      <c r="L1912" t="s">
        <v>1780</v>
      </c>
      <c r="M1912">
        <v>2697461</v>
      </c>
      <c r="N1912">
        <v>90830</v>
      </c>
      <c r="O1912" s="59">
        <v>27185279</v>
      </c>
    </row>
    <row r="1913" spans="1:15" x14ac:dyDescent="0.3">
      <c r="A1913" t="s">
        <v>690</v>
      </c>
      <c r="B1913">
        <v>171.66</v>
      </c>
      <c r="C1913">
        <v>2</v>
      </c>
      <c r="D1913" s="18">
        <v>39419</v>
      </c>
      <c r="E1913" s="18">
        <v>39452</v>
      </c>
      <c r="F1913" t="s">
        <v>5959</v>
      </c>
      <c r="G1913" t="s">
        <v>5969</v>
      </c>
      <c r="H1913" t="s">
        <v>699</v>
      </c>
      <c r="I1913" t="s">
        <v>711</v>
      </c>
      <c r="J1913" t="s">
        <v>712</v>
      </c>
      <c r="K1913" t="s">
        <v>3746</v>
      </c>
      <c r="L1913" t="s">
        <v>3745</v>
      </c>
      <c r="M1913">
        <v>937553</v>
      </c>
      <c r="N1913">
        <v>70700</v>
      </c>
      <c r="O1913" s="59">
        <v>27697016</v>
      </c>
    </row>
    <row r="1914" spans="1:15" x14ac:dyDescent="0.3">
      <c r="A1914" t="s">
        <v>690</v>
      </c>
      <c r="B1914">
        <v>123.68</v>
      </c>
      <c r="C1914">
        <v>3</v>
      </c>
      <c r="D1914" s="18">
        <v>39396</v>
      </c>
      <c r="E1914" s="18">
        <v>39398</v>
      </c>
      <c r="F1914" t="s">
        <v>5959</v>
      </c>
      <c r="G1914" t="s">
        <v>5969</v>
      </c>
      <c r="H1914" t="s">
        <v>675</v>
      </c>
      <c r="I1914" t="s">
        <v>711</v>
      </c>
      <c r="J1914" t="s">
        <v>712</v>
      </c>
      <c r="K1914" t="s">
        <v>801</v>
      </c>
      <c r="L1914" t="s">
        <v>1629</v>
      </c>
      <c r="M1914">
        <v>2542075</v>
      </c>
      <c r="N1914">
        <v>30300</v>
      </c>
      <c r="O1914" s="59">
        <v>2444840</v>
      </c>
    </row>
    <row r="1915" spans="1:15" x14ac:dyDescent="0.3">
      <c r="A1915" t="s">
        <v>690</v>
      </c>
      <c r="B1915">
        <v>98.91</v>
      </c>
      <c r="C1915">
        <v>1</v>
      </c>
      <c r="D1915" s="18">
        <v>39430</v>
      </c>
      <c r="E1915" s="18">
        <v>39469</v>
      </c>
      <c r="F1915" t="s">
        <v>5959</v>
      </c>
      <c r="G1915" t="s">
        <v>5969</v>
      </c>
      <c r="H1915" t="s">
        <v>681</v>
      </c>
      <c r="I1915" t="s">
        <v>711</v>
      </c>
      <c r="J1915" t="s">
        <v>712</v>
      </c>
      <c r="K1915" t="s">
        <v>1342</v>
      </c>
      <c r="L1915" t="s">
        <v>3744</v>
      </c>
      <c r="M1915">
        <v>772418</v>
      </c>
      <c r="N1915">
        <v>16000</v>
      </c>
      <c r="O1915" s="59">
        <v>27765671</v>
      </c>
    </row>
    <row r="1916" spans="1:15" x14ac:dyDescent="0.3">
      <c r="A1916" t="s">
        <v>709</v>
      </c>
      <c r="B1916">
        <v>114.52</v>
      </c>
      <c r="C1916">
        <v>1</v>
      </c>
      <c r="D1916" s="18">
        <v>39116</v>
      </c>
      <c r="E1916" s="18">
        <v>39146</v>
      </c>
      <c r="F1916" t="s">
        <v>5960</v>
      </c>
      <c r="G1916" t="s">
        <v>5969</v>
      </c>
      <c r="H1916" t="s">
        <v>681</v>
      </c>
      <c r="I1916" t="s">
        <v>726</v>
      </c>
      <c r="J1916" t="s">
        <v>727</v>
      </c>
      <c r="K1916" t="s">
        <v>1059</v>
      </c>
      <c r="L1916" t="s">
        <v>1058</v>
      </c>
      <c r="M1916">
        <v>191412</v>
      </c>
      <c r="N1916">
        <v>16000</v>
      </c>
      <c r="O1916" s="59">
        <v>25359671</v>
      </c>
    </row>
    <row r="1917" spans="1:15" x14ac:dyDescent="0.3">
      <c r="A1917" t="s">
        <v>709</v>
      </c>
      <c r="B1917">
        <v>114.36</v>
      </c>
      <c r="C1917">
        <v>1</v>
      </c>
      <c r="D1917" s="18">
        <v>39150</v>
      </c>
      <c r="E1917" s="18">
        <v>39155</v>
      </c>
      <c r="F1917" t="s">
        <v>5960</v>
      </c>
      <c r="G1917" t="s">
        <v>5969</v>
      </c>
      <c r="H1917" t="s">
        <v>681</v>
      </c>
      <c r="I1917" t="s">
        <v>771</v>
      </c>
      <c r="J1917" t="s">
        <v>750</v>
      </c>
      <c r="K1917" t="s">
        <v>817</v>
      </c>
      <c r="L1917" t="s">
        <v>3743</v>
      </c>
      <c r="M1917">
        <v>81134</v>
      </c>
      <c r="N1917">
        <v>16000</v>
      </c>
      <c r="O1917" s="59">
        <v>25602945</v>
      </c>
    </row>
    <row r="1918" spans="1:15" x14ac:dyDescent="0.3">
      <c r="A1918" t="s">
        <v>676</v>
      </c>
      <c r="B1918">
        <v>142.59</v>
      </c>
      <c r="C1918">
        <v>2</v>
      </c>
      <c r="D1918" s="18">
        <v>39297</v>
      </c>
      <c r="E1918" s="18">
        <v>39327</v>
      </c>
      <c r="F1918" t="s">
        <v>5958</v>
      </c>
      <c r="G1918" t="s">
        <v>5969</v>
      </c>
      <c r="H1918" t="s">
        <v>675</v>
      </c>
      <c r="I1918" t="s">
        <v>683</v>
      </c>
      <c r="J1918" t="s">
        <v>730</v>
      </c>
      <c r="K1918" t="s">
        <v>1222</v>
      </c>
      <c r="L1918" t="s">
        <v>3497</v>
      </c>
      <c r="M1918">
        <v>247342</v>
      </c>
      <c r="N1918">
        <v>30300</v>
      </c>
      <c r="O1918" s="59">
        <v>26736058</v>
      </c>
    </row>
    <row r="1919" spans="1:15" x14ac:dyDescent="0.3">
      <c r="A1919" t="s">
        <v>696</v>
      </c>
      <c r="B1919">
        <v>125.23</v>
      </c>
      <c r="C1919">
        <v>2</v>
      </c>
      <c r="D1919" s="18">
        <v>39208</v>
      </c>
      <c r="E1919" s="18">
        <v>39232</v>
      </c>
      <c r="F1919" t="s">
        <v>5957</v>
      </c>
      <c r="G1919" t="s">
        <v>5969</v>
      </c>
      <c r="H1919" t="s">
        <v>681</v>
      </c>
      <c r="I1919" t="s">
        <v>693</v>
      </c>
      <c r="J1919" t="s">
        <v>694</v>
      </c>
      <c r="K1919" t="s">
        <v>2268</v>
      </c>
      <c r="L1919" t="s">
        <v>943</v>
      </c>
      <c r="M1919">
        <v>345048</v>
      </c>
      <c r="N1919">
        <v>16000</v>
      </c>
      <c r="O1919" s="59">
        <v>26044493</v>
      </c>
    </row>
    <row r="1920" spans="1:15" x14ac:dyDescent="0.3">
      <c r="A1920" t="s">
        <v>690</v>
      </c>
      <c r="B1920">
        <v>89.04</v>
      </c>
      <c r="C1920">
        <v>1</v>
      </c>
      <c r="D1920" s="18">
        <v>39194</v>
      </c>
      <c r="E1920" s="18">
        <v>39217</v>
      </c>
      <c r="F1920" t="s">
        <v>5957</v>
      </c>
      <c r="G1920" t="s">
        <v>5969</v>
      </c>
      <c r="H1920" t="s">
        <v>681</v>
      </c>
      <c r="I1920" t="s">
        <v>687</v>
      </c>
      <c r="J1920" t="s">
        <v>688</v>
      </c>
      <c r="K1920" t="s">
        <v>3742</v>
      </c>
      <c r="L1920" t="s">
        <v>3741</v>
      </c>
      <c r="M1920">
        <v>2001055</v>
      </c>
      <c r="N1920">
        <v>16000</v>
      </c>
      <c r="O1920" s="59">
        <v>25931495</v>
      </c>
    </row>
    <row r="1921" spans="1:15" x14ac:dyDescent="0.3">
      <c r="A1921" t="s">
        <v>709</v>
      </c>
      <c r="B1921">
        <v>138.19</v>
      </c>
      <c r="C1921">
        <v>2</v>
      </c>
      <c r="D1921" s="18">
        <v>39290</v>
      </c>
      <c r="E1921" s="18">
        <v>39340</v>
      </c>
      <c r="F1921" t="s">
        <v>5958</v>
      </c>
      <c r="G1921" t="s">
        <v>5968</v>
      </c>
      <c r="H1921" t="s">
        <v>720</v>
      </c>
      <c r="I1921" t="s">
        <v>726</v>
      </c>
      <c r="J1921" t="s">
        <v>727</v>
      </c>
      <c r="K1921" t="s">
        <v>3442</v>
      </c>
      <c r="L1921" t="s">
        <v>3740</v>
      </c>
      <c r="M1921">
        <v>2080697</v>
      </c>
      <c r="N1921">
        <v>90830</v>
      </c>
      <c r="O1921" s="59">
        <v>26731990</v>
      </c>
    </row>
    <row r="1922" spans="1:15" x14ac:dyDescent="0.3">
      <c r="A1922" t="s">
        <v>690</v>
      </c>
      <c r="B1922">
        <v>153.37</v>
      </c>
      <c r="C1922">
        <v>2</v>
      </c>
      <c r="D1922" s="18">
        <v>39132</v>
      </c>
      <c r="E1922" s="18">
        <v>39148</v>
      </c>
      <c r="F1922" t="s">
        <v>5960</v>
      </c>
      <c r="G1922" t="s">
        <v>5969</v>
      </c>
      <c r="H1922" t="s">
        <v>675</v>
      </c>
      <c r="I1922" t="s">
        <v>839</v>
      </c>
      <c r="J1922" t="s">
        <v>1103</v>
      </c>
      <c r="K1922" t="s">
        <v>3739</v>
      </c>
      <c r="L1922" t="s">
        <v>3738</v>
      </c>
      <c r="M1922">
        <v>2590422</v>
      </c>
      <c r="N1922">
        <v>30300</v>
      </c>
      <c r="O1922" s="59">
        <v>25456663</v>
      </c>
    </row>
    <row r="1923" spans="1:15" x14ac:dyDescent="0.3">
      <c r="A1923" t="s">
        <v>709</v>
      </c>
      <c r="B1923">
        <v>114.36</v>
      </c>
      <c r="C1923">
        <v>1</v>
      </c>
      <c r="D1923" s="18">
        <v>39391</v>
      </c>
      <c r="E1923" s="18">
        <v>39441</v>
      </c>
      <c r="F1923" t="s">
        <v>5959</v>
      </c>
      <c r="G1923" t="s">
        <v>5969</v>
      </c>
      <c r="H1923" t="s">
        <v>681</v>
      </c>
      <c r="I1923" t="s">
        <v>771</v>
      </c>
      <c r="J1923" t="s">
        <v>750</v>
      </c>
      <c r="K1923" t="s">
        <v>1152</v>
      </c>
      <c r="L1923" t="s">
        <v>3737</v>
      </c>
      <c r="M1923">
        <v>80335</v>
      </c>
      <c r="N1923">
        <v>16000</v>
      </c>
      <c r="O1923" s="59">
        <v>27432023</v>
      </c>
    </row>
    <row r="1924" spans="1:15" x14ac:dyDescent="0.3">
      <c r="A1924" t="s">
        <v>696</v>
      </c>
      <c r="B1924">
        <v>139.68</v>
      </c>
      <c r="C1924">
        <v>2</v>
      </c>
      <c r="D1924" s="18">
        <v>39184</v>
      </c>
      <c r="E1924" s="18">
        <v>39186</v>
      </c>
      <c r="F1924" t="s">
        <v>5957</v>
      </c>
      <c r="G1924" t="s">
        <v>5968</v>
      </c>
      <c r="H1924" t="s">
        <v>720</v>
      </c>
      <c r="I1924" t="s">
        <v>693</v>
      </c>
      <c r="J1924" t="s">
        <v>694</v>
      </c>
      <c r="K1924" t="s">
        <v>698</v>
      </c>
      <c r="L1924" t="s">
        <v>697</v>
      </c>
      <c r="M1924">
        <v>369153</v>
      </c>
      <c r="N1924">
        <v>90830</v>
      </c>
      <c r="O1924" s="59">
        <v>25835134</v>
      </c>
    </row>
    <row r="1925" spans="1:15" x14ac:dyDescent="0.3">
      <c r="A1925" t="s">
        <v>709</v>
      </c>
      <c r="B1925">
        <v>122.73</v>
      </c>
      <c r="C1925">
        <v>2</v>
      </c>
      <c r="D1925" s="18">
        <v>39171</v>
      </c>
      <c r="E1925" s="18">
        <v>39179</v>
      </c>
      <c r="F1925" t="s">
        <v>5960</v>
      </c>
      <c r="G1925" t="s">
        <v>5969</v>
      </c>
      <c r="H1925" t="s">
        <v>681</v>
      </c>
      <c r="I1925" t="s">
        <v>726</v>
      </c>
      <c r="J1925" t="s">
        <v>750</v>
      </c>
      <c r="K1925" t="s">
        <v>3736</v>
      </c>
      <c r="L1925" t="s">
        <v>3735</v>
      </c>
      <c r="M1925">
        <v>64307</v>
      </c>
      <c r="N1925">
        <v>16000</v>
      </c>
      <c r="O1925" s="59">
        <v>25756501</v>
      </c>
    </row>
    <row r="1926" spans="1:15" x14ac:dyDescent="0.3">
      <c r="A1926" t="s">
        <v>709</v>
      </c>
      <c r="B1926">
        <v>180.57</v>
      </c>
      <c r="C1926">
        <v>4</v>
      </c>
      <c r="D1926" s="18">
        <v>39125</v>
      </c>
      <c r="E1926" s="18">
        <v>39157</v>
      </c>
      <c r="F1926" t="s">
        <v>5960</v>
      </c>
      <c r="G1926" t="s">
        <v>5969</v>
      </c>
      <c r="H1926" t="s">
        <v>675</v>
      </c>
      <c r="I1926" t="s">
        <v>746</v>
      </c>
      <c r="J1926" t="s">
        <v>747</v>
      </c>
      <c r="K1926" t="s">
        <v>1280</v>
      </c>
      <c r="L1926" t="s">
        <v>3734</v>
      </c>
      <c r="M1926">
        <v>380263</v>
      </c>
      <c r="N1926">
        <v>30300</v>
      </c>
      <c r="O1926" s="59">
        <v>17655403</v>
      </c>
    </row>
    <row r="1927" spans="1:15" x14ac:dyDescent="0.3">
      <c r="A1927" t="s">
        <v>690</v>
      </c>
      <c r="B1927">
        <v>157.52000000000001</v>
      </c>
      <c r="C1927">
        <v>3</v>
      </c>
      <c r="D1927" s="18">
        <v>39398</v>
      </c>
      <c r="E1927" s="18">
        <v>39430</v>
      </c>
      <c r="F1927" t="s">
        <v>5959</v>
      </c>
      <c r="G1927" t="s">
        <v>5969</v>
      </c>
      <c r="H1927" t="s">
        <v>675</v>
      </c>
      <c r="I1927" t="s">
        <v>722</v>
      </c>
      <c r="J1927" t="s">
        <v>843</v>
      </c>
      <c r="K1927" t="s">
        <v>844</v>
      </c>
      <c r="L1927" t="s">
        <v>3702</v>
      </c>
      <c r="M1927">
        <v>126188</v>
      </c>
      <c r="N1927">
        <v>30300</v>
      </c>
      <c r="O1927" s="59">
        <v>27490262</v>
      </c>
    </row>
    <row r="1928" spans="1:15" x14ac:dyDescent="0.3">
      <c r="A1928" t="s">
        <v>696</v>
      </c>
      <c r="B1928">
        <v>154.55000000000001</v>
      </c>
      <c r="C1928">
        <v>2</v>
      </c>
      <c r="D1928" s="18">
        <v>39213</v>
      </c>
      <c r="E1928" s="18">
        <v>39216</v>
      </c>
      <c r="F1928" t="s">
        <v>5957</v>
      </c>
      <c r="G1928" t="s">
        <v>5968</v>
      </c>
      <c r="H1928" t="s">
        <v>720</v>
      </c>
      <c r="I1928" t="s">
        <v>693</v>
      </c>
      <c r="J1928" t="s">
        <v>694</v>
      </c>
      <c r="K1928" t="s">
        <v>3733</v>
      </c>
      <c r="L1928" t="s">
        <v>3732</v>
      </c>
      <c r="M1928">
        <v>329488</v>
      </c>
      <c r="N1928">
        <v>90830</v>
      </c>
      <c r="O1928" s="59">
        <v>26097268</v>
      </c>
    </row>
    <row r="1929" spans="1:15" x14ac:dyDescent="0.3">
      <c r="A1929" t="s">
        <v>696</v>
      </c>
      <c r="B1929">
        <v>181.28</v>
      </c>
      <c r="C1929">
        <v>3</v>
      </c>
      <c r="D1929" s="18">
        <v>39334</v>
      </c>
      <c r="E1929" s="18">
        <v>39357</v>
      </c>
      <c r="F1929" t="s">
        <v>5958</v>
      </c>
      <c r="G1929" t="s">
        <v>5969</v>
      </c>
      <c r="H1929" t="s">
        <v>699</v>
      </c>
      <c r="I1929" t="s">
        <v>693</v>
      </c>
      <c r="J1929" t="s">
        <v>694</v>
      </c>
      <c r="K1929" t="s">
        <v>733</v>
      </c>
      <c r="L1929" t="s">
        <v>3731</v>
      </c>
      <c r="M1929">
        <v>1708441</v>
      </c>
      <c r="N1929">
        <v>70700</v>
      </c>
      <c r="O1929" s="59">
        <v>26989805</v>
      </c>
    </row>
    <row r="1930" spans="1:15" x14ac:dyDescent="0.3">
      <c r="A1930" t="s">
        <v>696</v>
      </c>
      <c r="B1930">
        <v>179</v>
      </c>
      <c r="C1930">
        <v>3</v>
      </c>
      <c r="D1930" s="18">
        <v>39359</v>
      </c>
      <c r="E1930" s="18">
        <v>39381</v>
      </c>
      <c r="F1930" t="s">
        <v>5959</v>
      </c>
      <c r="G1930" t="s">
        <v>5969</v>
      </c>
      <c r="H1930" t="s">
        <v>675</v>
      </c>
      <c r="I1930" t="s">
        <v>765</v>
      </c>
      <c r="J1930" t="s">
        <v>766</v>
      </c>
      <c r="K1930" t="s">
        <v>3730</v>
      </c>
      <c r="L1930" t="s">
        <v>3729</v>
      </c>
      <c r="M1930">
        <v>2593211</v>
      </c>
      <c r="N1930">
        <v>30300</v>
      </c>
      <c r="O1930" s="59">
        <v>27230329</v>
      </c>
    </row>
    <row r="1931" spans="1:15" x14ac:dyDescent="0.3">
      <c r="A1931" t="s">
        <v>709</v>
      </c>
      <c r="B1931">
        <v>184.64</v>
      </c>
      <c r="C1931">
        <v>4</v>
      </c>
      <c r="D1931" s="18">
        <v>39363</v>
      </c>
      <c r="E1931" s="18">
        <v>39388</v>
      </c>
      <c r="F1931" t="s">
        <v>5959</v>
      </c>
      <c r="G1931" t="s">
        <v>5969</v>
      </c>
      <c r="H1931" t="s">
        <v>699</v>
      </c>
      <c r="I1931" t="s">
        <v>726</v>
      </c>
      <c r="J1931" t="s">
        <v>750</v>
      </c>
      <c r="K1931" t="s">
        <v>3728</v>
      </c>
      <c r="L1931" t="s">
        <v>3727</v>
      </c>
      <c r="M1931">
        <v>53431</v>
      </c>
      <c r="N1931">
        <v>70700</v>
      </c>
      <c r="O1931" s="59">
        <v>27205337</v>
      </c>
    </row>
    <row r="1932" spans="1:15" x14ac:dyDescent="0.3">
      <c r="A1932" t="s">
        <v>676</v>
      </c>
      <c r="B1932">
        <v>179.74</v>
      </c>
      <c r="C1932">
        <v>4</v>
      </c>
      <c r="D1932" s="18">
        <v>39374</v>
      </c>
      <c r="E1932" s="18">
        <v>39435</v>
      </c>
      <c r="F1932" t="s">
        <v>5959</v>
      </c>
      <c r="G1932" t="s">
        <v>5969</v>
      </c>
      <c r="H1932" t="s">
        <v>699</v>
      </c>
      <c r="I1932" t="s">
        <v>683</v>
      </c>
      <c r="J1932" t="s">
        <v>735</v>
      </c>
      <c r="K1932" t="s">
        <v>3726</v>
      </c>
      <c r="L1932" t="s">
        <v>3725</v>
      </c>
      <c r="M1932">
        <v>950649</v>
      </c>
      <c r="N1932">
        <v>70700</v>
      </c>
      <c r="O1932" s="59">
        <v>27316031</v>
      </c>
    </row>
    <row r="1933" spans="1:15" x14ac:dyDescent="0.3">
      <c r="A1933" t="s">
        <v>676</v>
      </c>
      <c r="B1933">
        <v>108.51</v>
      </c>
      <c r="C1933">
        <v>1</v>
      </c>
      <c r="D1933" s="18">
        <v>39199</v>
      </c>
      <c r="E1933" s="18">
        <v>39263</v>
      </c>
      <c r="F1933" t="s">
        <v>5957</v>
      </c>
      <c r="G1933" t="s">
        <v>5969</v>
      </c>
      <c r="H1933" t="s">
        <v>681</v>
      </c>
      <c r="I1933" t="s">
        <v>672</v>
      </c>
      <c r="J1933" t="s">
        <v>851</v>
      </c>
      <c r="K1933" t="s">
        <v>1134</v>
      </c>
      <c r="L1933" t="s">
        <v>850</v>
      </c>
      <c r="M1933">
        <v>9467812</v>
      </c>
      <c r="N1933">
        <v>16000</v>
      </c>
      <c r="O1933" s="59">
        <v>25986276</v>
      </c>
    </row>
    <row r="1934" spans="1:15" x14ac:dyDescent="0.3">
      <c r="A1934" t="s">
        <v>690</v>
      </c>
      <c r="B1934">
        <v>183.95</v>
      </c>
      <c r="C1934">
        <v>3</v>
      </c>
      <c r="D1934" s="18">
        <v>39289</v>
      </c>
      <c r="E1934" s="18">
        <v>39296</v>
      </c>
      <c r="F1934" t="s">
        <v>5958</v>
      </c>
      <c r="G1934" t="s">
        <v>5968</v>
      </c>
      <c r="H1934" t="s">
        <v>755</v>
      </c>
      <c r="I1934" t="s">
        <v>711</v>
      </c>
      <c r="J1934" t="s">
        <v>712</v>
      </c>
      <c r="K1934" t="s">
        <v>854</v>
      </c>
      <c r="L1934" t="s">
        <v>3724</v>
      </c>
      <c r="M1934">
        <v>9178481</v>
      </c>
      <c r="N1934">
        <v>87000</v>
      </c>
      <c r="O1934" s="59">
        <v>26697496</v>
      </c>
    </row>
    <row r="1935" spans="1:15" x14ac:dyDescent="0.3">
      <c r="A1935" t="s">
        <v>690</v>
      </c>
      <c r="B1935">
        <v>184.08</v>
      </c>
      <c r="C1935">
        <v>4</v>
      </c>
      <c r="D1935" s="18">
        <v>39131</v>
      </c>
      <c r="E1935" s="18">
        <v>39162</v>
      </c>
      <c r="F1935" t="s">
        <v>5960</v>
      </c>
      <c r="G1935" t="s">
        <v>5968</v>
      </c>
      <c r="H1935" t="s">
        <v>755</v>
      </c>
      <c r="I1935" t="s">
        <v>687</v>
      </c>
      <c r="J1935" t="s">
        <v>688</v>
      </c>
      <c r="K1935" t="s">
        <v>2193</v>
      </c>
      <c r="L1935" t="s">
        <v>3723</v>
      </c>
      <c r="M1935">
        <v>1758698</v>
      </c>
      <c r="N1935">
        <v>87000</v>
      </c>
      <c r="O1935" s="59">
        <v>25580749</v>
      </c>
    </row>
    <row r="1936" spans="1:15" x14ac:dyDescent="0.3">
      <c r="A1936" t="s">
        <v>690</v>
      </c>
      <c r="B1936">
        <v>90.24</v>
      </c>
      <c r="C1936">
        <v>1</v>
      </c>
      <c r="D1936" s="18">
        <v>39306</v>
      </c>
      <c r="E1936" s="18">
        <v>39315</v>
      </c>
      <c r="F1936" t="s">
        <v>5958</v>
      </c>
      <c r="G1936" t="s">
        <v>5969</v>
      </c>
      <c r="H1936" t="s">
        <v>681</v>
      </c>
      <c r="I1936" t="s">
        <v>687</v>
      </c>
      <c r="J1936" t="s">
        <v>688</v>
      </c>
      <c r="K1936" t="s">
        <v>3722</v>
      </c>
      <c r="L1936" t="s">
        <v>2832</v>
      </c>
      <c r="M1936">
        <v>2025283</v>
      </c>
      <c r="N1936">
        <v>16000</v>
      </c>
      <c r="O1936" s="59">
        <v>26792008</v>
      </c>
    </row>
    <row r="1937" spans="1:15" x14ac:dyDescent="0.3">
      <c r="A1937" t="s">
        <v>690</v>
      </c>
      <c r="B1937">
        <v>122.89</v>
      </c>
      <c r="C1937">
        <v>2</v>
      </c>
      <c r="D1937" s="18">
        <v>39184</v>
      </c>
      <c r="E1937" s="18">
        <v>39219</v>
      </c>
      <c r="F1937" t="s">
        <v>5957</v>
      </c>
      <c r="G1937" t="s">
        <v>5969</v>
      </c>
      <c r="H1937" t="s">
        <v>675</v>
      </c>
      <c r="I1937" t="s">
        <v>711</v>
      </c>
      <c r="J1937" t="s">
        <v>712</v>
      </c>
      <c r="K1937" t="s">
        <v>854</v>
      </c>
      <c r="L1937" t="s">
        <v>3721</v>
      </c>
      <c r="M1937">
        <v>157415</v>
      </c>
      <c r="N1937">
        <v>30300</v>
      </c>
      <c r="O1937" s="59">
        <v>25817882</v>
      </c>
    </row>
    <row r="1938" spans="1:15" x14ac:dyDescent="0.3">
      <c r="A1938" t="s">
        <v>690</v>
      </c>
      <c r="B1938">
        <v>92.9</v>
      </c>
      <c r="C1938">
        <v>2</v>
      </c>
      <c r="D1938" s="18">
        <v>39382</v>
      </c>
      <c r="E1938" s="18">
        <v>39386</v>
      </c>
      <c r="F1938" t="s">
        <v>5959</v>
      </c>
      <c r="G1938" t="s">
        <v>5969</v>
      </c>
      <c r="H1938" t="s">
        <v>681</v>
      </c>
      <c r="I1938" t="s">
        <v>711</v>
      </c>
      <c r="J1938" t="s">
        <v>712</v>
      </c>
      <c r="K1938" t="s">
        <v>2163</v>
      </c>
      <c r="L1938" t="s">
        <v>3704</v>
      </c>
      <c r="M1938">
        <v>2061702</v>
      </c>
      <c r="N1938">
        <v>16000</v>
      </c>
      <c r="O1938" s="59">
        <v>27382462</v>
      </c>
    </row>
    <row r="1939" spans="1:15" x14ac:dyDescent="0.3">
      <c r="A1939" t="s">
        <v>690</v>
      </c>
      <c r="B1939">
        <v>126.38</v>
      </c>
      <c r="C1939">
        <v>2</v>
      </c>
      <c r="D1939" s="18">
        <v>39384</v>
      </c>
      <c r="E1939" s="18">
        <v>39390</v>
      </c>
      <c r="F1939" t="s">
        <v>5959</v>
      </c>
      <c r="G1939" t="s">
        <v>5969</v>
      </c>
      <c r="H1939" t="s">
        <v>675</v>
      </c>
      <c r="I1939" t="s">
        <v>711</v>
      </c>
      <c r="J1939" t="s">
        <v>712</v>
      </c>
      <c r="K1939" t="s">
        <v>1277</v>
      </c>
      <c r="L1939" t="s">
        <v>818</v>
      </c>
      <c r="M1939">
        <v>2943185</v>
      </c>
      <c r="N1939">
        <v>30300</v>
      </c>
      <c r="O1939" s="59">
        <v>1168607</v>
      </c>
    </row>
    <row r="1940" spans="1:15" x14ac:dyDescent="0.3">
      <c r="A1940" t="s">
        <v>690</v>
      </c>
      <c r="B1940">
        <v>92.9</v>
      </c>
      <c r="C1940">
        <v>2</v>
      </c>
      <c r="D1940" s="18">
        <v>39408</v>
      </c>
      <c r="E1940" s="18">
        <v>39417</v>
      </c>
      <c r="F1940" t="s">
        <v>5959</v>
      </c>
      <c r="G1940" t="s">
        <v>5969</v>
      </c>
      <c r="H1940" t="s">
        <v>681</v>
      </c>
      <c r="I1940" t="s">
        <v>711</v>
      </c>
      <c r="J1940" t="s">
        <v>712</v>
      </c>
      <c r="K1940" t="s">
        <v>3293</v>
      </c>
      <c r="L1940" t="s">
        <v>2763</v>
      </c>
      <c r="M1940">
        <v>150151</v>
      </c>
      <c r="N1940">
        <v>16000</v>
      </c>
      <c r="O1940" s="59">
        <v>27601051</v>
      </c>
    </row>
    <row r="1941" spans="1:15" x14ac:dyDescent="0.3">
      <c r="A1941" t="s">
        <v>709</v>
      </c>
      <c r="B1941">
        <v>191.87</v>
      </c>
      <c r="C1941">
        <v>2</v>
      </c>
      <c r="D1941" s="18">
        <v>39262</v>
      </c>
      <c r="E1941" s="18">
        <v>39286</v>
      </c>
      <c r="F1941" t="s">
        <v>5957</v>
      </c>
      <c r="G1941" t="s">
        <v>5969</v>
      </c>
      <c r="H1941" t="s">
        <v>699</v>
      </c>
      <c r="I1941" t="s">
        <v>726</v>
      </c>
      <c r="J1941" t="s">
        <v>727</v>
      </c>
      <c r="K1941" t="s">
        <v>1072</v>
      </c>
      <c r="L1941" t="s">
        <v>1071</v>
      </c>
      <c r="M1941">
        <v>191851</v>
      </c>
      <c r="N1941">
        <v>70700</v>
      </c>
      <c r="O1941" s="59">
        <v>26446037</v>
      </c>
    </row>
    <row r="1942" spans="1:15" x14ac:dyDescent="0.3">
      <c r="A1942" t="s">
        <v>690</v>
      </c>
      <c r="B1942">
        <v>98.91</v>
      </c>
      <c r="C1942">
        <v>1</v>
      </c>
      <c r="D1942" s="18">
        <v>39132</v>
      </c>
      <c r="E1942" s="18">
        <v>39162</v>
      </c>
      <c r="F1942" t="s">
        <v>5960</v>
      </c>
      <c r="G1942" t="s">
        <v>5969</v>
      </c>
      <c r="H1942" t="s">
        <v>681</v>
      </c>
      <c r="I1942" t="s">
        <v>711</v>
      </c>
      <c r="J1942" t="s">
        <v>712</v>
      </c>
      <c r="K1942" t="s">
        <v>2429</v>
      </c>
      <c r="L1942" t="s">
        <v>3720</v>
      </c>
      <c r="M1942">
        <v>2673364</v>
      </c>
      <c r="N1942">
        <v>16000</v>
      </c>
      <c r="O1942" s="59">
        <v>25458131</v>
      </c>
    </row>
    <row r="1943" spans="1:15" x14ac:dyDescent="0.3">
      <c r="A1943" t="s">
        <v>690</v>
      </c>
      <c r="B1943">
        <v>181.83</v>
      </c>
      <c r="C1943">
        <v>4</v>
      </c>
      <c r="D1943" s="18">
        <v>39110</v>
      </c>
      <c r="E1943" s="18">
        <v>39135</v>
      </c>
      <c r="F1943" t="s">
        <v>5960</v>
      </c>
      <c r="G1943" t="s">
        <v>5969</v>
      </c>
      <c r="H1943" t="s">
        <v>699</v>
      </c>
      <c r="I1943" t="s">
        <v>711</v>
      </c>
      <c r="J1943" t="s">
        <v>712</v>
      </c>
      <c r="K1943" t="s">
        <v>2449</v>
      </c>
      <c r="L1943" t="s">
        <v>3719</v>
      </c>
      <c r="M1943">
        <v>770626</v>
      </c>
      <c r="N1943">
        <v>70700</v>
      </c>
      <c r="O1943" s="59">
        <v>25294157</v>
      </c>
    </row>
    <row r="1944" spans="1:15" x14ac:dyDescent="0.3">
      <c r="A1944" t="s">
        <v>690</v>
      </c>
      <c r="B1944">
        <v>112.39</v>
      </c>
      <c r="C1944">
        <v>1</v>
      </c>
      <c r="D1944" s="18">
        <v>39236</v>
      </c>
      <c r="E1944" s="18">
        <v>39269</v>
      </c>
      <c r="F1944" t="s">
        <v>5957</v>
      </c>
      <c r="G1944" t="s">
        <v>5969</v>
      </c>
      <c r="H1944" t="s">
        <v>681</v>
      </c>
      <c r="I1944" t="s">
        <v>722</v>
      </c>
      <c r="J1944" t="s">
        <v>797</v>
      </c>
      <c r="K1944" t="s">
        <v>1131</v>
      </c>
      <c r="L1944" t="s">
        <v>3553</v>
      </c>
      <c r="M1944">
        <v>769072</v>
      </c>
      <c r="N1944">
        <v>16000</v>
      </c>
      <c r="O1944" s="59">
        <v>26239928</v>
      </c>
    </row>
    <row r="1945" spans="1:15" x14ac:dyDescent="0.3">
      <c r="A1945" t="s">
        <v>709</v>
      </c>
      <c r="B1945">
        <v>107.97</v>
      </c>
      <c r="C1945">
        <v>1</v>
      </c>
      <c r="D1945" s="18">
        <v>39207</v>
      </c>
      <c r="E1945" s="18">
        <v>39249</v>
      </c>
      <c r="F1945" t="s">
        <v>5957</v>
      </c>
      <c r="G1945" t="s">
        <v>5969</v>
      </c>
      <c r="H1945" t="s">
        <v>681</v>
      </c>
      <c r="I1945" t="s">
        <v>706</v>
      </c>
      <c r="J1945" t="s">
        <v>707</v>
      </c>
      <c r="K1945" t="s">
        <v>1718</v>
      </c>
      <c r="L1945" t="s">
        <v>1859</v>
      </c>
      <c r="M1945">
        <v>184846</v>
      </c>
      <c r="N1945">
        <v>16000</v>
      </c>
      <c r="O1945" s="59">
        <v>2114305</v>
      </c>
    </row>
    <row r="1946" spans="1:15" x14ac:dyDescent="0.3">
      <c r="A1946" t="s">
        <v>690</v>
      </c>
      <c r="B1946">
        <v>136.44</v>
      </c>
      <c r="C1946">
        <v>2</v>
      </c>
      <c r="D1946" s="18">
        <v>39090</v>
      </c>
      <c r="E1946" s="18">
        <v>39098</v>
      </c>
      <c r="F1946" t="s">
        <v>5960</v>
      </c>
      <c r="G1946" t="s">
        <v>5969</v>
      </c>
      <c r="H1946" t="s">
        <v>675</v>
      </c>
      <c r="I1946" t="s">
        <v>722</v>
      </c>
      <c r="J1946" t="s">
        <v>797</v>
      </c>
      <c r="K1946" t="s">
        <v>2995</v>
      </c>
      <c r="L1946" t="s">
        <v>3718</v>
      </c>
      <c r="M1946">
        <v>107203</v>
      </c>
      <c r="N1946">
        <v>30300</v>
      </c>
      <c r="O1946" s="59">
        <v>25107053</v>
      </c>
    </row>
    <row r="1947" spans="1:15" x14ac:dyDescent="0.3">
      <c r="A1947" t="s">
        <v>690</v>
      </c>
      <c r="B1947">
        <v>171.66</v>
      </c>
      <c r="C1947">
        <v>2</v>
      </c>
      <c r="D1947" s="18">
        <v>39119</v>
      </c>
      <c r="E1947" s="18">
        <v>39155</v>
      </c>
      <c r="F1947" t="s">
        <v>5960</v>
      </c>
      <c r="G1947" t="s">
        <v>5969</v>
      </c>
      <c r="H1947" t="s">
        <v>699</v>
      </c>
      <c r="I1947" t="s">
        <v>711</v>
      </c>
      <c r="J1947" t="s">
        <v>712</v>
      </c>
      <c r="K1947" t="s">
        <v>801</v>
      </c>
      <c r="L1947" t="s">
        <v>3717</v>
      </c>
      <c r="M1947">
        <v>148310</v>
      </c>
      <c r="N1947">
        <v>70700</v>
      </c>
      <c r="O1947" s="59">
        <v>25344167</v>
      </c>
    </row>
    <row r="1948" spans="1:15" x14ac:dyDescent="0.3">
      <c r="A1948" t="s">
        <v>709</v>
      </c>
      <c r="B1948">
        <v>180.22</v>
      </c>
      <c r="C1948">
        <v>2</v>
      </c>
      <c r="D1948" s="18">
        <v>39436</v>
      </c>
      <c r="E1948" s="18">
        <v>39475</v>
      </c>
      <c r="F1948" t="s">
        <v>5959</v>
      </c>
      <c r="G1948" t="s">
        <v>5969</v>
      </c>
      <c r="H1948" t="s">
        <v>699</v>
      </c>
      <c r="I1948" t="s">
        <v>771</v>
      </c>
      <c r="J1948" t="s">
        <v>750</v>
      </c>
      <c r="K1948" t="s">
        <v>817</v>
      </c>
      <c r="L1948" t="s">
        <v>1295</v>
      </c>
      <c r="M1948">
        <v>930661</v>
      </c>
      <c r="N1948">
        <v>70700</v>
      </c>
      <c r="O1948" s="59">
        <v>27696347</v>
      </c>
    </row>
    <row r="1949" spans="1:15" x14ac:dyDescent="0.3">
      <c r="A1949" t="s">
        <v>696</v>
      </c>
      <c r="B1949">
        <v>136.43</v>
      </c>
      <c r="C1949">
        <v>2</v>
      </c>
      <c r="D1949" s="18">
        <v>39405</v>
      </c>
      <c r="E1949" s="18">
        <v>39428</v>
      </c>
      <c r="F1949" t="s">
        <v>5959</v>
      </c>
      <c r="G1949" t="s">
        <v>5968</v>
      </c>
      <c r="H1949" t="s">
        <v>720</v>
      </c>
      <c r="I1949" t="s">
        <v>693</v>
      </c>
      <c r="J1949" t="s">
        <v>694</v>
      </c>
      <c r="K1949" t="s">
        <v>1372</v>
      </c>
      <c r="L1949" t="s">
        <v>3716</v>
      </c>
      <c r="M1949">
        <v>2340019</v>
      </c>
      <c r="N1949">
        <v>90830</v>
      </c>
      <c r="O1949" s="59">
        <v>27563124</v>
      </c>
    </row>
    <row r="1950" spans="1:15" x14ac:dyDescent="0.3">
      <c r="A1950" t="s">
        <v>690</v>
      </c>
      <c r="B1950">
        <v>181.83</v>
      </c>
      <c r="C1950">
        <v>4</v>
      </c>
      <c r="D1950" s="18">
        <v>39367</v>
      </c>
      <c r="E1950" s="18">
        <v>39390</v>
      </c>
      <c r="F1950" t="s">
        <v>5959</v>
      </c>
      <c r="G1950" t="s">
        <v>5969</v>
      </c>
      <c r="H1950" t="s">
        <v>699</v>
      </c>
      <c r="I1950" t="s">
        <v>711</v>
      </c>
      <c r="J1950" t="s">
        <v>712</v>
      </c>
      <c r="K1950" t="s">
        <v>935</v>
      </c>
      <c r="L1950" t="s">
        <v>3715</v>
      </c>
      <c r="M1950">
        <v>2930538</v>
      </c>
      <c r="N1950">
        <v>70700</v>
      </c>
      <c r="O1950" s="59">
        <v>27260411</v>
      </c>
    </row>
    <row r="1951" spans="1:15" x14ac:dyDescent="0.3">
      <c r="A1951" t="s">
        <v>690</v>
      </c>
      <c r="B1951">
        <v>89.04</v>
      </c>
      <c r="C1951">
        <v>1</v>
      </c>
      <c r="D1951" s="18">
        <v>39286</v>
      </c>
      <c r="E1951" s="18">
        <v>39304</v>
      </c>
      <c r="F1951" t="s">
        <v>5958</v>
      </c>
      <c r="G1951" t="s">
        <v>5969</v>
      </c>
      <c r="H1951" t="s">
        <v>681</v>
      </c>
      <c r="I1951" t="s">
        <v>687</v>
      </c>
      <c r="J1951" t="s">
        <v>688</v>
      </c>
      <c r="K1951" t="s">
        <v>3714</v>
      </c>
      <c r="L1951" t="s">
        <v>3713</v>
      </c>
      <c r="M1951">
        <v>267621</v>
      </c>
      <c r="N1951">
        <v>16000</v>
      </c>
      <c r="O1951" s="59">
        <v>26630123</v>
      </c>
    </row>
    <row r="1952" spans="1:15" x14ac:dyDescent="0.3">
      <c r="A1952" t="s">
        <v>696</v>
      </c>
      <c r="B1952">
        <v>185.27</v>
      </c>
      <c r="C1952">
        <v>3</v>
      </c>
      <c r="D1952" s="18">
        <v>39437</v>
      </c>
      <c r="E1952" s="18">
        <v>39446</v>
      </c>
      <c r="F1952" t="s">
        <v>5959</v>
      </c>
      <c r="G1952" t="s">
        <v>5969</v>
      </c>
      <c r="H1952" t="s">
        <v>699</v>
      </c>
      <c r="I1952" t="s">
        <v>693</v>
      </c>
      <c r="J1952" t="s">
        <v>694</v>
      </c>
      <c r="K1952" t="s">
        <v>953</v>
      </c>
      <c r="L1952" t="s">
        <v>1358</v>
      </c>
      <c r="M1952">
        <v>960983</v>
      </c>
      <c r="N1952">
        <v>70700</v>
      </c>
      <c r="O1952" s="59">
        <v>27806406</v>
      </c>
    </row>
    <row r="1953" spans="1:15" x14ac:dyDescent="0.3">
      <c r="A1953" t="s">
        <v>676</v>
      </c>
      <c r="B1953">
        <v>182.75</v>
      </c>
      <c r="C1953">
        <v>3</v>
      </c>
      <c r="D1953" s="18">
        <v>39247</v>
      </c>
      <c r="E1953" s="18">
        <v>39312</v>
      </c>
      <c r="F1953" t="s">
        <v>5957</v>
      </c>
      <c r="G1953" t="s">
        <v>5969</v>
      </c>
      <c r="H1953" t="s">
        <v>699</v>
      </c>
      <c r="I1953" t="s">
        <v>683</v>
      </c>
      <c r="J1953" t="s">
        <v>684</v>
      </c>
      <c r="K1953" t="s">
        <v>1987</v>
      </c>
      <c r="L1953" t="s">
        <v>3712</v>
      </c>
      <c r="M1953">
        <v>958231</v>
      </c>
      <c r="N1953">
        <v>70700</v>
      </c>
      <c r="O1953" s="59">
        <v>26287916</v>
      </c>
    </row>
    <row r="1954" spans="1:15" x14ac:dyDescent="0.3">
      <c r="A1954" t="s">
        <v>696</v>
      </c>
      <c r="B1954">
        <v>175</v>
      </c>
      <c r="C1954">
        <v>3</v>
      </c>
      <c r="D1954" s="18">
        <v>39214</v>
      </c>
      <c r="E1954" s="18">
        <v>39219</v>
      </c>
      <c r="F1954" t="s">
        <v>5957</v>
      </c>
      <c r="G1954" t="s">
        <v>5968</v>
      </c>
      <c r="H1954" t="s">
        <v>720</v>
      </c>
      <c r="I1954" t="s">
        <v>693</v>
      </c>
      <c r="J1954" t="s">
        <v>694</v>
      </c>
      <c r="K1954" t="s">
        <v>2602</v>
      </c>
      <c r="L1954" t="s">
        <v>2601</v>
      </c>
      <c r="M1954">
        <v>960974</v>
      </c>
      <c r="N1954">
        <v>90830</v>
      </c>
      <c r="O1954" s="59">
        <v>26044589</v>
      </c>
    </row>
    <row r="1955" spans="1:15" x14ac:dyDescent="0.3">
      <c r="A1955" t="s">
        <v>690</v>
      </c>
      <c r="B1955">
        <v>98.41</v>
      </c>
      <c r="C1955">
        <v>1</v>
      </c>
      <c r="D1955" s="18">
        <v>39374</v>
      </c>
      <c r="E1955" s="18">
        <v>39399</v>
      </c>
      <c r="F1955" t="s">
        <v>5959</v>
      </c>
      <c r="G1955" t="s">
        <v>5969</v>
      </c>
      <c r="H1955" t="s">
        <v>681</v>
      </c>
      <c r="I1955" t="s">
        <v>711</v>
      </c>
      <c r="J1955" t="s">
        <v>712</v>
      </c>
      <c r="K1955" t="s">
        <v>2449</v>
      </c>
      <c r="L1955" t="s">
        <v>3711</v>
      </c>
      <c r="M1955">
        <v>2669589</v>
      </c>
      <c r="N1955">
        <v>16000</v>
      </c>
      <c r="O1955" s="59">
        <v>27325974</v>
      </c>
    </row>
    <row r="1956" spans="1:15" x14ac:dyDescent="0.3">
      <c r="A1956" t="s">
        <v>690</v>
      </c>
      <c r="B1956">
        <v>136.75</v>
      </c>
      <c r="C1956">
        <v>2</v>
      </c>
      <c r="D1956" s="18">
        <v>39286</v>
      </c>
      <c r="E1956" s="18">
        <v>39289</v>
      </c>
      <c r="F1956" t="s">
        <v>5958</v>
      </c>
      <c r="G1956" t="s">
        <v>5969</v>
      </c>
      <c r="H1956" t="s">
        <v>675</v>
      </c>
      <c r="I1956" t="s">
        <v>687</v>
      </c>
      <c r="J1956" t="s">
        <v>688</v>
      </c>
      <c r="K1956" t="s">
        <v>3641</v>
      </c>
      <c r="L1956" t="s">
        <v>3710</v>
      </c>
      <c r="M1956">
        <v>9195760</v>
      </c>
      <c r="N1956">
        <v>30300</v>
      </c>
      <c r="O1956" s="59">
        <v>26630445</v>
      </c>
    </row>
    <row r="1957" spans="1:15" x14ac:dyDescent="0.3">
      <c r="A1957" t="s">
        <v>690</v>
      </c>
      <c r="B1957">
        <v>98.91</v>
      </c>
      <c r="C1957">
        <v>1</v>
      </c>
      <c r="D1957" s="18">
        <v>39396</v>
      </c>
      <c r="E1957" s="18">
        <v>39413</v>
      </c>
      <c r="F1957" t="s">
        <v>5959</v>
      </c>
      <c r="G1957" t="s">
        <v>5969</v>
      </c>
      <c r="H1957" t="s">
        <v>681</v>
      </c>
      <c r="I1957" t="s">
        <v>711</v>
      </c>
      <c r="J1957" t="s">
        <v>712</v>
      </c>
      <c r="K1957" t="s">
        <v>2503</v>
      </c>
      <c r="L1957" t="s">
        <v>3549</v>
      </c>
      <c r="M1957">
        <v>155933</v>
      </c>
      <c r="N1957">
        <v>16000</v>
      </c>
      <c r="O1957" s="59">
        <v>27438119</v>
      </c>
    </row>
    <row r="1958" spans="1:15" x14ac:dyDescent="0.3">
      <c r="A1958" t="s">
        <v>709</v>
      </c>
      <c r="B1958">
        <v>130.55000000000001</v>
      </c>
      <c r="C1958">
        <v>2</v>
      </c>
      <c r="D1958" s="18">
        <v>39257</v>
      </c>
      <c r="E1958" s="18">
        <v>39285</v>
      </c>
      <c r="F1958" t="s">
        <v>5957</v>
      </c>
      <c r="G1958" t="s">
        <v>5969</v>
      </c>
      <c r="H1958" t="s">
        <v>675</v>
      </c>
      <c r="I1958" t="s">
        <v>726</v>
      </c>
      <c r="J1958" t="s">
        <v>727</v>
      </c>
      <c r="K1958" t="s">
        <v>3709</v>
      </c>
      <c r="L1958" t="s">
        <v>3708</v>
      </c>
      <c r="M1958">
        <v>190832</v>
      </c>
      <c r="N1958">
        <v>30300</v>
      </c>
      <c r="O1958" s="59">
        <v>26408007</v>
      </c>
    </row>
    <row r="1959" spans="1:15" x14ac:dyDescent="0.3">
      <c r="A1959" t="s">
        <v>696</v>
      </c>
      <c r="B1959">
        <v>112.13</v>
      </c>
      <c r="C1959">
        <v>2</v>
      </c>
      <c r="D1959" s="18">
        <v>39444</v>
      </c>
      <c r="E1959" s="18">
        <v>39449</v>
      </c>
      <c r="F1959" t="s">
        <v>5959</v>
      </c>
      <c r="G1959" t="s">
        <v>5969</v>
      </c>
      <c r="H1959" t="s">
        <v>681</v>
      </c>
      <c r="I1959" t="s">
        <v>765</v>
      </c>
      <c r="J1959" t="s">
        <v>766</v>
      </c>
      <c r="K1959" t="s">
        <v>3611</v>
      </c>
      <c r="L1959" t="s">
        <v>842</v>
      </c>
      <c r="M1959">
        <v>2759847</v>
      </c>
      <c r="N1959">
        <v>16000</v>
      </c>
      <c r="O1959" s="59">
        <v>27888188</v>
      </c>
    </row>
    <row r="1960" spans="1:15" x14ac:dyDescent="0.3">
      <c r="A1960" t="s">
        <v>690</v>
      </c>
      <c r="B1960">
        <v>135.16999999999999</v>
      </c>
      <c r="C1960">
        <v>3</v>
      </c>
      <c r="D1960" s="18">
        <v>39101</v>
      </c>
      <c r="E1960" s="18">
        <v>39126</v>
      </c>
      <c r="F1960" t="s">
        <v>5960</v>
      </c>
      <c r="G1960" t="s">
        <v>5968</v>
      </c>
      <c r="H1960" t="s">
        <v>720</v>
      </c>
      <c r="I1960" t="s">
        <v>711</v>
      </c>
      <c r="J1960" t="s">
        <v>712</v>
      </c>
      <c r="K1960" t="s">
        <v>1368</v>
      </c>
      <c r="L1960" t="s">
        <v>1367</v>
      </c>
      <c r="M1960">
        <v>1952825</v>
      </c>
      <c r="N1960">
        <v>90830</v>
      </c>
      <c r="O1960" s="59">
        <v>25209120</v>
      </c>
    </row>
    <row r="1961" spans="1:15" x14ac:dyDescent="0.3">
      <c r="A1961" t="s">
        <v>709</v>
      </c>
      <c r="B1961">
        <v>134.01</v>
      </c>
      <c r="C1961">
        <v>3</v>
      </c>
      <c r="D1961" s="18">
        <v>39208</v>
      </c>
      <c r="E1961" s="18">
        <v>39230</v>
      </c>
      <c r="F1961" t="s">
        <v>5957</v>
      </c>
      <c r="G1961" t="s">
        <v>5969</v>
      </c>
      <c r="H1961" t="s">
        <v>681</v>
      </c>
      <c r="I1961" t="s">
        <v>746</v>
      </c>
      <c r="J1961" t="s">
        <v>747</v>
      </c>
      <c r="K1961" t="s">
        <v>912</v>
      </c>
      <c r="L1961" t="s">
        <v>2711</v>
      </c>
      <c r="M1961">
        <v>381032</v>
      </c>
      <c r="N1961">
        <v>16000</v>
      </c>
      <c r="O1961" s="59">
        <v>17703720</v>
      </c>
    </row>
    <row r="1962" spans="1:15" x14ac:dyDescent="0.3">
      <c r="A1962" t="s">
        <v>676</v>
      </c>
      <c r="B1962">
        <v>94.03</v>
      </c>
      <c r="C1962">
        <v>1</v>
      </c>
      <c r="D1962" s="18">
        <v>39341</v>
      </c>
      <c r="E1962" s="18">
        <v>39389</v>
      </c>
      <c r="F1962" t="s">
        <v>5958</v>
      </c>
      <c r="G1962" t="s">
        <v>5969</v>
      </c>
      <c r="H1962" t="s">
        <v>681</v>
      </c>
      <c r="I1962" t="s">
        <v>683</v>
      </c>
      <c r="J1962" t="s">
        <v>684</v>
      </c>
      <c r="K1962" t="s">
        <v>685</v>
      </c>
      <c r="L1962" t="s">
        <v>3707</v>
      </c>
      <c r="M1962">
        <v>308020</v>
      </c>
      <c r="N1962">
        <v>16000</v>
      </c>
      <c r="O1962" s="59">
        <v>27065766</v>
      </c>
    </row>
    <row r="1963" spans="1:15" x14ac:dyDescent="0.3">
      <c r="A1963" t="s">
        <v>696</v>
      </c>
      <c r="B1963">
        <v>168.82</v>
      </c>
      <c r="C1963">
        <v>2</v>
      </c>
      <c r="D1963" s="18">
        <v>39117</v>
      </c>
      <c r="E1963" s="18">
        <v>39142</v>
      </c>
      <c r="F1963" t="s">
        <v>5960</v>
      </c>
      <c r="G1963" t="s">
        <v>5968</v>
      </c>
      <c r="H1963" t="s">
        <v>720</v>
      </c>
      <c r="I1963" t="s">
        <v>693</v>
      </c>
      <c r="J1963" t="s">
        <v>694</v>
      </c>
      <c r="K1963" t="s">
        <v>3706</v>
      </c>
      <c r="L1963" t="s">
        <v>1306</v>
      </c>
      <c r="M1963">
        <v>716638</v>
      </c>
      <c r="N1963">
        <v>90830</v>
      </c>
      <c r="O1963" s="59">
        <v>25373098</v>
      </c>
    </row>
    <row r="1964" spans="1:15" x14ac:dyDescent="0.3">
      <c r="A1964" t="s">
        <v>709</v>
      </c>
      <c r="B1964">
        <v>174.36</v>
      </c>
      <c r="C1964">
        <v>2</v>
      </c>
      <c r="D1964" s="18">
        <v>39324</v>
      </c>
      <c r="E1964" s="18">
        <v>39370</v>
      </c>
      <c r="F1964" t="s">
        <v>5958</v>
      </c>
      <c r="G1964" t="s">
        <v>5969</v>
      </c>
      <c r="H1964" t="s">
        <v>675</v>
      </c>
      <c r="I1964" t="s">
        <v>746</v>
      </c>
      <c r="J1964" t="s">
        <v>782</v>
      </c>
      <c r="K1964" t="s">
        <v>1064</v>
      </c>
      <c r="L1964" t="s">
        <v>3705</v>
      </c>
      <c r="M1964">
        <v>382746</v>
      </c>
      <c r="N1964">
        <v>30300</v>
      </c>
      <c r="O1964" s="59">
        <v>17767727</v>
      </c>
    </row>
    <row r="1965" spans="1:15" x14ac:dyDescent="0.3">
      <c r="A1965" t="s">
        <v>690</v>
      </c>
      <c r="B1965">
        <v>92.9</v>
      </c>
      <c r="C1965">
        <v>2</v>
      </c>
      <c r="D1965" s="18">
        <v>39111</v>
      </c>
      <c r="E1965" s="18">
        <v>39143</v>
      </c>
      <c r="F1965" t="s">
        <v>5960</v>
      </c>
      <c r="G1965" t="s">
        <v>5969</v>
      </c>
      <c r="H1965" t="s">
        <v>681</v>
      </c>
      <c r="I1965" t="s">
        <v>711</v>
      </c>
      <c r="J1965" t="s">
        <v>712</v>
      </c>
      <c r="K1965" t="s">
        <v>2163</v>
      </c>
      <c r="L1965" t="s">
        <v>3704</v>
      </c>
      <c r="M1965">
        <v>2061702</v>
      </c>
      <c r="N1965">
        <v>16000</v>
      </c>
      <c r="O1965" s="59">
        <v>25305250</v>
      </c>
    </row>
    <row r="1966" spans="1:15" x14ac:dyDescent="0.3">
      <c r="A1966" t="s">
        <v>676</v>
      </c>
      <c r="B1966">
        <v>156.31</v>
      </c>
      <c r="C1966">
        <v>2</v>
      </c>
      <c r="D1966" s="18">
        <v>39089</v>
      </c>
      <c r="E1966" s="18">
        <v>39173</v>
      </c>
      <c r="F1966" t="s">
        <v>5960</v>
      </c>
      <c r="G1966" t="s">
        <v>5969</v>
      </c>
      <c r="H1966" t="s">
        <v>675</v>
      </c>
      <c r="I1966" t="s">
        <v>672</v>
      </c>
      <c r="J1966" t="s">
        <v>703</v>
      </c>
      <c r="K1966" t="s">
        <v>3604</v>
      </c>
      <c r="L1966" t="s">
        <v>3052</v>
      </c>
      <c r="M1966">
        <v>277386</v>
      </c>
      <c r="N1966">
        <v>30300</v>
      </c>
      <c r="O1966" s="59">
        <v>24714207</v>
      </c>
    </row>
    <row r="1967" spans="1:15" x14ac:dyDescent="0.3">
      <c r="A1967" t="s">
        <v>676</v>
      </c>
      <c r="B1967">
        <v>119.38</v>
      </c>
      <c r="C1967">
        <v>1</v>
      </c>
      <c r="D1967" s="18">
        <v>39405</v>
      </c>
      <c r="E1967" s="18">
        <v>39433</v>
      </c>
      <c r="F1967" t="s">
        <v>5959</v>
      </c>
      <c r="G1967" t="s">
        <v>5969</v>
      </c>
      <c r="H1967" t="s">
        <v>681</v>
      </c>
      <c r="I1967" t="s">
        <v>672</v>
      </c>
      <c r="J1967" t="s">
        <v>673</v>
      </c>
      <c r="K1967" t="s">
        <v>1660</v>
      </c>
      <c r="L1967" t="s">
        <v>1132</v>
      </c>
      <c r="M1967">
        <v>2584734</v>
      </c>
      <c r="N1967">
        <v>16000</v>
      </c>
      <c r="O1967" s="59">
        <v>27556628</v>
      </c>
    </row>
    <row r="1968" spans="1:15" x14ac:dyDescent="0.3">
      <c r="A1968" t="s">
        <v>676</v>
      </c>
      <c r="B1968">
        <v>112.01</v>
      </c>
      <c r="C1968">
        <v>2</v>
      </c>
      <c r="D1968" s="18">
        <v>39220</v>
      </c>
      <c r="E1968" s="18">
        <v>39270</v>
      </c>
      <c r="F1968" t="s">
        <v>5957</v>
      </c>
      <c r="G1968" t="s">
        <v>5969</v>
      </c>
      <c r="H1968" t="s">
        <v>681</v>
      </c>
      <c r="I1968" t="s">
        <v>672</v>
      </c>
      <c r="J1968" t="s">
        <v>779</v>
      </c>
      <c r="K1968" t="s">
        <v>1530</v>
      </c>
      <c r="L1968" t="s">
        <v>3703</v>
      </c>
      <c r="M1968">
        <v>349978</v>
      </c>
      <c r="N1968">
        <v>16000</v>
      </c>
      <c r="O1968" s="59">
        <v>26151594</v>
      </c>
    </row>
    <row r="1969" spans="1:15" x14ac:dyDescent="0.3">
      <c r="A1969" t="s">
        <v>696</v>
      </c>
      <c r="B1969">
        <v>129.38</v>
      </c>
      <c r="C1969">
        <v>2</v>
      </c>
      <c r="D1969" s="18">
        <v>39201</v>
      </c>
      <c r="E1969" s="18">
        <v>39220</v>
      </c>
      <c r="F1969" t="s">
        <v>5957</v>
      </c>
      <c r="G1969" t="s">
        <v>5969</v>
      </c>
      <c r="H1969" t="s">
        <v>681</v>
      </c>
      <c r="I1969" t="s">
        <v>765</v>
      </c>
      <c r="J1969" t="s">
        <v>950</v>
      </c>
      <c r="K1969" t="s">
        <v>1616</v>
      </c>
      <c r="L1969" t="s">
        <v>1019</v>
      </c>
      <c r="M1969">
        <v>2182397</v>
      </c>
      <c r="N1969">
        <v>16000</v>
      </c>
      <c r="O1969" s="59">
        <v>25989967</v>
      </c>
    </row>
    <row r="1970" spans="1:15" x14ac:dyDescent="0.3">
      <c r="A1970" t="s">
        <v>696</v>
      </c>
      <c r="B1970">
        <v>129.38</v>
      </c>
      <c r="C1970">
        <v>2</v>
      </c>
      <c r="D1970" s="18">
        <v>39173</v>
      </c>
      <c r="E1970" s="18">
        <v>39191</v>
      </c>
      <c r="F1970" t="s">
        <v>5957</v>
      </c>
      <c r="G1970" t="s">
        <v>5969</v>
      </c>
      <c r="H1970" t="s">
        <v>681</v>
      </c>
      <c r="I1970" t="s">
        <v>765</v>
      </c>
      <c r="J1970" t="s">
        <v>950</v>
      </c>
      <c r="K1970" t="s">
        <v>951</v>
      </c>
      <c r="L1970" t="s">
        <v>2908</v>
      </c>
      <c r="M1970">
        <v>318152</v>
      </c>
      <c r="N1970">
        <v>16000</v>
      </c>
      <c r="O1970" s="59">
        <v>25777401</v>
      </c>
    </row>
    <row r="1971" spans="1:15" x14ac:dyDescent="0.3">
      <c r="A1971" t="s">
        <v>676</v>
      </c>
      <c r="B1971">
        <v>110.79</v>
      </c>
      <c r="C1971">
        <v>1</v>
      </c>
      <c r="D1971" s="18">
        <v>39220</v>
      </c>
      <c r="E1971" s="18">
        <v>39298</v>
      </c>
      <c r="F1971" t="s">
        <v>5957</v>
      </c>
      <c r="G1971" t="s">
        <v>5969</v>
      </c>
      <c r="H1971" t="s">
        <v>675</v>
      </c>
      <c r="I1971" t="s">
        <v>678</v>
      </c>
      <c r="J1971" t="s">
        <v>679</v>
      </c>
      <c r="K1971" t="s">
        <v>882</v>
      </c>
      <c r="L1971" t="s">
        <v>3263</v>
      </c>
      <c r="M1971">
        <v>1910943</v>
      </c>
      <c r="N1971">
        <v>30300</v>
      </c>
      <c r="O1971" s="59">
        <v>26147374</v>
      </c>
    </row>
    <row r="1972" spans="1:15" x14ac:dyDescent="0.3">
      <c r="A1972" t="s">
        <v>690</v>
      </c>
      <c r="B1972">
        <v>157.52000000000001</v>
      </c>
      <c r="C1972">
        <v>3</v>
      </c>
      <c r="D1972" s="18">
        <v>39240</v>
      </c>
      <c r="E1972" s="18">
        <v>39274</v>
      </c>
      <c r="F1972" t="s">
        <v>5957</v>
      </c>
      <c r="G1972" t="s">
        <v>5969</v>
      </c>
      <c r="H1972" t="s">
        <v>675</v>
      </c>
      <c r="I1972" t="s">
        <v>722</v>
      </c>
      <c r="J1972" t="s">
        <v>843</v>
      </c>
      <c r="K1972" t="s">
        <v>844</v>
      </c>
      <c r="L1972" t="s">
        <v>3702</v>
      </c>
      <c r="M1972">
        <v>126188</v>
      </c>
      <c r="N1972">
        <v>30300</v>
      </c>
      <c r="O1972" s="59">
        <v>26241663</v>
      </c>
    </row>
    <row r="1973" spans="1:15" x14ac:dyDescent="0.3">
      <c r="A1973" t="s">
        <v>696</v>
      </c>
      <c r="B1973">
        <v>157.91999999999999</v>
      </c>
      <c r="C1973">
        <v>3</v>
      </c>
      <c r="D1973" s="18">
        <v>39242</v>
      </c>
      <c r="E1973" s="18">
        <v>39258</v>
      </c>
      <c r="F1973" t="s">
        <v>5957</v>
      </c>
      <c r="G1973" t="s">
        <v>5969</v>
      </c>
      <c r="H1973" t="s">
        <v>675</v>
      </c>
      <c r="I1973" t="s">
        <v>693</v>
      </c>
      <c r="J1973" t="s">
        <v>694</v>
      </c>
      <c r="K1973" t="s">
        <v>733</v>
      </c>
      <c r="L1973" t="s">
        <v>856</v>
      </c>
      <c r="M1973">
        <v>355749</v>
      </c>
      <c r="N1973">
        <v>30300</v>
      </c>
      <c r="O1973" s="59">
        <v>26314450</v>
      </c>
    </row>
    <row r="1974" spans="1:15" x14ac:dyDescent="0.3">
      <c r="A1974" t="s">
        <v>690</v>
      </c>
      <c r="B1974">
        <v>136.44</v>
      </c>
      <c r="C1974">
        <v>2</v>
      </c>
      <c r="D1974" s="18">
        <v>39181</v>
      </c>
      <c r="E1974" s="18">
        <v>39192</v>
      </c>
      <c r="F1974" t="s">
        <v>5957</v>
      </c>
      <c r="G1974" t="s">
        <v>5969</v>
      </c>
      <c r="H1974" t="s">
        <v>675</v>
      </c>
      <c r="I1974" t="s">
        <v>722</v>
      </c>
      <c r="J1974" t="s">
        <v>797</v>
      </c>
      <c r="K1974" t="s">
        <v>971</v>
      </c>
      <c r="L1974" t="s">
        <v>734</v>
      </c>
      <c r="M1974">
        <v>107786</v>
      </c>
      <c r="N1974">
        <v>30300</v>
      </c>
      <c r="O1974" s="59">
        <v>25813687</v>
      </c>
    </row>
    <row r="1975" spans="1:15" x14ac:dyDescent="0.3">
      <c r="A1975" t="s">
        <v>696</v>
      </c>
      <c r="B1975">
        <v>179.99</v>
      </c>
      <c r="C1975">
        <v>2</v>
      </c>
      <c r="D1975" s="18">
        <v>39380</v>
      </c>
      <c r="E1975" s="18">
        <v>39396</v>
      </c>
      <c r="F1975" t="s">
        <v>5959</v>
      </c>
      <c r="G1975" t="s">
        <v>5969</v>
      </c>
      <c r="H1975" t="s">
        <v>675</v>
      </c>
      <c r="I1975" t="s">
        <v>693</v>
      </c>
      <c r="J1975" t="s">
        <v>694</v>
      </c>
      <c r="K1975" t="s">
        <v>1045</v>
      </c>
      <c r="L1975" t="s">
        <v>3701</v>
      </c>
      <c r="M1975">
        <v>2596889</v>
      </c>
      <c r="N1975">
        <v>30300</v>
      </c>
      <c r="O1975" s="59">
        <v>27399665</v>
      </c>
    </row>
    <row r="1976" spans="1:15" x14ac:dyDescent="0.3">
      <c r="A1976" t="s">
        <v>690</v>
      </c>
      <c r="B1976">
        <v>157.52000000000001</v>
      </c>
      <c r="C1976">
        <v>3</v>
      </c>
      <c r="D1976" s="18">
        <v>39145</v>
      </c>
      <c r="E1976" s="18">
        <v>39146</v>
      </c>
      <c r="F1976" t="s">
        <v>5960</v>
      </c>
      <c r="G1976" t="s">
        <v>5969</v>
      </c>
      <c r="H1976" t="s">
        <v>675</v>
      </c>
      <c r="I1976" t="s">
        <v>722</v>
      </c>
      <c r="J1976" t="s">
        <v>723</v>
      </c>
      <c r="K1976" t="s">
        <v>1216</v>
      </c>
      <c r="L1976" t="s">
        <v>3055</v>
      </c>
      <c r="M1976">
        <v>127320</v>
      </c>
      <c r="N1976">
        <v>30300</v>
      </c>
      <c r="O1976" s="59">
        <v>25606423</v>
      </c>
    </row>
    <row r="1977" spans="1:15" x14ac:dyDescent="0.3">
      <c r="A1977" t="s">
        <v>690</v>
      </c>
      <c r="B1977">
        <v>123.68</v>
      </c>
      <c r="C1977">
        <v>3</v>
      </c>
      <c r="D1977" s="18">
        <v>39222</v>
      </c>
      <c r="E1977" s="18">
        <v>39253</v>
      </c>
      <c r="F1977" t="s">
        <v>5957</v>
      </c>
      <c r="G1977" t="s">
        <v>5969</v>
      </c>
      <c r="H1977" t="s">
        <v>675</v>
      </c>
      <c r="I1977" t="s">
        <v>711</v>
      </c>
      <c r="J1977" t="s">
        <v>712</v>
      </c>
      <c r="K1977" t="s">
        <v>1214</v>
      </c>
      <c r="L1977" t="s">
        <v>3700</v>
      </c>
      <c r="M1977">
        <v>2382623</v>
      </c>
      <c r="N1977">
        <v>30300</v>
      </c>
      <c r="O1977" s="59">
        <v>26189307</v>
      </c>
    </row>
    <row r="1978" spans="1:15" x14ac:dyDescent="0.3">
      <c r="A1978" t="s">
        <v>709</v>
      </c>
      <c r="B1978">
        <v>180.22</v>
      </c>
      <c r="C1978">
        <v>2</v>
      </c>
      <c r="D1978" s="18">
        <v>39096</v>
      </c>
      <c r="E1978" s="18">
        <v>39131</v>
      </c>
      <c r="F1978" t="s">
        <v>5960</v>
      </c>
      <c r="G1978" t="s">
        <v>5969</v>
      </c>
      <c r="H1978" t="s">
        <v>699</v>
      </c>
      <c r="I1978" t="s">
        <v>771</v>
      </c>
      <c r="J1978" t="s">
        <v>750</v>
      </c>
      <c r="K1978" t="s">
        <v>1251</v>
      </c>
      <c r="L1978" t="s">
        <v>3699</v>
      </c>
      <c r="M1978">
        <v>930302</v>
      </c>
      <c r="N1978">
        <v>70700</v>
      </c>
      <c r="O1978" s="59">
        <v>1564623</v>
      </c>
    </row>
    <row r="1979" spans="1:15" x14ac:dyDescent="0.3">
      <c r="A1979" t="s">
        <v>709</v>
      </c>
      <c r="B1979">
        <v>115.68</v>
      </c>
      <c r="C1979">
        <v>2</v>
      </c>
      <c r="D1979" s="18">
        <v>39296</v>
      </c>
      <c r="E1979" s="18">
        <v>39317</v>
      </c>
      <c r="F1979" t="s">
        <v>5958</v>
      </c>
      <c r="G1979" t="s">
        <v>5969</v>
      </c>
      <c r="H1979" t="s">
        <v>681</v>
      </c>
      <c r="I1979" t="s">
        <v>771</v>
      </c>
      <c r="J1979" t="s">
        <v>772</v>
      </c>
      <c r="K1979" t="s">
        <v>3698</v>
      </c>
      <c r="L1979" t="s">
        <v>2960</v>
      </c>
      <c r="M1979">
        <v>2781698</v>
      </c>
      <c r="N1979">
        <v>16000</v>
      </c>
      <c r="O1979" s="59">
        <v>26451107</v>
      </c>
    </row>
    <row r="1980" spans="1:15" x14ac:dyDescent="0.3">
      <c r="A1980" t="s">
        <v>676</v>
      </c>
      <c r="B1980">
        <v>156.31</v>
      </c>
      <c r="C1980">
        <v>2</v>
      </c>
      <c r="D1980" s="18">
        <v>39240</v>
      </c>
      <c r="E1980" s="18">
        <v>39310</v>
      </c>
      <c r="F1980" t="s">
        <v>5957</v>
      </c>
      <c r="G1980" t="s">
        <v>5969</v>
      </c>
      <c r="H1980" t="s">
        <v>675</v>
      </c>
      <c r="I1980" t="s">
        <v>672</v>
      </c>
      <c r="J1980" t="s">
        <v>673</v>
      </c>
      <c r="K1980" t="s">
        <v>1660</v>
      </c>
      <c r="L1980" t="s">
        <v>3697</v>
      </c>
      <c r="M1980">
        <v>2666762</v>
      </c>
      <c r="N1980">
        <v>30300</v>
      </c>
      <c r="O1980" s="59">
        <v>26253759</v>
      </c>
    </row>
    <row r="1981" spans="1:15" x14ac:dyDescent="0.3">
      <c r="A1981" t="s">
        <v>696</v>
      </c>
      <c r="B1981">
        <v>168.49</v>
      </c>
      <c r="C1981">
        <v>3</v>
      </c>
      <c r="D1981" s="18">
        <v>39408</v>
      </c>
      <c r="E1981" s="18">
        <v>39412</v>
      </c>
      <c r="F1981" t="s">
        <v>5959</v>
      </c>
      <c r="G1981" t="s">
        <v>5968</v>
      </c>
      <c r="H1981" t="s">
        <v>720</v>
      </c>
      <c r="I1981" t="s">
        <v>693</v>
      </c>
      <c r="J1981" t="s">
        <v>694</v>
      </c>
      <c r="K1981" t="s">
        <v>955</v>
      </c>
      <c r="L1981" t="s">
        <v>3680</v>
      </c>
      <c r="M1981">
        <v>2088285</v>
      </c>
      <c r="N1981">
        <v>90830</v>
      </c>
      <c r="O1981" s="59">
        <v>27617634</v>
      </c>
    </row>
    <row r="1982" spans="1:15" x14ac:dyDescent="0.3">
      <c r="A1982" t="s">
        <v>676</v>
      </c>
      <c r="B1982">
        <v>166.65</v>
      </c>
      <c r="C1982">
        <v>2</v>
      </c>
      <c r="D1982" s="18">
        <v>39334</v>
      </c>
      <c r="E1982" s="18">
        <v>39394</v>
      </c>
      <c r="F1982" t="s">
        <v>5958</v>
      </c>
      <c r="G1982" t="s">
        <v>5969</v>
      </c>
      <c r="H1982" t="s">
        <v>699</v>
      </c>
      <c r="I1982" t="s">
        <v>678</v>
      </c>
      <c r="J1982" t="s">
        <v>679</v>
      </c>
      <c r="K1982" t="s">
        <v>2289</v>
      </c>
      <c r="L1982" t="s">
        <v>3331</v>
      </c>
      <c r="M1982">
        <v>2408906</v>
      </c>
      <c r="N1982">
        <v>70700</v>
      </c>
      <c r="O1982" s="59">
        <v>27182384</v>
      </c>
    </row>
    <row r="1983" spans="1:15" x14ac:dyDescent="0.3">
      <c r="A1983" t="s">
        <v>690</v>
      </c>
      <c r="B1983">
        <v>192.66</v>
      </c>
      <c r="C1983">
        <v>3</v>
      </c>
      <c r="D1983" s="18">
        <v>39361</v>
      </c>
      <c r="E1983" s="18">
        <v>39400</v>
      </c>
      <c r="F1983" t="s">
        <v>5959</v>
      </c>
      <c r="G1983" t="s">
        <v>5969</v>
      </c>
      <c r="H1983" t="s">
        <v>699</v>
      </c>
      <c r="I1983" t="s">
        <v>839</v>
      </c>
      <c r="J1983" t="s">
        <v>797</v>
      </c>
      <c r="K1983" t="s">
        <v>1977</v>
      </c>
      <c r="L1983" t="s">
        <v>3105</v>
      </c>
      <c r="M1983">
        <v>936775</v>
      </c>
      <c r="N1983">
        <v>70700</v>
      </c>
      <c r="O1983" s="59">
        <v>27151459</v>
      </c>
    </row>
    <row r="1984" spans="1:15" x14ac:dyDescent="0.3">
      <c r="A1984" t="s">
        <v>676</v>
      </c>
      <c r="B1984">
        <v>94.03</v>
      </c>
      <c r="C1984">
        <v>1</v>
      </c>
      <c r="D1984" s="18">
        <v>39340</v>
      </c>
      <c r="E1984" s="18">
        <v>39378</v>
      </c>
      <c r="F1984" t="s">
        <v>5958</v>
      </c>
      <c r="G1984" t="s">
        <v>5969</v>
      </c>
      <c r="H1984" t="s">
        <v>681</v>
      </c>
      <c r="I1984" t="s">
        <v>683</v>
      </c>
      <c r="J1984" t="s">
        <v>684</v>
      </c>
      <c r="K1984" t="s">
        <v>3696</v>
      </c>
      <c r="L1984" t="s">
        <v>3695</v>
      </c>
      <c r="M1984">
        <v>997512</v>
      </c>
      <c r="N1984">
        <v>16000</v>
      </c>
      <c r="O1984" s="59">
        <v>27065848</v>
      </c>
    </row>
    <row r="1985" spans="1:15" x14ac:dyDescent="0.3">
      <c r="A1985" t="s">
        <v>709</v>
      </c>
      <c r="B1985">
        <v>130.55000000000001</v>
      </c>
      <c r="C1985">
        <v>2</v>
      </c>
      <c r="D1985" s="18">
        <v>39261</v>
      </c>
      <c r="E1985" s="18">
        <v>39263</v>
      </c>
      <c r="F1985" t="s">
        <v>5957</v>
      </c>
      <c r="G1985" t="s">
        <v>5969</v>
      </c>
      <c r="H1985" t="s">
        <v>675</v>
      </c>
      <c r="I1985" t="s">
        <v>726</v>
      </c>
      <c r="J1985" t="s">
        <v>727</v>
      </c>
      <c r="K1985" t="s">
        <v>2984</v>
      </c>
      <c r="L1985" t="s">
        <v>2936</v>
      </c>
      <c r="M1985">
        <v>2484449</v>
      </c>
      <c r="N1985">
        <v>30300</v>
      </c>
      <c r="O1985" s="59">
        <v>26408156</v>
      </c>
    </row>
    <row r="1986" spans="1:15" x14ac:dyDescent="0.3">
      <c r="A1986" t="s">
        <v>696</v>
      </c>
      <c r="B1986">
        <v>168.82</v>
      </c>
      <c r="C1986">
        <v>2</v>
      </c>
      <c r="D1986" s="18">
        <v>39188</v>
      </c>
      <c r="E1986" s="18">
        <v>39192</v>
      </c>
      <c r="F1986" t="s">
        <v>5957</v>
      </c>
      <c r="G1986" t="s">
        <v>5968</v>
      </c>
      <c r="H1986" t="s">
        <v>720</v>
      </c>
      <c r="I1986" t="s">
        <v>693</v>
      </c>
      <c r="J1986" t="s">
        <v>694</v>
      </c>
      <c r="K1986" t="s">
        <v>1890</v>
      </c>
      <c r="L1986" t="s">
        <v>3694</v>
      </c>
      <c r="M1986">
        <v>2873475</v>
      </c>
      <c r="N1986">
        <v>90830</v>
      </c>
      <c r="O1986" s="59">
        <v>25886885</v>
      </c>
    </row>
    <row r="1987" spans="1:15" x14ac:dyDescent="0.3">
      <c r="A1987" t="s">
        <v>676</v>
      </c>
      <c r="B1987">
        <v>89.26</v>
      </c>
      <c r="C1987">
        <v>2</v>
      </c>
      <c r="D1987" s="18">
        <v>39221</v>
      </c>
      <c r="E1987" s="18">
        <v>39305</v>
      </c>
      <c r="F1987" t="s">
        <v>5957</v>
      </c>
      <c r="G1987" t="s">
        <v>5969</v>
      </c>
      <c r="H1987" t="s">
        <v>681</v>
      </c>
      <c r="I1987" t="s">
        <v>683</v>
      </c>
      <c r="J1987" t="s">
        <v>730</v>
      </c>
      <c r="K1987" t="s">
        <v>1592</v>
      </c>
      <c r="L1987" t="s">
        <v>3693</v>
      </c>
      <c r="M1987">
        <v>2642505</v>
      </c>
      <c r="N1987">
        <v>16000</v>
      </c>
      <c r="O1987" s="59">
        <v>26141723</v>
      </c>
    </row>
    <row r="1988" spans="1:15" x14ac:dyDescent="0.3">
      <c r="A1988" t="s">
        <v>696</v>
      </c>
      <c r="B1988">
        <v>168.82</v>
      </c>
      <c r="C1988">
        <v>2</v>
      </c>
      <c r="D1988" s="18">
        <v>39200</v>
      </c>
      <c r="E1988" s="18">
        <v>39218</v>
      </c>
      <c r="F1988" t="s">
        <v>5957</v>
      </c>
      <c r="G1988" t="s">
        <v>5968</v>
      </c>
      <c r="H1988" t="s">
        <v>720</v>
      </c>
      <c r="I1988" t="s">
        <v>693</v>
      </c>
      <c r="J1988" t="s">
        <v>694</v>
      </c>
      <c r="K1988" t="s">
        <v>3107</v>
      </c>
      <c r="L1988" t="s">
        <v>2162</v>
      </c>
      <c r="M1988">
        <v>353860</v>
      </c>
      <c r="N1988">
        <v>90830</v>
      </c>
      <c r="O1988" s="59">
        <v>25992788</v>
      </c>
    </row>
    <row r="1989" spans="1:15" x14ac:dyDescent="0.3">
      <c r="A1989" t="s">
        <v>696</v>
      </c>
      <c r="B1989">
        <v>125.7</v>
      </c>
      <c r="C1989">
        <v>1</v>
      </c>
      <c r="D1989" s="18">
        <v>39194</v>
      </c>
      <c r="E1989" s="18">
        <v>39194</v>
      </c>
      <c r="F1989" t="s">
        <v>5957</v>
      </c>
      <c r="G1989" t="s">
        <v>5969</v>
      </c>
      <c r="H1989" t="s">
        <v>681</v>
      </c>
      <c r="I1989" t="s">
        <v>693</v>
      </c>
      <c r="J1989" t="s">
        <v>694</v>
      </c>
      <c r="K1989" t="s">
        <v>1868</v>
      </c>
      <c r="L1989" t="s">
        <v>1804</v>
      </c>
      <c r="M1989">
        <v>2227858</v>
      </c>
      <c r="N1989">
        <v>16000</v>
      </c>
      <c r="O1989" s="59">
        <v>25939234</v>
      </c>
    </row>
    <row r="1990" spans="1:15" x14ac:dyDescent="0.3">
      <c r="A1990" t="s">
        <v>709</v>
      </c>
      <c r="B1990">
        <v>180.57</v>
      </c>
      <c r="C1990">
        <v>4</v>
      </c>
      <c r="D1990" s="18">
        <v>39234</v>
      </c>
      <c r="E1990" s="18">
        <v>39248</v>
      </c>
      <c r="F1990" t="s">
        <v>5957</v>
      </c>
      <c r="G1990" t="s">
        <v>5969</v>
      </c>
      <c r="H1990" t="s">
        <v>675</v>
      </c>
      <c r="I1990" t="s">
        <v>746</v>
      </c>
      <c r="J1990" t="s">
        <v>747</v>
      </c>
      <c r="K1990" t="s">
        <v>1539</v>
      </c>
      <c r="L1990" t="s">
        <v>1538</v>
      </c>
      <c r="M1990">
        <v>1999508</v>
      </c>
      <c r="N1990">
        <v>30300</v>
      </c>
      <c r="O1990" s="59">
        <v>17720007</v>
      </c>
    </row>
    <row r="1991" spans="1:15" x14ac:dyDescent="0.3">
      <c r="A1991" t="s">
        <v>696</v>
      </c>
      <c r="B1991">
        <v>185.27</v>
      </c>
      <c r="C1991">
        <v>3</v>
      </c>
      <c r="D1991" s="18">
        <v>39091</v>
      </c>
      <c r="E1991" s="18">
        <v>39101</v>
      </c>
      <c r="F1991" t="s">
        <v>5960</v>
      </c>
      <c r="G1991" t="s">
        <v>5969</v>
      </c>
      <c r="H1991" t="s">
        <v>699</v>
      </c>
      <c r="I1991" t="s">
        <v>693</v>
      </c>
      <c r="J1991" t="s">
        <v>694</v>
      </c>
      <c r="K1991" t="s">
        <v>3008</v>
      </c>
      <c r="L1991" t="s">
        <v>3475</v>
      </c>
      <c r="M1991">
        <v>961009</v>
      </c>
      <c r="N1991">
        <v>70700</v>
      </c>
      <c r="O1991" s="59">
        <v>25148898</v>
      </c>
    </row>
    <row r="1992" spans="1:15" x14ac:dyDescent="0.3">
      <c r="A1992" t="s">
        <v>676</v>
      </c>
      <c r="B1992">
        <v>125.07</v>
      </c>
      <c r="C1992">
        <v>1</v>
      </c>
      <c r="D1992" s="18">
        <v>39201</v>
      </c>
      <c r="E1992" s="18">
        <v>39205</v>
      </c>
      <c r="F1992" t="s">
        <v>5957</v>
      </c>
      <c r="G1992" t="s">
        <v>5969</v>
      </c>
      <c r="H1992" t="s">
        <v>675</v>
      </c>
      <c r="I1992" t="s">
        <v>683</v>
      </c>
      <c r="J1992" t="s">
        <v>730</v>
      </c>
      <c r="K1992" t="s">
        <v>3692</v>
      </c>
      <c r="L1992" t="s">
        <v>2661</v>
      </c>
      <c r="M1992">
        <v>988782</v>
      </c>
      <c r="N1992">
        <v>30300</v>
      </c>
      <c r="O1992" s="59">
        <v>25982191</v>
      </c>
    </row>
    <row r="1993" spans="1:15" x14ac:dyDescent="0.3">
      <c r="A1993" t="s">
        <v>696</v>
      </c>
      <c r="B1993">
        <v>168.82</v>
      </c>
      <c r="C1993">
        <v>2</v>
      </c>
      <c r="D1993" s="18">
        <v>39181</v>
      </c>
      <c r="E1993" s="18">
        <v>39205</v>
      </c>
      <c r="F1993" t="s">
        <v>5957</v>
      </c>
      <c r="G1993" t="s">
        <v>5968</v>
      </c>
      <c r="H1993" t="s">
        <v>720</v>
      </c>
      <c r="I1993" t="s">
        <v>693</v>
      </c>
      <c r="J1993" t="s">
        <v>694</v>
      </c>
      <c r="K1993" t="s">
        <v>1013</v>
      </c>
      <c r="L1993" t="s">
        <v>3691</v>
      </c>
      <c r="M1993">
        <v>354519</v>
      </c>
      <c r="N1993">
        <v>90830</v>
      </c>
      <c r="O1993" s="59">
        <v>25833614</v>
      </c>
    </row>
    <row r="1994" spans="1:15" x14ac:dyDescent="0.3">
      <c r="A1994" t="s">
        <v>696</v>
      </c>
      <c r="B1994">
        <v>175</v>
      </c>
      <c r="C1994">
        <v>3</v>
      </c>
      <c r="D1994" s="18">
        <v>39091</v>
      </c>
      <c r="E1994" s="18">
        <v>39109</v>
      </c>
      <c r="F1994" t="s">
        <v>5960</v>
      </c>
      <c r="G1994" t="s">
        <v>5968</v>
      </c>
      <c r="H1994" t="s">
        <v>720</v>
      </c>
      <c r="I1994" t="s">
        <v>693</v>
      </c>
      <c r="J1994" t="s">
        <v>694</v>
      </c>
      <c r="K1994" t="s">
        <v>3044</v>
      </c>
      <c r="L1994" t="s">
        <v>3043</v>
      </c>
      <c r="M1994">
        <v>2753156</v>
      </c>
      <c r="N1994">
        <v>90830</v>
      </c>
      <c r="O1994" s="59">
        <v>1920211</v>
      </c>
    </row>
    <row r="1995" spans="1:15" x14ac:dyDescent="0.3">
      <c r="A1995" t="s">
        <v>709</v>
      </c>
      <c r="B1995">
        <v>134.54</v>
      </c>
      <c r="C1995">
        <v>2</v>
      </c>
      <c r="D1995" s="18">
        <v>39158</v>
      </c>
      <c r="E1995" s="18">
        <v>39170</v>
      </c>
      <c r="F1995" t="s">
        <v>5960</v>
      </c>
      <c r="G1995" t="s">
        <v>5968</v>
      </c>
      <c r="H1995" t="s">
        <v>755</v>
      </c>
      <c r="I1995" t="s">
        <v>706</v>
      </c>
      <c r="J1995" t="s">
        <v>762</v>
      </c>
      <c r="K1995" t="s">
        <v>3474</v>
      </c>
      <c r="L1995" t="s">
        <v>3473</v>
      </c>
      <c r="M1995">
        <v>944420</v>
      </c>
      <c r="N1995">
        <v>87000</v>
      </c>
      <c r="O1995" s="59">
        <v>25649427</v>
      </c>
    </row>
    <row r="1996" spans="1:15" x14ac:dyDescent="0.3">
      <c r="A1996" t="s">
        <v>690</v>
      </c>
      <c r="B1996">
        <v>98.41</v>
      </c>
      <c r="C1996">
        <v>1</v>
      </c>
      <c r="D1996" s="18">
        <v>39373</v>
      </c>
      <c r="E1996" s="18">
        <v>39408</v>
      </c>
      <c r="F1996" t="s">
        <v>5959</v>
      </c>
      <c r="G1996" t="s">
        <v>5969</v>
      </c>
      <c r="H1996" t="s">
        <v>681</v>
      </c>
      <c r="I1996" t="s">
        <v>711</v>
      </c>
      <c r="J1996" t="s">
        <v>712</v>
      </c>
      <c r="K1996" t="s">
        <v>1238</v>
      </c>
      <c r="L1996" t="s">
        <v>1090</v>
      </c>
      <c r="M1996">
        <v>135263</v>
      </c>
      <c r="N1996">
        <v>16000</v>
      </c>
      <c r="O1996" s="59">
        <v>27270772</v>
      </c>
    </row>
    <row r="1997" spans="1:15" x14ac:dyDescent="0.3">
      <c r="A1997" t="s">
        <v>696</v>
      </c>
      <c r="B1997">
        <v>124.43</v>
      </c>
      <c r="C1997">
        <v>1</v>
      </c>
      <c r="D1997" s="18">
        <v>39138</v>
      </c>
      <c r="E1997" s="18">
        <v>39156</v>
      </c>
      <c r="F1997" t="s">
        <v>5960</v>
      </c>
      <c r="G1997" t="s">
        <v>5969</v>
      </c>
      <c r="H1997" t="s">
        <v>681</v>
      </c>
      <c r="I1997" t="s">
        <v>693</v>
      </c>
      <c r="J1997" t="s">
        <v>694</v>
      </c>
      <c r="K1997" t="s">
        <v>878</v>
      </c>
      <c r="L1997" t="s">
        <v>3690</v>
      </c>
      <c r="M1997">
        <v>2724676</v>
      </c>
      <c r="N1997">
        <v>16000</v>
      </c>
      <c r="O1997" s="59">
        <v>2004015</v>
      </c>
    </row>
    <row r="1998" spans="1:15" x14ac:dyDescent="0.3">
      <c r="A1998" t="s">
        <v>690</v>
      </c>
      <c r="B1998">
        <v>124.33</v>
      </c>
      <c r="C1998">
        <v>1</v>
      </c>
      <c r="D1998" s="18">
        <v>39192</v>
      </c>
      <c r="E1998" s="18">
        <v>39230</v>
      </c>
      <c r="F1998" t="s">
        <v>5957</v>
      </c>
      <c r="G1998" t="s">
        <v>5969</v>
      </c>
      <c r="H1998" t="s">
        <v>681</v>
      </c>
      <c r="I1998" t="s">
        <v>722</v>
      </c>
      <c r="J1998" t="s">
        <v>723</v>
      </c>
      <c r="K1998" t="s">
        <v>724</v>
      </c>
      <c r="L1998" t="s">
        <v>3689</v>
      </c>
      <c r="M1998">
        <v>2774882</v>
      </c>
      <c r="N1998">
        <v>16000</v>
      </c>
      <c r="O1998" s="59">
        <v>25974499</v>
      </c>
    </row>
    <row r="1999" spans="1:15" x14ac:dyDescent="0.3">
      <c r="A1999" t="s">
        <v>709</v>
      </c>
      <c r="B1999">
        <v>107.97</v>
      </c>
      <c r="C1999">
        <v>1</v>
      </c>
      <c r="D1999" s="18">
        <v>39250</v>
      </c>
      <c r="E1999" s="18">
        <v>39251</v>
      </c>
      <c r="F1999" t="s">
        <v>5957</v>
      </c>
      <c r="G1999" t="s">
        <v>5969</v>
      </c>
      <c r="H1999" t="s">
        <v>681</v>
      </c>
      <c r="I1999" t="s">
        <v>706</v>
      </c>
      <c r="J1999" t="s">
        <v>707</v>
      </c>
      <c r="K1999" t="s">
        <v>3343</v>
      </c>
      <c r="L1999" t="s">
        <v>3342</v>
      </c>
      <c r="M1999">
        <v>941441</v>
      </c>
      <c r="N1999">
        <v>16000</v>
      </c>
      <c r="O1999" s="59">
        <v>2194697</v>
      </c>
    </row>
    <row r="2000" spans="1:15" x14ac:dyDescent="0.3">
      <c r="A2000" t="s">
        <v>690</v>
      </c>
      <c r="B2000">
        <v>111.12</v>
      </c>
      <c r="C2000">
        <v>1</v>
      </c>
      <c r="D2000" s="18">
        <v>39362</v>
      </c>
      <c r="E2000" s="18">
        <v>39388</v>
      </c>
      <c r="F2000" t="s">
        <v>5959</v>
      </c>
      <c r="G2000" t="s">
        <v>5969</v>
      </c>
      <c r="H2000" t="s">
        <v>681</v>
      </c>
      <c r="I2000" t="s">
        <v>839</v>
      </c>
      <c r="J2000" t="s">
        <v>840</v>
      </c>
      <c r="K2000" t="s">
        <v>2453</v>
      </c>
      <c r="L2000" t="s">
        <v>3688</v>
      </c>
      <c r="M2000">
        <v>2694450</v>
      </c>
      <c r="N2000">
        <v>16000</v>
      </c>
      <c r="O2000" s="59">
        <v>27228109</v>
      </c>
    </row>
    <row r="2001" spans="1:15" x14ac:dyDescent="0.3">
      <c r="A2001" t="s">
        <v>696</v>
      </c>
      <c r="B2001">
        <v>175.83</v>
      </c>
      <c r="C2001">
        <v>3</v>
      </c>
      <c r="D2001" s="18">
        <v>39342</v>
      </c>
      <c r="E2001" s="18">
        <v>39351</v>
      </c>
      <c r="F2001" t="s">
        <v>5958</v>
      </c>
      <c r="G2001" t="s">
        <v>5968</v>
      </c>
      <c r="H2001" t="s">
        <v>755</v>
      </c>
      <c r="I2001" t="s">
        <v>693</v>
      </c>
      <c r="J2001" t="s">
        <v>694</v>
      </c>
      <c r="K2001" t="s">
        <v>733</v>
      </c>
      <c r="L2001" t="s">
        <v>2298</v>
      </c>
      <c r="M2001">
        <v>2293562</v>
      </c>
      <c r="N2001">
        <v>87000</v>
      </c>
      <c r="O2001" s="59">
        <v>27043664</v>
      </c>
    </row>
    <row r="2002" spans="1:15" x14ac:dyDescent="0.3">
      <c r="A2002" t="s">
        <v>709</v>
      </c>
      <c r="B2002">
        <v>122.73</v>
      </c>
      <c r="C2002">
        <v>2</v>
      </c>
      <c r="D2002" s="18">
        <v>39248</v>
      </c>
      <c r="E2002" s="18">
        <v>39265</v>
      </c>
      <c r="F2002" t="s">
        <v>5957</v>
      </c>
      <c r="G2002" t="s">
        <v>5969</v>
      </c>
      <c r="H2002" t="s">
        <v>681</v>
      </c>
      <c r="I2002" t="s">
        <v>726</v>
      </c>
      <c r="J2002" t="s">
        <v>750</v>
      </c>
      <c r="K2002" t="s">
        <v>1493</v>
      </c>
      <c r="L2002" t="s">
        <v>3687</v>
      </c>
      <c r="M2002">
        <v>64175</v>
      </c>
      <c r="N2002">
        <v>16000</v>
      </c>
      <c r="O2002" s="59">
        <v>26345611</v>
      </c>
    </row>
    <row r="2003" spans="1:15" x14ac:dyDescent="0.3">
      <c r="A2003" t="s">
        <v>676</v>
      </c>
      <c r="B2003">
        <v>94.03</v>
      </c>
      <c r="C2003">
        <v>1</v>
      </c>
      <c r="D2003" s="18">
        <v>39411</v>
      </c>
      <c r="E2003" s="18">
        <v>39439</v>
      </c>
      <c r="F2003" t="s">
        <v>5959</v>
      </c>
      <c r="G2003" t="s">
        <v>5969</v>
      </c>
      <c r="H2003" t="s">
        <v>681</v>
      </c>
      <c r="I2003" t="s">
        <v>683</v>
      </c>
      <c r="J2003" t="s">
        <v>684</v>
      </c>
      <c r="K2003" t="s">
        <v>685</v>
      </c>
      <c r="L2003" t="s">
        <v>3686</v>
      </c>
      <c r="M2003">
        <v>2211191</v>
      </c>
      <c r="N2003">
        <v>16000</v>
      </c>
      <c r="O2003" s="59">
        <v>27666645</v>
      </c>
    </row>
    <row r="2004" spans="1:15" x14ac:dyDescent="0.3">
      <c r="A2004" t="s">
        <v>696</v>
      </c>
      <c r="B2004">
        <v>168.82</v>
      </c>
      <c r="C2004">
        <v>2</v>
      </c>
      <c r="D2004" s="18">
        <v>39132</v>
      </c>
      <c r="E2004" s="18">
        <v>39157</v>
      </c>
      <c r="F2004" t="s">
        <v>5960</v>
      </c>
      <c r="G2004" t="s">
        <v>5968</v>
      </c>
      <c r="H2004" t="s">
        <v>720</v>
      </c>
      <c r="I2004" t="s">
        <v>693</v>
      </c>
      <c r="J2004" t="s">
        <v>694</v>
      </c>
      <c r="K2004" t="s">
        <v>3685</v>
      </c>
      <c r="L2004" t="s">
        <v>943</v>
      </c>
      <c r="M2004">
        <v>352293</v>
      </c>
      <c r="N2004">
        <v>90830</v>
      </c>
      <c r="O2004" s="59">
        <v>25473688</v>
      </c>
    </row>
    <row r="2005" spans="1:15" x14ac:dyDescent="0.3">
      <c r="A2005" t="s">
        <v>696</v>
      </c>
      <c r="B2005">
        <v>179</v>
      </c>
      <c r="C2005">
        <v>3</v>
      </c>
      <c r="D2005" s="18">
        <v>39177</v>
      </c>
      <c r="E2005" s="18">
        <v>39178</v>
      </c>
      <c r="F2005" t="s">
        <v>5957</v>
      </c>
      <c r="G2005" t="s">
        <v>5969</v>
      </c>
      <c r="H2005" t="s">
        <v>675</v>
      </c>
      <c r="I2005" t="s">
        <v>765</v>
      </c>
      <c r="J2005" t="s">
        <v>950</v>
      </c>
      <c r="K2005" t="s">
        <v>951</v>
      </c>
      <c r="L2005" t="s">
        <v>3235</v>
      </c>
      <c r="M2005">
        <v>2382482</v>
      </c>
      <c r="N2005">
        <v>30300</v>
      </c>
      <c r="O2005" s="59">
        <v>25724495</v>
      </c>
    </row>
    <row r="2006" spans="1:15" x14ac:dyDescent="0.3">
      <c r="A2006" t="s">
        <v>690</v>
      </c>
      <c r="B2006">
        <v>98.91</v>
      </c>
      <c r="C2006">
        <v>1</v>
      </c>
      <c r="D2006" s="18">
        <v>39137</v>
      </c>
      <c r="E2006" s="18">
        <v>39144</v>
      </c>
      <c r="F2006" t="s">
        <v>5960</v>
      </c>
      <c r="G2006" t="s">
        <v>5969</v>
      </c>
      <c r="H2006" t="s">
        <v>681</v>
      </c>
      <c r="I2006" t="s">
        <v>711</v>
      </c>
      <c r="J2006" t="s">
        <v>712</v>
      </c>
      <c r="K2006" t="s">
        <v>1160</v>
      </c>
      <c r="L2006" t="s">
        <v>3684</v>
      </c>
      <c r="M2006">
        <v>2676177</v>
      </c>
      <c r="N2006">
        <v>16000</v>
      </c>
      <c r="O2006" s="59">
        <v>25507578</v>
      </c>
    </row>
    <row r="2007" spans="1:15" x14ac:dyDescent="0.3">
      <c r="A2007" t="s">
        <v>676</v>
      </c>
      <c r="B2007">
        <v>94.77</v>
      </c>
      <c r="C2007">
        <v>1</v>
      </c>
      <c r="D2007" s="18">
        <v>39140</v>
      </c>
      <c r="E2007" s="18">
        <v>39180</v>
      </c>
      <c r="F2007" t="s">
        <v>5960</v>
      </c>
      <c r="G2007" t="s">
        <v>5969</v>
      </c>
      <c r="H2007" t="s">
        <v>681</v>
      </c>
      <c r="I2007" t="s">
        <v>678</v>
      </c>
      <c r="J2007" t="s">
        <v>679</v>
      </c>
      <c r="K2007" t="s">
        <v>678</v>
      </c>
      <c r="L2007" t="s">
        <v>1713</v>
      </c>
      <c r="M2007">
        <v>2878465</v>
      </c>
      <c r="N2007">
        <v>16000</v>
      </c>
      <c r="O2007" s="59">
        <v>25518280</v>
      </c>
    </row>
    <row r="2008" spans="1:15" x14ac:dyDescent="0.3">
      <c r="A2008" t="s">
        <v>696</v>
      </c>
      <c r="B2008">
        <v>174.63</v>
      </c>
      <c r="C2008">
        <v>3</v>
      </c>
      <c r="D2008" s="18">
        <v>39230</v>
      </c>
      <c r="E2008" s="18">
        <v>39230</v>
      </c>
      <c r="F2008" t="s">
        <v>5957</v>
      </c>
      <c r="G2008" t="s">
        <v>5968</v>
      </c>
      <c r="H2008" t="s">
        <v>720</v>
      </c>
      <c r="I2008" t="s">
        <v>693</v>
      </c>
      <c r="J2008" t="s">
        <v>694</v>
      </c>
      <c r="K2008" t="s">
        <v>1074</v>
      </c>
      <c r="L2008" t="s">
        <v>1073</v>
      </c>
      <c r="M2008">
        <v>370028</v>
      </c>
      <c r="N2008">
        <v>90830</v>
      </c>
      <c r="O2008" s="59">
        <v>26207060</v>
      </c>
    </row>
    <row r="2009" spans="1:15" x14ac:dyDescent="0.3">
      <c r="A2009" t="s">
        <v>709</v>
      </c>
      <c r="B2009">
        <v>192.07</v>
      </c>
      <c r="C2009">
        <v>2</v>
      </c>
      <c r="D2009" s="18">
        <v>39244</v>
      </c>
      <c r="E2009" s="18">
        <v>39254</v>
      </c>
      <c r="F2009" t="s">
        <v>5957</v>
      </c>
      <c r="G2009" t="s">
        <v>5969</v>
      </c>
      <c r="H2009" t="s">
        <v>699</v>
      </c>
      <c r="I2009" t="s">
        <v>706</v>
      </c>
      <c r="J2009" t="s">
        <v>707</v>
      </c>
      <c r="K2009" t="s">
        <v>3683</v>
      </c>
      <c r="L2009" t="s">
        <v>3682</v>
      </c>
      <c r="M2009">
        <v>940615</v>
      </c>
      <c r="N2009">
        <v>70700</v>
      </c>
      <c r="O2009" s="59">
        <v>26286608</v>
      </c>
    </row>
    <row r="2010" spans="1:15" x14ac:dyDescent="0.3">
      <c r="A2010" t="s">
        <v>676</v>
      </c>
      <c r="B2010">
        <v>86.31</v>
      </c>
      <c r="C2010">
        <v>2</v>
      </c>
      <c r="D2010" s="18">
        <v>39230</v>
      </c>
      <c r="E2010" s="18">
        <v>39278</v>
      </c>
      <c r="F2010" t="s">
        <v>5957</v>
      </c>
      <c r="G2010" t="s">
        <v>5969</v>
      </c>
      <c r="H2010" t="s">
        <v>681</v>
      </c>
      <c r="I2010" t="s">
        <v>678</v>
      </c>
      <c r="J2010" t="s">
        <v>679</v>
      </c>
      <c r="K2010" t="s">
        <v>3681</v>
      </c>
      <c r="L2010" t="s">
        <v>2709</v>
      </c>
      <c r="M2010">
        <v>298065</v>
      </c>
      <c r="N2010">
        <v>16000</v>
      </c>
      <c r="O2010" s="59">
        <v>26200741</v>
      </c>
    </row>
    <row r="2011" spans="1:15" x14ac:dyDescent="0.3">
      <c r="A2011" t="s">
        <v>696</v>
      </c>
      <c r="B2011">
        <v>124.43</v>
      </c>
      <c r="C2011">
        <v>1</v>
      </c>
      <c r="D2011" s="18">
        <v>39228</v>
      </c>
      <c r="E2011" s="18">
        <v>39236</v>
      </c>
      <c r="F2011" t="s">
        <v>5957</v>
      </c>
      <c r="G2011" t="s">
        <v>5969</v>
      </c>
      <c r="H2011" t="s">
        <v>681</v>
      </c>
      <c r="I2011" t="s">
        <v>693</v>
      </c>
      <c r="J2011" t="s">
        <v>694</v>
      </c>
      <c r="K2011" t="s">
        <v>1438</v>
      </c>
      <c r="L2011" t="s">
        <v>2328</v>
      </c>
      <c r="M2011">
        <v>9032501</v>
      </c>
      <c r="N2011">
        <v>16000</v>
      </c>
      <c r="O2011" s="59">
        <v>26205833</v>
      </c>
    </row>
    <row r="2012" spans="1:15" x14ac:dyDescent="0.3">
      <c r="A2012" t="s">
        <v>690</v>
      </c>
      <c r="B2012">
        <v>98.91</v>
      </c>
      <c r="C2012">
        <v>1</v>
      </c>
      <c r="D2012" s="18">
        <v>39419</v>
      </c>
      <c r="E2012" s="18">
        <v>39427</v>
      </c>
      <c r="F2012" t="s">
        <v>5959</v>
      </c>
      <c r="G2012" t="s">
        <v>5969</v>
      </c>
      <c r="H2012" t="s">
        <v>681</v>
      </c>
      <c r="I2012" t="s">
        <v>711</v>
      </c>
      <c r="J2012" t="s">
        <v>712</v>
      </c>
      <c r="K2012" t="s">
        <v>1342</v>
      </c>
      <c r="L2012" t="s">
        <v>2500</v>
      </c>
      <c r="M2012">
        <v>1932875</v>
      </c>
      <c r="N2012">
        <v>16000</v>
      </c>
      <c r="O2012" s="59">
        <v>27601845</v>
      </c>
    </row>
    <row r="2013" spans="1:15" x14ac:dyDescent="0.3">
      <c r="A2013" t="s">
        <v>696</v>
      </c>
      <c r="B2013">
        <v>182.38</v>
      </c>
      <c r="C2013">
        <v>3</v>
      </c>
      <c r="D2013" s="18">
        <v>39424</v>
      </c>
      <c r="E2013" s="18">
        <v>39433</v>
      </c>
      <c r="F2013" t="s">
        <v>5959</v>
      </c>
      <c r="G2013" t="s">
        <v>5969</v>
      </c>
      <c r="H2013" t="s">
        <v>699</v>
      </c>
      <c r="I2013" t="s">
        <v>693</v>
      </c>
      <c r="J2013" t="s">
        <v>694</v>
      </c>
      <c r="K2013" t="s">
        <v>1525</v>
      </c>
      <c r="L2013" t="s">
        <v>3560</v>
      </c>
      <c r="M2013">
        <v>358450</v>
      </c>
      <c r="N2013">
        <v>70700</v>
      </c>
      <c r="O2013" s="59">
        <v>27754828</v>
      </c>
    </row>
    <row r="2014" spans="1:15" x14ac:dyDescent="0.3">
      <c r="A2014" t="s">
        <v>690</v>
      </c>
      <c r="B2014">
        <v>183.6</v>
      </c>
      <c r="C2014">
        <v>4</v>
      </c>
      <c r="D2014" s="18">
        <v>39200</v>
      </c>
      <c r="E2014" s="18">
        <v>39238</v>
      </c>
      <c r="F2014" t="s">
        <v>5957</v>
      </c>
      <c r="G2014" t="s">
        <v>5969</v>
      </c>
      <c r="H2014" t="s">
        <v>699</v>
      </c>
      <c r="I2014" t="s">
        <v>722</v>
      </c>
      <c r="J2014" t="s">
        <v>843</v>
      </c>
      <c r="K2014" t="s">
        <v>844</v>
      </c>
      <c r="L2014" t="s">
        <v>3196</v>
      </c>
      <c r="M2014">
        <v>935436</v>
      </c>
      <c r="N2014">
        <v>70700</v>
      </c>
      <c r="O2014" s="59">
        <v>25964182</v>
      </c>
    </row>
    <row r="2015" spans="1:15" x14ac:dyDescent="0.3">
      <c r="A2015" t="s">
        <v>696</v>
      </c>
      <c r="B2015">
        <v>168.49</v>
      </c>
      <c r="C2015">
        <v>3</v>
      </c>
      <c r="D2015" s="18">
        <v>39187</v>
      </c>
      <c r="E2015" s="18">
        <v>39211</v>
      </c>
      <c r="F2015" t="s">
        <v>5957</v>
      </c>
      <c r="G2015" t="s">
        <v>5968</v>
      </c>
      <c r="H2015" t="s">
        <v>720</v>
      </c>
      <c r="I2015" t="s">
        <v>693</v>
      </c>
      <c r="J2015" t="s">
        <v>694</v>
      </c>
      <c r="K2015" t="s">
        <v>955</v>
      </c>
      <c r="L2015" t="s">
        <v>3680</v>
      </c>
      <c r="M2015">
        <v>2088285</v>
      </c>
      <c r="N2015">
        <v>90830</v>
      </c>
      <c r="O2015" s="59">
        <v>25998057</v>
      </c>
    </row>
    <row r="2016" spans="1:15" x14ac:dyDescent="0.3">
      <c r="A2016" t="s">
        <v>709</v>
      </c>
      <c r="B2016">
        <v>111.79</v>
      </c>
      <c r="C2016">
        <v>2</v>
      </c>
      <c r="D2016" s="18">
        <v>39126</v>
      </c>
      <c r="E2016" s="18">
        <v>39149</v>
      </c>
      <c r="F2016" t="s">
        <v>5960</v>
      </c>
      <c r="G2016" t="s">
        <v>5969</v>
      </c>
      <c r="H2016" t="s">
        <v>681</v>
      </c>
      <c r="I2016" t="s">
        <v>746</v>
      </c>
      <c r="J2016" t="s">
        <v>833</v>
      </c>
      <c r="K2016" t="s">
        <v>1899</v>
      </c>
      <c r="L2016" t="s">
        <v>1143</v>
      </c>
      <c r="M2016">
        <v>781791</v>
      </c>
      <c r="N2016">
        <v>16000</v>
      </c>
      <c r="O2016" s="59">
        <v>17658502</v>
      </c>
    </row>
    <row r="2017" spans="1:15" x14ac:dyDescent="0.3">
      <c r="A2017" t="s">
        <v>690</v>
      </c>
      <c r="B2017">
        <v>127.17</v>
      </c>
      <c r="C2017">
        <v>2</v>
      </c>
      <c r="D2017" s="18">
        <v>39285</v>
      </c>
      <c r="E2017" s="18">
        <v>39287</v>
      </c>
      <c r="F2017" t="s">
        <v>5958</v>
      </c>
      <c r="G2017" t="s">
        <v>5969</v>
      </c>
      <c r="H2017" t="s">
        <v>675</v>
      </c>
      <c r="I2017" t="s">
        <v>687</v>
      </c>
      <c r="J2017" t="s">
        <v>688</v>
      </c>
      <c r="K2017" t="s">
        <v>962</v>
      </c>
      <c r="L2017" t="s">
        <v>1035</v>
      </c>
      <c r="M2017">
        <v>267929</v>
      </c>
      <c r="N2017">
        <v>30300</v>
      </c>
      <c r="O2017" s="59">
        <v>26630132</v>
      </c>
    </row>
    <row r="2018" spans="1:15" x14ac:dyDescent="0.3">
      <c r="A2018" t="s">
        <v>690</v>
      </c>
      <c r="B2018">
        <v>92.9</v>
      </c>
      <c r="C2018">
        <v>2</v>
      </c>
      <c r="D2018" s="18">
        <v>39362</v>
      </c>
      <c r="E2018" s="18">
        <v>39397</v>
      </c>
      <c r="F2018" t="s">
        <v>5959</v>
      </c>
      <c r="G2018" t="s">
        <v>5969</v>
      </c>
      <c r="H2018" t="s">
        <v>681</v>
      </c>
      <c r="I2018" t="s">
        <v>711</v>
      </c>
      <c r="J2018" t="s">
        <v>712</v>
      </c>
      <c r="K2018" t="s">
        <v>1336</v>
      </c>
      <c r="L2018" t="s">
        <v>1335</v>
      </c>
      <c r="M2018">
        <v>2265379</v>
      </c>
      <c r="N2018">
        <v>16000</v>
      </c>
      <c r="O2018" s="59">
        <v>27217348</v>
      </c>
    </row>
    <row r="2019" spans="1:15" x14ac:dyDescent="0.3">
      <c r="A2019" t="s">
        <v>696</v>
      </c>
      <c r="B2019">
        <v>139.68</v>
      </c>
      <c r="C2019">
        <v>2</v>
      </c>
      <c r="D2019" s="18">
        <v>39335</v>
      </c>
      <c r="E2019" s="18">
        <v>39353</v>
      </c>
      <c r="F2019" t="s">
        <v>5958</v>
      </c>
      <c r="G2019" t="s">
        <v>5968</v>
      </c>
      <c r="H2019" t="s">
        <v>720</v>
      </c>
      <c r="I2019" t="s">
        <v>693</v>
      </c>
      <c r="J2019" t="s">
        <v>694</v>
      </c>
      <c r="K2019" t="s">
        <v>698</v>
      </c>
      <c r="L2019" t="s">
        <v>697</v>
      </c>
      <c r="M2019">
        <v>367977</v>
      </c>
      <c r="N2019">
        <v>90830</v>
      </c>
      <c r="O2019" s="59">
        <v>27016285</v>
      </c>
    </row>
    <row r="2020" spans="1:15" x14ac:dyDescent="0.3">
      <c r="A2020" t="s">
        <v>676</v>
      </c>
      <c r="B2020">
        <v>109.53</v>
      </c>
      <c r="C2020">
        <v>2</v>
      </c>
      <c r="D2020" s="18">
        <v>39191</v>
      </c>
      <c r="E2020" s="18">
        <v>39220</v>
      </c>
      <c r="F2020" t="s">
        <v>5957</v>
      </c>
      <c r="G2020" t="s">
        <v>5969</v>
      </c>
      <c r="H2020" t="s">
        <v>675</v>
      </c>
      <c r="I2020" t="s">
        <v>678</v>
      </c>
      <c r="J2020" t="s">
        <v>679</v>
      </c>
      <c r="K2020" t="s">
        <v>1070</v>
      </c>
      <c r="L2020" t="s">
        <v>3679</v>
      </c>
      <c r="M2020">
        <v>304184</v>
      </c>
      <c r="N2020">
        <v>30300</v>
      </c>
      <c r="O2020" s="59">
        <v>2094593</v>
      </c>
    </row>
    <row r="2021" spans="1:15" x14ac:dyDescent="0.3">
      <c r="A2021" t="s">
        <v>709</v>
      </c>
      <c r="B2021">
        <v>174.36</v>
      </c>
      <c r="C2021">
        <v>2</v>
      </c>
      <c r="D2021" s="18">
        <v>39349</v>
      </c>
      <c r="E2021" s="18">
        <v>39394</v>
      </c>
      <c r="F2021" t="s">
        <v>5958</v>
      </c>
      <c r="G2021" t="s">
        <v>5969</v>
      </c>
      <c r="H2021" t="s">
        <v>675</v>
      </c>
      <c r="I2021" t="s">
        <v>746</v>
      </c>
      <c r="J2021" t="s">
        <v>782</v>
      </c>
      <c r="K2021" t="s">
        <v>3678</v>
      </c>
      <c r="L2021" t="s">
        <v>831</v>
      </c>
      <c r="M2021">
        <v>718584</v>
      </c>
      <c r="N2021">
        <v>30300</v>
      </c>
      <c r="O2021" s="59">
        <v>17784271</v>
      </c>
    </row>
    <row r="2022" spans="1:15" x14ac:dyDescent="0.3">
      <c r="A2022" t="s">
        <v>690</v>
      </c>
      <c r="B2022">
        <v>89.04</v>
      </c>
      <c r="C2022">
        <v>1</v>
      </c>
      <c r="D2022" s="18">
        <v>39286</v>
      </c>
      <c r="E2022" s="18">
        <v>39304</v>
      </c>
      <c r="F2022" t="s">
        <v>5958</v>
      </c>
      <c r="G2022" t="s">
        <v>5969</v>
      </c>
      <c r="H2022" t="s">
        <v>681</v>
      </c>
      <c r="I2022" t="s">
        <v>687</v>
      </c>
      <c r="J2022" t="s">
        <v>688</v>
      </c>
      <c r="K2022" t="s">
        <v>701</v>
      </c>
      <c r="L2022" t="s">
        <v>976</v>
      </c>
      <c r="M2022">
        <v>2408453</v>
      </c>
      <c r="N2022">
        <v>16000</v>
      </c>
      <c r="O2022" s="59">
        <v>26630221</v>
      </c>
    </row>
    <row r="2023" spans="1:15" x14ac:dyDescent="0.3">
      <c r="A2023" t="s">
        <v>690</v>
      </c>
      <c r="B2023">
        <v>123.68</v>
      </c>
      <c r="C2023">
        <v>3</v>
      </c>
      <c r="D2023" s="18">
        <v>39320</v>
      </c>
      <c r="E2023" s="18">
        <v>39339</v>
      </c>
      <c r="F2023" t="s">
        <v>5958</v>
      </c>
      <c r="G2023" t="s">
        <v>5969</v>
      </c>
      <c r="H2023" t="s">
        <v>675</v>
      </c>
      <c r="I2023" t="s">
        <v>711</v>
      </c>
      <c r="J2023" t="s">
        <v>712</v>
      </c>
      <c r="K2023" t="s">
        <v>3677</v>
      </c>
      <c r="L2023" t="s">
        <v>3676</v>
      </c>
      <c r="M2023">
        <v>149021</v>
      </c>
      <c r="N2023">
        <v>30300</v>
      </c>
      <c r="O2023" s="59">
        <v>26890566</v>
      </c>
    </row>
    <row r="2024" spans="1:15" x14ac:dyDescent="0.3">
      <c r="A2024" t="s">
        <v>690</v>
      </c>
      <c r="B2024">
        <v>100.7</v>
      </c>
      <c r="C2024">
        <v>2</v>
      </c>
      <c r="D2024" s="18">
        <v>39263</v>
      </c>
      <c r="E2024" s="18">
        <v>39282</v>
      </c>
      <c r="F2024" t="s">
        <v>5957</v>
      </c>
      <c r="G2024" t="s">
        <v>5969</v>
      </c>
      <c r="H2024" t="s">
        <v>681</v>
      </c>
      <c r="I2024" t="s">
        <v>722</v>
      </c>
      <c r="J2024" t="s">
        <v>797</v>
      </c>
      <c r="K2024" t="s">
        <v>1002</v>
      </c>
      <c r="L2024" t="s">
        <v>1535</v>
      </c>
      <c r="M2024">
        <v>106255</v>
      </c>
      <c r="N2024">
        <v>16000</v>
      </c>
      <c r="O2024" s="59">
        <v>26453252</v>
      </c>
    </row>
    <row r="2025" spans="1:15" x14ac:dyDescent="0.3">
      <c r="A2025" t="s">
        <v>690</v>
      </c>
      <c r="B2025">
        <v>126.38</v>
      </c>
      <c r="C2025">
        <v>2</v>
      </c>
      <c r="D2025" s="18">
        <v>39104</v>
      </c>
      <c r="E2025" s="18">
        <v>39126</v>
      </c>
      <c r="F2025" t="s">
        <v>5960</v>
      </c>
      <c r="G2025" t="s">
        <v>5969</v>
      </c>
      <c r="H2025" t="s">
        <v>675</v>
      </c>
      <c r="I2025" t="s">
        <v>711</v>
      </c>
      <c r="J2025" t="s">
        <v>712</v>
      </c>
      <c r="K2025" t="s">
        <v>3675</v>
      </c>
      <c r="L2025" t="s">
        <v>2173</v>
      </c>
      <c r="M2025">
        <v>771320</v>
      </c>
      <c r="N2025">
        <v>30300</v>
      </c>
      <c r="O2025" s="59">
        <v>25255086</v>
      </c>
    </row>
    <row r="2026" spans="1:15" x14ac:dyDescent="0.3">
      <c r="A2026" t="s">
        <v>690</v>
      </c>
      <c r="B2026">
        <v>135.16999999999999</v>
      </c>
      <c r="C2026">
        <v>3</v>
      </c>
      <c r="D2026" s="18">
        <v>39342</v>
      </c>
      <c r="E2026" s="18">
        <v>39356</v>
      </c>
      <c r="F2026" t="s">
        <v>5958</v>
      </c>
      <c r="G2026" t="s">
        <v>5968</v>
      </c>
      <c r="H2026" t="s">
        <v>720</v>
      </c>
      <c r="I2026" t="s">
        <v>711</v>
      </c>
      <c r="J2026" t="s">
        <v>712</v>
      </c>
      <c r="K2026" t="s">
        <v>801</v>
      </c>
      <c r="L2026" t="s">
        <v>1470</v>
      </c>
      <c r="M2026">
        <v>2917364</v>
      </c>
      <c r="N2026">
        <v>90830</v>
      </c>
      <c r="O2026" s="59">
        <v>27053240</v>
      </c>
    </row>
    <row r="2027" spans="1:15" x14ac:dyDescent="0.3">
      <c r="A2027" t="s">
        <v>690</v>
      </c>
      <c r="B2027">
        <v>185.7</v>
      </c>
      <c r="C2027">
        <v>2</v>
      </c>
      <c r="D2027" s="18">
        <v>39426</v>
      </c>
      <c r="E2027" s="18">
        <v>39432</v>
      </c>
      <c r="F2027" t="s">
        <v>5959</v>
      </c>
      <c r="G2027" t="s">
        <v>5968</v>
      </c>
      <c r="H2027" t="s">
        <v>755</v>
      </c>
      <c r="I2027" t="s">
        <v>711</v>
      </c>
      <c r="J2027" t="s">
        <v>712</v>
      </c>
      <c r="K2027" t="s">
        <v>916</v>
      </c>
      <c r="L2027" t="s">
        <v>3674</v>
      </c>
      <c r="M2027">
        <v>936409</v>
      </c>
      <c r="N2027">
        <v>87000</v>
      </c>
      <c r="O2027" s="59">
        <v>27752753</v>
      </c>
    </row>
    <row r="2028" spans="1:15" x14ac:dyDescent="0.3">
      <c r="A2028" t="s">
        <v>696</v>
      </c>
      <c r="B2028">
        <v>157.91999999999999</v>
      </c>
      <c r="C2028">
        <v>3</v>
      </c>
      <c r="D2028" s="18">
        <v>39223</v>
      </c>
      <c r="E2028" s="18">
        <v>39236</v>
      </c>
      <c r="F2028" t="s">
        <v>5957</v>
      </c>
      <c r="G2028" t="s">
        <v>5969</v>
      </c>
      <c r="H2028" t="s">
        <v>675</v>
      </c>
      <c r="I2028" t="s">
        <v>693</v>
      </c>
      <c r="J2028" t="s">
        <v>694</v>
      </c>
      <c r="K2028" t="s">
        <v>811</v>
      </c>
      <c r="L2028" t="s">
        <v>2235</v>
      </c>
      <c r="M2028">
        <v>1849744</v>
      </c>
      <c r="N2028">
        <v>30300</v>
      </c>
      <c r="O2028" s="59">
        <v>26099397</v>
      </c>
    </row>
    <row r="2029" spans="1:15" x14ac:dyDescent="0.3">
      <c r="A2029" t="s">
        <v>676</v>
      </c>
      <c r="B2029">
        <v>94.03</v>
      </c>
      <c r="C2029">
        <v>1</v>
      </c>
      <c r="D2029" s="18">
        <v>39108</v>
      </c>
      <c r="E2029" s="18">
        <v>39132</v>
      </c>
      <c r="F2029" t="s">
        <v>5960</v>
      </c>
      <c r="G2029" t="s">
        <v>5969</v>
      </c>
      <c r="H2029" t="s">
        <v>681</v>
      </c>
      <c r="I2029" t="s">
        <v>683</v>
      </c>
      <c r="J2029" t="s">
        <v>684</v>
      </c>
      <c r="K2029" t="s">
        <v>3673</v>
      </c>
      <c r="L2029" t="s">
        <v>3672</v>
      </c>
      <c r="M2029">
        <v>2147061</v>
      </c>
      <c r="N2029">
        <v>16000</v>
      </c>
      <c r="O2029" s="59">
        <v>25269402</v>
      </c>
    </row>
    <row r="2030" spans="1:15" x14ac:dyDescent="0.3">
      <c r="A2030" t="s">
        <v>690</v>
      </c>
      <c r="B2030">
        <v>189.42</v>
      </c>
      <c r="C2030">
        <v>2</v>
      </c>
      <c r="D2030" s="18">
        <v>39279</v>
      </c>
      <c r="E2030" s="18">
        <v>39285</v>
      </c>
      <c r="F2030" t="s">
        <v>5958</v>
      </c>
      <c r="G2030" t="s">
        <v>5968</v>
      </c>
      <c r="H2030" t="s">
        <v>755</v>
      </c>
      <c r="I2030" t="s">
        <v>722</v>
      </c>
      <c r="J2030" t="s">
        <v>797</v>
      </c>
      <c r="K2030" t="s">
        <v>1360</v>
      </c>
      <c r="L2030" t="s">
        <v>1012</v>
      </c>
      <c r="M2030">
        <v>2250107</v>
      </c>
      <c r="N2030">
        <v>87000</v>
      </c>
      <c r="O2030" s="59">
        <v>26555113</v>
      </c>
    </row>
    <row r="2031" spans="1:15" x14ac:dyDescent="0.3">
      <c r="A2031" t="s">
        <v>690</v>
      </c>
      <c r="B2031">
        <v>122.89</v>
      </c>
      <c r="C2031">
        <v>2</v>
      </c>
      <c r="D2031" s="18">
        <v>39095</v>
      </c>
      <c r="E2031" s="18">
        <v>39110</v>
      </c>
      <c r="F2031" t="s">
        <v>5960</v>
      </c>
      <c r="G2031" t="s">
        <v>5969</v>
      </c>
      <c r="H2031" t="s">
        <v>675</v>
      </c>
      <c r="I2031" t="s">
        <v>711</v>
      </c>
      <c r="J2031" t="s">
        <v>712</v>
      </c>
      <c r="K2031" t="s">
        <v>1160</v>
      </c>
      <c r="L2031" t="s">
        <v>1159</v>
      </c>
      <c r="M2031">
        <v>1751310</v>
      </c>
      <c r="N2031">
        <v>30300</v>
      </c>
      <c r="O2031" s="59">
        <v>25209830</v>
      </c>
    </row>
    <row r="2032" spans="1:15" x14ac:dyDescent="0.3">
      <c r="A2032" t="s">
        <v>690</v>
      </c>
      <c r="B2032">
        <v>172.13</v>
      </c>
      <c r="C2032">
        <v>2</v>
      </c>
      <c r="D2032" s="18">
        <v>39277</v>
      </c>
      <c r="E2032" s="18">
        <v>39308</v>
      </c>
      <c r="F2032" t="s">
        <v>5958</v>
      </c>
      <c r="G2032" t="s">
        <v>5969</v>
      </c>
      <c r="H2032" t="s">
        <v>699</v>
      </c>
      <c r="I2032" t="s">
        <v>839</v>
      </c>
      <c r="J2032" t="s">
        <v>1103</v>
      </c>
      <c r="K2032" t="s">
        <v>897</v>
      </c>
      <c r="L2032" t="s">
        <v>3671</v>
      </c>
      <c r="M2032">
        <v>936844</v>
      </c>
      <c r="N2032">
        <v>70700</v>
      </c>
      <c r="O2032" s="59">
        <v>26555487</v>
      </c>
    </row>
    <row r="2033" spans="1:15" x14ac:dyDescent="0.3">
      <c r="A2033" t="s">
        <v>696</v>
      </c>
      <c r="B2033">
        <v>139.68</v>
      </c>
      <c r="C2033">
        <v>2</v>
      </c>
      <c r="D2033" s="18">
        <v>39396</v>
      </c>
      <c r="E2033" s="18">
        <v>39414</v>
      </c>
      <c r="F2033" t="s">
        <v>5959</v>
      </c>
      <c r="G2033" t="s">
        <v>5968</v>
      </c>
      <c r="H2033" t="s">
        <v>720</v>
      </c>
      <c r="I2033" t="s">
        <v>693</v>
      </c>
      <c r="J2033" t="s">
        <v>694</v>
      </c>
      <c r="K2033" t="s">
        <v>1133</v>
      </c>
      <c r="L2033" t="s">
        <v>1096</v>
      </c>
      <c r="M2033">
        <v>367780</v>
      </c>
      <c r="N2033">
        <v>90830</v>
      </c>
      <c r="O2033" s="59">
        <v>27509832</v>
      </c>
    </row>
    <row r="2034" spans="1:15" x14ac:dyDescent="0.3">
      <c r="A2034" t="s">
        <v>676</v>
      </c>
      <c r="B2034">
        <v>108.51</v>
      </c>
      <c r="C2034">
        <v>1</v>
      </c>
      <c r="D2034" s="18">
        <v>39222</v>
      </c>
      <c r="E2034" s="18">
        <v>39305</v>
      </c>
      <c r="F2034" t="s">
        <v>5957</v>
      </c>
      <c r="G2034" t="s">
        <v>5969</v>
      </c>
      <c r="H2034" t="s">
        <v>681</v>
      </c>
      <c r="I2034" t="s">
        <v>672</v>
      </c>
      <c r="J2034" t="s">
        <v>851</v>
      </c>
      <c r="K2034" t="s">
        <v>1249</v>
      </c>
      <c r="L2034" t="s">
        <v>1248</v>
      </c>
      <c r="M2034">
        <v>2793126</v>
      </c>
      <c r="N2034">
        <v>16000</v>
      </c>
      <c r="O2034" s="59">
        <v>26198898</v>
      </c>
    </row>
    <row r="2035" spans="1:15" x14ac:dyDescent="0.3">
      <c r="A2035" t="s">
        <v>696</v>
      </c>
      <c r="B2035">
        <v>181.28</v>
      </c>
      <c r="C2035">
        <v>3</v>
      </c>
      <c r="D2035" s="18">
        <v>39298</v>
      </c>
      <c r="E2035" s="18">
        <v>39317</v>
      </c>
      <c r="F2035" t="s">
        <v>5958</v>
      </c>
      <c r="G2035" t="s">
        <v>5969</v>
      </c>
      <c r="H2035" t="s">
        <v>699</v>
      </c>
      <c r="I2035" t="s">
        <v>693</v>
      </c>
      <c r="J2035" t="s">
        <v>694</v>
      </c>
      <c r="K2035" t="s">
        <v>733</v>
      </c>
      <c r="L2035" t="s">
        <v>3306</v>
      </c>
      <c r="M2035">
        <v>2194870</v>
      </c>
      <c r="N2035">
        <v>70700</v>
      </c>
      <c r="O2035" s="59">
        <v>26719071</v>
      </c>
    </row>
    <row r="2036" spans="1:15" x14ac:dyDescent="0.3">
      <c r="A2036" t="s">
        <v>709</v>
      </c>
      <c r="B2036">
        <v>174.36</v>
      </c>
      <c r="C2036">
        <v>2</v>
      </c>
      <c r="D2036" s="18">
        <v>39214</v>
      </c>
      <c r="E2036" s="18">
        <v>39236</v>
      </c>
      <c r="F2036" t="s">
        <v>5957</v>
      </c>
      <c r="G2036" t="s">
        <v>5969</v>
      </c>
      <c r="H2036" t="s">
        <v>675</v>
      </c>
      <c r="I2036" t="s">
        <v>746</v>
      </c>
      <c r="J2036" t="s">
        <v>782</v>
      </c>
      <c r="K2036" t="s">
        <v>1054</v>
      </c>
      <c r="L2036" t="s">
        <v>1053</v>
      </c>
      <c r="M2036">
        <v>9212601</v>
      </c>
      <c r="N2036">
        <v>30300</v>
      </c>
      <c r="O2036" s="59">
        <v>17716986</v>
      </c>
    </row>
    <row r="2037" spans="1:15" x14ac:dyDescent="0.3">
      <c r="A2037" t="s">
        <v>690</v>
      </c>
      <c r="B2037">
        <v>135.35</v>
      </c>
      <c r="C2037">
        <v>2</v>
      </c>
      <c r="D2037" s="18">
        <v>39130</v>
      </c>
      <c r="E2037" s="18">
        <v>39166</v>
      </c>
      <c r="F2037" t="s">
        <v>5960</v>
      </c>
      <c r="G2037" t="s">
        <v>5968</v>
      </c>
      <c r="H2037" t="s">
        <v>720</v>
      </c>
      <c r="I2037" t="s">
        <v>711</v>
      </c>
      <c r="J2037" t="s">
        <v>712</v>
      </c>
      <c r="K2037" t="s">
        <v>3670</v>
      </c>
      <c r="L2037" t="s">
        <v>786</v>
      </c>
      <c r="M2037">
        <v>770990</v>
      </c>
      <c r="N2037">
        <v>90830</v>
      </c>
      <c r="O2037" s="59">
        <v>25456259</v>
      </c>
    </row>
    <row r="2038" spans="1:15" x14ac:dyDescent="0.3">
      <c r="A2038" t="s">
        <v>690</v>
      </c>
      <c r="B2038">
        <v>118.3</v>
      </c>
      <c r="C2038">
        <v>1</v>
      </c>
      <c r="D2038" s="18">
        <v>39129</v>
      </c>
      <c r="E2038" s="18">
        <v>39153</v>
      </c>
      <c r="F2038" t="s">
        <v>5960</v>
      </c>
      <c r="G2038" t="s">
        <v>5968</v>
      </c>
      <c r="H2038" t="s">
        <v>720</v>
      </c>
      <c r="I2038" t="s">
        <v>711</v>
      </c>
      <c r="J2038" t="s">
        <v>712</v>
      </c>
      <c r="K2038" t="s">
        <v>1342</v>
      </c>
      <c r="L2038" t="s">
        <v>786</v>
      </c>
      <c r="M2038">
        <v>772449</v>
      </c>
      <c r="N2038">
        <v>90830</v>
      </c>
      <c r="O2038" s="59">
        <v>25457921</v>
      </c>
    </row>
    <row r="2039" spans="1:15" x14ac:dyDescent="0.3">
      <c r="A2039" t="s">
        <v>709</v>
      </c>
      <c r="B2039">
        <v>192.07</v>
      </c>
      <c r="C2039">
        <v>2</v>
      </c>
      <c r="D2039" s="18">
        <v>39356</v>
      </c>
      <c r="E2039" s="18">
        <v>39370</v>
      </c>
      <c r="F2039" t="s">
        <v>5959</v>
      </c>
      <c r="G2039" t="s">
        <v>5969</v>
      </c>
      <c r="H2039" t="s">
        <v>699</v>
      </c>
      <c r="I2039" t="s">
        <v>706</v>
      </c>
      <c r="J2039" t="s">
        <v>707</v>
      </c>
      <c r="K2039" t="s">
        <v>3669</v>
      </c>
      <c r="L2039" t="s">
        <v>2975</v>
      </c>
      <c r="M2039">
        <v>2927815</v>
      </c>
      <c r="N2039">
        <v>70700</v>
      </c>
      <c r="O2039" s="59">
        <v>27151772</v>
      </c>
    </row>
    <row r="2040" spans="1:15" x14ac:dyDescent="0.3">
      <c r="A2040" t="s">
        <v>696</v>
      </c>
      <c r="B2040">
        <v>185.27</v>
      </c>
      <c r="C2040">
        <v>3</v>
      </c>
      <c r="D2040" s="18">
        <v>39363</v>
      </c>
      <c r="E2040" s="18">
        <v>39380</v>
      </c>
      <c r="F2040" t="s">
        <v>5959</v>
      </c>
      <c r="G2040" t="s">
        <v>5969</v>
      </c>
      <c r="H2040" t="s">
        <v>699</v>
      </c>
      <c r="I2040" t="s">
        <v>693</v>
      </c>
      <c r="J2040" t="s">
        <v>950</v>
      </c>
      <c r="K2040" t="s">
        <v>3668</v>
      </c>
      <c r="L2040" t="s">
        <v>2967</v>
      </c>
      <c r="M2040">
        <v>960910</v>
      </c>
      <c r="N2040">
        <v>70700</v>
      </c>
      <c r="O2040" s="59">
        <v>27208044</v>
      </c>
    </row>
    <row r="2041" spans="1:15" x14ac:dyDescent="0.3">
      <c r="A2041" t="s">
        <v>709</v>
      </c>
      <c r="B2041">
        <v>114.36</v>
      </c>
      <c r="C2041">
        <v>1</v>
      </c>
      <c r="D2041" s="18">
        <v>39215</v>
      </c>
      <c r="E2041" s="18">
        <v>39228</v>
      </c>
      <c r="F2041" t="s">
        <v>5957</v>
      </c>
      <c r="G2041" t="s">
        <v>5969</v>
      </c>
      <c r="H2041" t="s">
        <v>681</v>
      </c>
      <c r="I2041" t="s">
        <v>771</v>
      </c>
      <c r="J2041" t="s">
        <v>750</v>
      </c>
      <c r="K2041" t="s">
        <v>3667</v>
      </c>
      <c r="L2041" t="s">
        <v>3666</v>
      </c>
      <c r="M2041">
        <v>1959266</v>
      </c>
      <c r="N2041">
        <v>16000</v>
      </c>
      <c r="O2041" s="59">
        <v>26077208</v>
      </c>
    </row>
    <row r="2042" spans="1:15" x14ac:dyDescent="0.3">
      <c r="A2042" t="s">
        <v>676</v>
      </c>
      <c r="B2042">
        <v>112.01</v>
      </c>
      <c r="C2042">
        <v>2</v>
      </c>
      <c r="D2042" s="18">
        <v>39209</v>
      </c>
      <c r="E2042" s="18">
        <v>39238</v>
      </c>
      <c r="F2042" t="s">
        <v>5957</v>
      </c>
      <c r="G2042" t="s">
        <v>5969</v>
      </c>
      <c r="H2042" t="s">
        <v>681</v>
      </c>
      <c r="I2042" t="s">
        <v>672</v>
      </c>
      <c r="J2042" t="s">
        <v>673</v>
      </c>
      <c r="K2042" t="s">
        <v>2769</v>
      </c>
      <c r="L2042" t="s">
        <v>1804</v>
      </c>
      <c r="M2042">
        <v>2227093</v>
      </c>
      <c r="N2042">
        <v>16000</v>
      </c>
      <c r="O2042" s="59">
        <v>26045107</v>
      </c>
    </row>
    <row r="2043" spans="1:15" x14ac:dyDescent="0.3">
      <c r="A2043" t="s">
        <v>696</v>
      </c>
      <c r="B2043">
        <v>175.83</v>
      </c>
      <c r="C2043">
        <v>3</v>
      </c>
      <c r="D2043" s="18">
        <v>39339</v>
      </c>
      <c r="E2043" s="18">
        <v>39344</v>
      </c>
      <c r="F2043" t="s">
        <v>5958</v>
      </c>
      <c r="G2043" t="s">
        <v>5968</v>
      </c>
      <c r="H2043" t="s">
        <v>755</v>
      </c>
      <c r="I2043" t="s">
        <v>693</v>
      </c>
      <c r="J2043" t="s">
        <v>694</v>
      </c>
      <c r="K2043" t="s">
        <v>733</v>
      </c>
      <c r="L2043" t="s">
        <v>2217</v>
      </c>
      <c r="M2043">
        <v>355135</v>
      </c>
      <c r="N2043">
        <v>87000</v>
      </c>
      <c r="O2043" s="59">
        <v>27043641</v>
      </c>
    </row>
    <row r="2044" spans="1:15" x14ac:dyDescent="0.3">
      <c r="A2044" t="s">
        <v>696</v>
      </c>
      <c r="B2044">
        <v>168.82</v>
      </c>
      <c r="C2044">
        <v>2</v>
      </c>
      <c r="D2044" s="18">
        <v>39096</v>
      </c>
      <c r="E2044" s="18">
        <v>39096</v>
      </c>
      <c r="F2044" t="s">
        <v>5960</v>
      </c>
      <c r="G2044" t="s">
        <v>5968</v>
      </c>
      <c r="H2044" t="s">
        <v>720</v>
      </c>
      <c r="I2044" t="s">
        <v>693</v>
      </c>
      <c r="J2044" t="s">
        <v>694</v>
      </c>
      <c r="K2044" t="s">
        <v>3248</v>
      </c>
      <c r="L2044" t="s">
        <v>3665</v>
      </c>
      <c r="M2044">
        <v>350670</v>
      </c>
      <c r="N2044">
        <v>90830</v>
      </c>
      <c r="O2044" s="59">
        <v>25225247</v>
      </c>
    </row>
    <row r="2045" spans="1:15" x14ac:dyDescent="0.3">
      <c r="A2045" t="s">
        <v>690</v>
      </c>
      <c r="B2045">
        <v>112.39</v>
      </c>
      <c r="C2045">
        <v>1</v>
      </c>
      <c r="D2045" s="18">
        <v>39395</v>
      </c>
      <c r="E2045" s="18">
        <v>39435</v>
      </c>
      <c r="F2045" t="s">
        <v>5959</v>
      </c>
      <c r="G2045" t="s">
        <v>5969</v>
      </c>
      <c r="H2045" t="s">
        <v>681</v>
      </c>
      <c r="I2045" t="s">
        <v>722</v>
      </c>
      <c r="J2045" t="s">
        <v>797</v>
      </c>
      <c r="K2045" t="s">
        <v>1131</v>
      </c>
      <c r="L2045" t="s">
        <v>2842</v>
      </c>
      <c r="M2045">
        <v>104955</v>
      </c>
      <c r="N2045">
        <v>16000</v>
      </c>
      <c r="O2045" s="59">
        <v>27488558</v>
      </c>
    </row>
    <row r="2046" spans="1:15" x14ac:dyDescent="0.3">
      <c r="A2046" t="s">
        <v>696</v>
      </c>
      <c r="B2046">
        <v>129.38</v>
      </c>
      <c r="C2046">
        <v>2</v>
      </c>
      <c r="D2046" s="18">
        <v>39133</v>
      </c>
      <c r="E2046" s="18">
        <v>39148</v>
      </c>
      <c r="F2046" t="s">
        <v>5960</v>
      </c>
      <c r="G2046" t="s">
        <v>5969</v>
      </c>
      <c r="H2046" t="s">
        <v>681</v>
      </c>
      <c r="I2046" t="s">
        <v>765</v>
      </c>
      <c r="J2046" t="s">
        <v>779</v>
      </c>
      <c r="K2046" t="s">
        <v>3664</v>
      </c>
      <c r="L2046" t="s">
        <v>2694</v>
      </c>
      <c r="M2046">
        <v>1792204</v>
      </c>
      <c r="N2046">
        <v>16000</v>
      </c>
      <c r="O2046" s="59">
        <v>25470955</v>
      </c>
    </row>
    <row r="2047" spans="1:15" x14ac:dyDescent="0.3">
      <c r="A2047" t="s">
        <v>690</v>
      </c>
      <c r="B2047">
        <v>184.08</v>
      </c>
      <c r="C2047">
        <v>4</v>
      </c>
      <c r="D2047" s="18">
        <v>39368</v>
      </c>
      <c r="E2047" s="18">
        <v>39368</v>
      </c>
      <c r="F2047" t="s">
        <v>5959</v>
      </c>
      <c r="G2047" t="s">
        <v>5968</v>
      </c>
      <c r="H2047" t="s">
        <v>755</v>
      </c>
      <c r="I2047" t="s">
        <v>687</v>
      </c>
      <c r="J2047" t="s">
        <v>688</v>
      </c>
      <c r="K2047" t="s">
        <v>1993</v>
      </c>
      <c r="L2047" t="s">
        <v>702</v>
      </c>
      <c r="M2047">
        <v>267254</v>
      </c>
      <c r="N2047">
        <v>87000</v>
      </c>
      <c r="O2047" s="59">
        <v>27261579</v>
      </c>
    </row>
    <row r="2048" spans="1:15" x14ac:dyDescent="0.3">
      <c r="A2048" t="s">
        <v>690</v>
      </c>
      <c r="B2048">
        <v>100.7</v>
      </c>
      <c r="C2048">
        <v>2</v>
      </c>
      <c r="D2048" s="18">
        <v>39397</v>
      </c>
      <c r="E2048" s="18">
        <v>39406</v>
      </c>
      <c r="F2048" t="s">
        <v>5959</v>
      </c>
      <c r="G2048" t="s">
        <v>5969</v>
      </c>
      <c r="H2048" t="s">
        <v>681</v>
      </c>
      <c r="I2048" t="s">
        <v>722</v>
      </c>
      <c r="J2048" t="s">
        <v>797</v>
      </c>
      <c r="K2048" t="s">
        <v>3465</v>
      </c>
      <c r="L2048" t="s">
        <v>2119</v>
      </c>
      <c r="M2048">
        <v>2079393</v>
      </c>
      <c r="N2048">
        <v>16000</v>
      </c>
      <c r="O2048" s="59">
        <v>27488815</v>
      </c>
    </row>
    <row r="2049" spans="1:15" x14ac:dyDescent="0.3">
      <c r="A2049" t="s">
        <v>709</v>
      </c>
      <c r="B2049">
        <v>166.23</v>
      </c>
      <c r="C2049">
        <v>2</v>
      </c>
      <c r="D2049" s="18">
        <v>39140</v>
      </c>
      <c r="E2049" s="18">
        <v>39151</v>
      </c>
      <c r="F2049" t="s">
        <v>5960</v>
      </c>
      <c r="G2049" t="s">
        <v>5969</v>
      </c>
      <c r="H2049" t="s">
        <v>675</v>
      </c>
      <c r="I2049" t="s">
        <v>706</v>
      </c>
      <c r="J2049" t="s">
        <v>762</v>
      </c>
      <c r="K2049" t="s">
        <v>2662</v>
      </c>
      <c r="L2049" t="s">
        <v>2661</v>
      </c>
      <c r="M2049">
        <v>1853290</v>
      </c>
      <c r="N2049">
        <v>30300</v>
      </c>
      <c r="O2049" s="59">
        <v>25510615</v>
      </c>
    </row>
    <row r="2050" spans="1:15" x14ac:dyDescent="0.3">
      <c r="A2050" t="s">
        <v>709</v>
      </c>
      <c r="B2050">
        <v>169.58</v>
      </c>
      <c r="C2050">
        <v>2</v>
      </c>
      <c r="D2050" s="18">
        <v>39181</v>
      </c>
      <c r="E2050" s="18">
        <v>39182</v>
      </c>
      <c r="F2050" t="s">
        <v>5957</v>
      </c>
      <c r="G2050" t="s">
        <v>5969</v>
      </c>
      <c r="H2050" t="s">
        <v>699</v>
      </c>
      <c r="I2050" t="s">
        <v>706</v>
      </c>
      <c r="J2050" t="s">
        <v>762</v>
      </c>
      <c r="K2050" t="s">
        <v>763</v>
      </c>
      <c r="L2050" t="s">
        <v>761</v>
      </c>
      <c r="M2050">
        <v>944430</v>
      </c>
      <c r="N2050">
        <v>70700</v>
      </c>
      <c r="O2050" s="59">
        <v>25997046</v>
      </c>
    </row>
    <row r="2051" spans="1:15" x14ac:dyDescent="0.3">
      <c r="A2051" t="s">
        <v>690</v>
      </c>
      <c r="B2051">
        <v>92.9</v>
      </c>
      <c r="C2051">
        <v>2</v>
      </c>
      <c r="D2051" s="18">
        <v>39178</v>
      </c>
      <c r="E2051" s="18">
        <v>39186</v>
      </c>
      <c r="F2051" t="s">
        <v>5957</v>
      </c>
      <c r="G2051" t="s">
        <v>5969</v>
      </c>
      <c r="H2051" t="s">
        <v>681</v>
      </c>
      <c r="I2051" t="s">
        <v>711</v>
      </c>
      <c r="J2051" t="s">
        <v>712</v>
      </c>
      <c r="K2051" t="s">
        <v>1214</v>
      </c>
      <c r="L2051" t="s">
        <v>3663</v>
      </c>
      <c r="M2051">
        <v>2890027</v>
      </c>
      <c r="N2051">
        <v>16000</v>
      </c>
      <c r="O2051" s="59">
        <v>25763874</v>
      </c>
    </row>
    <row r="2052" spans="1:15" x14ac:dyDescent="0.3">
      <c r="A2052" t="s">
        <v>696</v>
      </c>
      <c r="B2052">
        <v>150.54</v>
      </c>
      <c r="C2052">
        <v>2</v>
      </c>
      <c r="D2052" s="18">
        <v>39370</v>
      </c>
      <c r="E2052" s="18">
        <v>39373</v>
      </c>
      <c r="F2052" t="s">
        <v>5959</v>
      </c>
      <c r="G2052" t="s">
        <v>5969</v>
      </c>
      <c r="H2052" t="s">
        <v>675</v>
      </c>
      <c r="I2052" t="s">
        <v>693</v>
      </c>
      <c r="J2052" t="s">
        <v>694</v>
      </c>
      <c r="K2052" t="s">
        <v>3662</v>
      </c>
      <c r="L2052" t="s">
        <v>1355</v>
      </c>
      <c r="M2052">
        <v>2841208</v>
      </c>
      <c r="N2052">
        <v>30300</v>
      </c>
      <c r="O2052" s="59">
        <v>27286525</v>
      </c>
    </row>
    <row r="2053" spans="1:15" x14ac:dyDescent="0.3">
      <c r="A2053" t="s">
        <v>696</v>
      </c>
      <c r="B2053">
        <v>112.13</v>
      </c>
      <c r="C2053">
        <v>2</v>
      </c>
      <c r="D2053" s="18">
        <v>39126</v>
      </c>
      <c r="E2053" s="18">
        <v>39139</v>
      </c>
      <c r="F2053" t="s">
        <v>5960</v>
      </c>
      <c r="G2053" t="s">
        <v>5969</v>
      </c>
      <c r="H2053" t="s">
        <v>681</v>
      </c>
      <c r="I2053" t="s">
        <v>765</v>
      </c>
      <c r="J2053" t="s">
        <v>766</v>
      </c>
      <c r="K2053" t="s">
        <v>767</v>
      </c>
      <c r="L2053" t="s">
        <v>3073</v>
      </c>
      <c r="M2053">
        <v>2858046</v>
      </c>
      <c r="N2053">
        <v>16000</v>
      </c>
      <c r="O2053" s="59">
        <v>25422311</v>
      </c>
    </row>
    <row r="2054" spans="1:15" x14ac:dyDescent="0.3">
      <c r="A2054" t="s">
        <v>690</v>
      </c>
      <c r="B2054">
        <v>136.44</v>
      </c>
      <c r="C2054">
        <v>2</v>
      </c>
      <c r="D2054" s="18">
        <v>39236</v>
      </c>
      <c r="E2054" s="18">
        <v>39255</v>
      </c>
      <c r="F2054" t="s">
        <v>5957</v>
      </c>
      <c r="G2054" t="s">
        <v>5969</v>
      </c>
      <c r="H2054" t="s">
        <v>675</v>
      </c>
      <c r="I2054" t="s">
        <v>722</v>
      </c>
      <c r="J2054" t="s">
        <v>797</v>
      </c>
      <c r="K2054" t="s">
        <v>3661</v>
      </c>
      <c r="L2054" t="s">
        <v>1419</v>
      </c>
      <c r="M2054">
        <v>2066980</v>
      </c>
      <c r="N2054">
        <v>30300</v>
      </c>
      <c r="O2054" s="59">
        <v>26185917</v>
      </c>
    </row>
    <row r="2055" spans="1:15" x14ac:dyDescent="0.3">
      <c r="A2055" t="s">
        <v>709</v>
      </c>
      <c r="B2055">
        <v>194.04</v>
      </c>
      <c r="C2055">
        <v>3</v>
      </c>
      <c r="D2055" s="18">
        <v>39112</v>
      </c>
      <c r="E2055" s="18">
        <v>39112</v>
      </c>
      <c r="F2055" t="s">
        <v>5960</v>
      </c>
      <c r="G2055" t="s">
        <v>5969</v>
      </c>
      <c r="H2055" t="s">
        <v>699</v>
      </c>
      <c r="I2055" t="s">
        <v>706</v>
      </c>
      <c r="J2055" t="s">
        <v>707</v>
      </c>
      <c r="K2055" t="s">
        <v>3343</v>
      </c>
      <c r="L2055" t="s">
        <v>3660</v>
      </c>
      <c r="M2055">
        <v>1845207</v>
      </c>
      <c r="N2055">
        <v>70700</v>
      </c>
      <c r="O2055" s="59">
        <v>25244221</v>
      </c>
    </row>
    <row r="2056" spans="1:15" x14ac:dyDescent="0.3">
      <c r="A2056" t="s">
        <v>690</v>
      </c>
      <c r="B2056">
        <v>90.24</v>
      </c>
      <c r="C2056">
        <v>1</v>
      </c>
      <c r="D2056" s="18">
        <v>39177</v>
      </c>
      <c r="E2056" s="18">
        <v>39209</v>
      </c>
      <c r="F2056" t="s">
        <v>5957</v>
      </c>
      <c r="G2056" t="s">
        <v>5969</v>
      </c>
      <c r="H2056" t="s">
        <v>681</v>
      </c>
      <c r="I2056" t="s">
        <v>687</v>
      </c>
      <c r="J2056" t="s">
        <v>688</v>
      </c>
      <c r="K2056" t="s">
        <v>815</v>
      </c>
      <c r="L2056" t="s">
        <v>814</v>
      </c>
      <c r="M2056">
        <v>9195668</v>
      </c>
      <c r="N2056">
        <v>16000</v>
      </c>
      <c r="O2056" s="59">
        <v>25773189</v>
      </c>
    </row>
    <row r="2057" spans="1:15" x14ac:dyDescent="0.3">
      <c r="A2057" t="s">
        <v>690</v>
      </c>
      <c r="B2057">
        <v>123.68</v>
      </c>
      <c r="C2057">
        <v>3</v>
      </c>
      <c r="D2057" s="18">
        <v>39381</v>
      </c>
      <c r="E2057" s="18">
        <v>39407</v>
      </c>
      <c r="F2057" t="s">
        <v>5959</v>
      </c>
      <c r="G2057" t="s">
        <v>5969</v>
      </c>
      <c r="H2057" t="s">
        <v>675</v>
      </c>
      <c r="I2057" t="s">
        <v>711</v>
      </c>
      <c r="J2057" t="s">
        <v>712</v>
      </c>
      <c r="K2057" t="s">
        <v>1611</v>
      </c>
      <c r="L2057" t="s">
        <v>3659</v>
      </c>
      <c r="M2057">
        <v>2337145</v>
      </c>
      <c r="N2057">
        <v>30300</v>
      </c>
      <c r="O2057" s="59">
        <v>27382483</v>
      </c>
    </row>
    <row r="2058" spans="1:15" x14ac:dyDescent="0.3">
      <c r="A2058" t="s">
        <v>690</v>
      </c>
      <c r="B2058">
        <v>122.89</v>
      </c>
      <c r="C2058">
        <v>2</v>
      </c>
      <c r="D2058" s="18">
        <v>39335</v>
      </c>
      <c r="E2058" s="18">
        <v>39340</v>
      </c>
      <c r="F2058" t="s">
        <v>5958</v>
      </c>
      <c r="G2058" t="s">
        <v>5969</v>
      </c>
      <c r="H2058" t="s">
        <v>675</v>
      </c>
      <c r="I2058" t="s">
        <v>711</v>
      </c>
      <c r="J2058" t="s">
        <v>712</v>
      </c>
      <c r="K2058" t="s">
        <v>2183</v>
      </c>
      <c r="L2058" t="s">
        <v>3658</v>
      </c>
      <c r="M2058">
        <v>714222</v>
      </c>
      <c r="N2058">
        <v>30300</v>
      </c>
      <c r="O2058" s="59">
        <v>26999654</v>
      </c>
    </row>
    <row r="2059" spans="1:15" x14ac:dyDescent="0.3">
      <c r="A2059" t="s">
        <v>696</v>
      </c>
      <c r="B2059">
        <v>139.68</v>
      </c>
      <c r="C2059">
        <v>2</v>
      </c>
      <c r="D2059" s="18">
        <v>39321</v>
      </c>
      <c r="E2059" s="18">
        <v>39343</v>
      </c>
      <c r="F2059" t="s">
        <v>5958</v>
      </c>
      <c r="G2059" t="s">
        <v>5968</v>
      </c>
      <c r="H2059" t="s">
        <v>720</v>
      </c>
      <c r="I2059" t="s">
        <v>693</v>
      </c>
      <c r="J2059" t="s">
        <v>694</v>
      </c>
      <c r="K2059" t="s">
        <v>698</v>
      </c>
      <c r="L2059" t="s">
        <v>697</v>
      </c>
      <c r="M2059">
        <v>367320</v>
      </c>
      <c r="N2059">
        <v>90830</v>
      </c>
      <c r="O2059" s="59">
        <v>26907564</v>
      </c>
    </row>
    <row r="2060" spans="1:15" x14ac:dyDescent="0.3">
      <c r="A2060" t="s">
        <v>709</v>
      </c>
      <c r="B2060">
        <v>130.55000000000001</v>
      </c>
      <c r="C2060">
        <v>2</v>
      </c>
      <c r="D2060" s="18">
        <v>39179</v>
      </c>
      <c r="E2060" s="18">
        <v>39209</v>
      </c>
      <c r="F2060" t="s">
        <v>5957</v>
      </c>
      <c r="G2060" t="s">
        <v>5969</v>
      </c>
      <c r="H2060" t="s">
        <v>675</v>
      </c>
      <c r="I2060" t="s">
        <v>726</v>
      </c>
      <c r="J2060" t="s">
        <v>727</v>
      </c>
      <c r="K2060" t="s">
        <v>3657</v>
      </c>
      <c r="L2060" t="s">
        <v>3656</v>
      </c>
      <c r="M2060">
        <v>192071</v>
      </c>
      <c r="N2060">
        <v>30300</v>
      </c>
      <c r="O2060" s="59">
        <v>25820914</v>
      </c>
    </row>
    <row r="2061" spans="1:15" x14ac:dyDescent="0.3">
      <c r="A2061" t="s">
        <v>690</v>
      </c>
      <c r="B2061">
        <v>98.91</v>
      </c>
      <c r="C2061">
        <v>1</v>
      </c>
      <c r="D2061" s="18">
        <v>39220</v>
      </c>
      <c r="E2061" s="18">
        <v>39259</v>
      </c>
      <c r="F2061" t="s">
        <v>5957</v>
      </c>
      <c r="G2061" t="s">
        <v>5969</v>
      </c>
      <c r="H2061" t="s">
        <v>681</v>
      </c>
      <c r="I2061" t="s">
        <v>711</v>
      </c>
      <c r="J2061" t="s">
        <v>712</v>
      </c>
      <c r="K2061" t="s">
        <v>1940</v>
      </c>
      <c r="L2061" t="s">
        <v>2274</v>
      </c>
      <c r="M2061">
        <v>2440681</v>
      </c>
      <c r="N2061">
        <v>16000</v>
      </c>
      <c r="O2061" s="59">
        <v>26136974</v>
      </c>
    </row>
    <row r="2062" spans="1:15" x14ac:dyDescent="0.3">
      <c r="A2062" t="s">
        <v>676</v>
      </c>
      <c r="B2062">
        <v>119.87</v>
      </c>
      <c r="C2062">
        <v>2</v>
      </c>
      <c r="D2062" s="18">
        <v>39206</v>
      </c>
      <c r="E2062" s="18">
        <v>39288</v>
      </c>
      <c r="F2062" t="s">
        <v>5957</v>
      </c>
      <c r="G2062" t="s">
        <v>5969</v>
      </c>
      <c r="H2062" t="s">
        <v>681</v>
      </c>
      <c r="I2062" t="s">
        <v>672</v>
      </c>
      <c r="J2062" t="s">
        <v>851</v>
      </c>
      <c r="K2062" t="s">
        <v>1735</v>
      </c>
      <c r="L2062" t="s">
        <v>1818</v>
      </c>
      <c r="M2062">
        <v>272353</v>
      </c>
      <c r="N2062">
        <v>16000</v>
      </c>
      <c r="O2062" s="59">
        <v>26038496</v>
      </c>
    </row>
    <row r="2063" spans="1:15" x14ac:dyDescent="0.3">
      <c r="A2063" t="s">
        <v>676</v>
      </c>
      <c r="B2063">
        <v>108.51</v>
      </c>
      <c r="C2063">
        <v>1</v>
      </c>
      <c r="D2063" s="18">
        <v>39303</v>
      </c>
      <c r="E2063" s="18">
        <v>39400</v>
      </c>
      <c r="F2063" t="s">
        <v>5958</v>
      </c>
      <c r="G2063" t="s">
        <v>5969</v>
      </c>
      <c r="H2063" t="s">
        <v>681</v>
      </c>
      <c r="I2063" t="s">
        <v>672</v>
      </c>
      <c r="J2063" t="s">
        <v>673</v>
      </c>
      <c r="K2063" t="s">
        <v>2942</v>
      </c>
      <c r="L2063" t="s">
        <v>3233</v>
      </c>
      <c r="M2063">
        <v>276794</v>
      </c>
      <c r="N2063">
        <v>16000</v>
      </c>
      <c r="O2063" s="59">
        <v>26908826</v>
      </c>
    </row>
    <row r="2064" spans="1:15" x14ac:dyDescent="0.3">
      <c r="A2064" t="s">
        <v>709</v>
      </c>
      <c r="B2064">
        <v>174.36</v>
      </c>
      <c r="C2064">
        <v>2</v>
      </c>
      <c r="D2064" s="18">
        <v>39140</v>
      </c>
      <c r="E2064" s="18">
        <v>39169</v>
      </c>
      <c r="F2064" t="s">
        <v>5960</v>
      </c>
      <c r="G2064" t="s">
        <v>5969</v>
      </c>
      <c r="H2064" t="s">
        <v>675</v>
      </c>
      <c r="I2064" t="s">
        <v>746</v>
      </c>
      <c r="J2064" t="s">
        <v>782</v>
      </c>
      <c r="K2064" t="s">
        <v>3243</v>
      </c>
      <c r="L2064" t="s">
        <v>3655</v>
      </c>
      <c r="M2064">
        <v>381556</v>
      </c>
      <c r="N2064">
        <v>30300</v>
      </c>
      <c r="O2064" s="59">
        <v>17663722</v>
      </c>
    </row>
    <row r="2065" spans="1:15" x14ac:dyDescent="0.3">
      <c r="A2065" t="s">
        <v>696</v>
      </c>
      <c r="B2065">
        <v>161.15</v>
      </c>
      <c r="C2065">
        <v>3</v>
      </c>
      <c r="D2065" s="18">
        <v>39332</v>
      </c>
      <c r="E2065" s="18">
        <v>39337</v>
      </c>
      <c r="F2065" t="s">
        <v>5958</v>
      </c>
      <c r="G2065" t="s">
        <v>5969</v>
      </c>
      <c r="H2065" t="s">
        <v>675</v>
      </c>
      <c r="I2065" t="s">
        <v>693</v>
      </c>
      <c r="J2065" t="s">
        <v>694</v>
      </c>
      <c r="K2065" t="s">
        <v>1817</v>
      </c>
      <c r="L2065" t="s">
        <v>3560</v>
      </c>
      <c r="M2065">
        <v>715844</v>
      </c>
      <c r="N2065">
        <v>30300</v>
      </c>
      <c r="O2065" s="59">
        <v>2332798</v>
      </c>
    </row>
    <row r="2066" spans="1:15" x14ac:dyDescent="0.3">
      <c r="A2066" t="s">
        <v>690</v>
      </c>
      <c r="B2066">
        <v>126.38</v>
      </c>
      <c r="C2066">
        <v>2</v>
      </c>
      <c r="D2066" s="18">
        <v>39356</v>
      </c>
      <c r="E2066" s="18">
        <v>39357</v>
      </c>
      <c r="F2066" t="s">
        <v>5959</v>
      </c>
      <c r="G2066" t="s">
        <v>5969</v>
      </c>
      <c r="H2066" t="s">
        <v>675</v>
      </c>
      <c r="I2066" t="s">
        <v>711</v>
      </c>
      <c r="J2066" t="s">
        <v>712</v>
      </c>
      <c r="K2066" t="s">
        <v>2025</v>
      </c>
      <c r="L2066" t="s">
        <v>994</v>
      </c>
      <c r="M2066">
        <v>2929063</v>
      </c>
      <c r="N2066">
        <v>30300</v>
      </c>
      <c r="O2066" s="59">
        <v>27162391</v>
      </c>
    </row>
    <row r="2067" spans="1:15" x14ac:dyDescent="0.3">
      <c r="A2067" t="s">
        <v>709</v>
      </c>
      <c r="B2067">
        <v>134.38</v>
      </c>
      <c r="C2067">
        <v>2</v>
      </c>
      <c r="D2067" s="18">
        <v>39276</v>
      </c>
      <c r="E2067" s="18">
        <v>39305</v>
      </c>
      <c r="F2067" t="s">
        <v>5958</v>
      </c>
      <c r="G2067" t="s">
        <v>5969</v>
      </c>
      <c r="H2067" t="s">
        <v>681</v>
      </c>
      <c r="I2067" t="s">
        <v>746</v>
      </c>
      <c r="J2067" t="s">
        <v>782</v>
      </c>
      <c r="K2067" t="s">
        <v>3171</v>
      </c>
      <c r="L2067" t="s">
        <v>3654</v>
      </c>
      <c r="M2067">
        <v>383603</v>
      </c>
      <c r="N2067">
        <v>16000</v>
      </c>
      <c r="O2067" s="59">
        <v>17744050</v>
      </c>
    </row>
    <row r="2068" spans="1:15" x14ac:dyDescent="0.3">
      <c r="A2068" t="s">
        <v>690</v>
      </c>
      <c r="B2068">
        <v>157.52000000000001</v>
      </c>
      <c r="C2068">
        <v>3</v>
      </c>
      <c r="D2068" s="18">
        <v>39291</v>
      </c>
      <c r="E2068" s="18">
        <v>39298</v>
      </c>
      <c r="F2068" t="s">
        <v>5958</v>
      </c>
      <c r="G2068" t="s">
        <v>5969</v>
      </c>
      <c r="H2068" t="s">
        <v>675</v>
      </c>
      <c r="I2068" t="s">
        <v>722</v>
      </c>
      <c r="J2068" t="s">
        <v>797</v>
      </c>
      <c r="K2068" t="s">
        <v>1232</v>
      </c>
      <c r="L2068" t="s">
        <v>1842</v>
      </c>
      <c r="M2068">
        <v>125430</v>
      </c>
      <c r="N2068">
        <v>30300</v>
      </c>
      <c r="O2068" s="59">
        <v>26673789</v>
      </c>
    </row>
    <row r="2069" spans="1:15" x14ac:dyDescent="0.3">
      <c r="A2069" t="s">
        <v>696</v>
      </c>
      <c r="B2069">
        <v>161.15</v>
      </c>
      <c r="C2069">
        <v>3</v>
      </c>
      <c r="D2069" s="18">
        <v>39277</v>
      </c>
      <c r="E2069" s="18">
        <v>39298</v>
      </c>
      <c r="F2069" t="s">
        <v>5958</v>
      </c>
      <c r="G2069" t="s">
        <v>5969</v>
      </c>
      <c r="H2069" t="s">
        <v>675</v>
      </c>
      <c r="I2069" t="s">
        <v>693</v>
      </c>
      <c r="J2069" t="s">
        <v>694</v>
      </c>
      <c r="K2069" t="s">
        <v>1447</v>
      </c>
      <c r="L2069" t="s">
        <v>3653</v>
      </c>
      <c r="M2069">
        <v>345396</v>
      </c>
      <c r="N2069">
        <v>30300</v>
      </c>
      <c r="O2069" s="59">
        <v>26527435</v>
      </c>
    </row>
    <row r="2070" spans="1:15" x14ac:dyDescent="0.3">
      <c r="A2070" t="s">
        <v>690</v>
      </c>
      <c r="B2070">
        <v>185.7</v>
      </c>
      <c r="C2070">
        <v>2</v>
      </c>
      <c r="D2070" s="18">
        <v>39432</v>
      </c>
      <c r="E2070" s="18">
        <v>39457</v>
      </c>
      <c r="F2070" t="s">
        <v>5959</v>
      </c>
      <c r="G2070" t="s">
        <v>5968</v>
      </c>
      <c r="H2070" t="s">
        <v>755</v>
      </c>
      <c r="I2070" t="s">
        <v>711</v>
      </c>
      <c r="J2070" t="s">
        <v>712</v>
      </c>
      <c r="K2070" t="s">
        <v>1004</v>
      </c>
      <c r="L2070" t="s">
        <v>2012</v>
      </c>
      <c r="M2070">
        <v>1880548</v>
      </c>
      <c r="N2070">
        <v>87000</v>
      </c>
      <c r="O2070" s="59">
        <v>27752763</v>
      </c>
    </row>
    <row r="2071" spans="1:15" x14ac:dyDescent="0.3">
      <c r="A2071" t="s">
        <v>690</v>
      </c>
      <c r="B2071">
        <v>100.7</v>
      </c>
      <c r="C2071">
        <v>2</v>
      </c>
      <c r="D2071" s="18">
        <v>39193</v>
      </c>
      <c r="E2071" s="18">
        <v>39199</v>
      </c>
      <c r="F2071" t="s">
        <v>5957</v>
      </c>
      <c r="G2071" t="s">
        <v>5969</v>
      </c>
      <c r="H2071" t="s">
        <v>681</v>
      </c>
      <c r="I2071" t="s">
        <v>722</v>
      </c>
      <c r="J2071" t="s">
        <v>797</v>
      </c>
      <c r="K2071" t="s">
        <v>1018</v>
      </c>
      <c r="L2071" t="s">
        <v>3652</v>
      </c>
      <c r="M2071">
        <v>2786260</v>
      </c>
      <c r="N2071">
        <v>16000</v>
      </c>
      <c r="O2071" s="59">
        <v>25919961</v>
      </c>
    </row>
    <row r="2072" spans="1:15" x14ac:dyDescent="0.3">
      <c r="A2072" t="s">
        <v>696</v>
      </c>
      <c r="B2072">
        <v>181.28</v>
      </c>
      <c r="C2072">
        <v>3</v>
      </c>
      <c r="D2072" s="18">
        <v>39402</v>
      </c>
      <c r="E2072" s="18">
        <v>39427</v>
      </c>
      <c r="F2072" t="s">
        <v>5959</v>
      </c>
      <c r="G2072" t="s">
        <v>5969</v>
      </c>
      <c r="H2072" t="s">
        <v>699</v>
      </c>
      <c r="I2072" t="s">
        <v>693</v>
      </c>
      <c r="J2072" t="s">
        <v>694</v>
      </c>
      <c r="K2072" t="s">
        <v>733</v>
      </c>
      <c r="L2072" t="s">
        <v>3651</v>
      </c>
      <c r="M2072">
        <v>1917485</v>
      </c>
      <c r="N2072">
        <v>70700</v>
      </c>
      <c r="O2072" s="59">
        <v>27537806</v>
      </c>
    </row>
    <row r="2073" spans="1:15" x14ac:dyDescent="0.3">
      <c r="A2073" t="s">
        <v>709</v>
      </c>
      <c r="B2073">
        <v>155.46</v>
      </c>
      <c r="C2073">
        <v>2</v>
      </c>
      <c r="D2073" s="18">
        <v>39433</v>
      </c>
      <c r="E2073" s="18">
        <v>39440</v>
      </c>
      <c r="F2073" t="s">
        <v>5959</v>
      </c>
      <c r="G2073" t="s">
        <v>5969</v>
      </c>
      <c r="H2073" t="s">
        <v>699</v>
      </c>
      <c r="I2073" t="s">
        <v>746</v>
      </c>
      <c r="J2073" t="s">
        <v>782</v>
      </c>
      <c r="K2073" t="s">
        <v>1064</v>
      </c>
      <c r="L2073" t="s">
        <v>3139</v>
      </c>
      <c r="M2073">
        <v>2357319</v>
      </c>
      <c r="N2073">
        <v>70700</v>
      </c>
      <c r="O2073" s="59">
        <v>17833481</v>
      </c>
    </row>
    <row r="2074" spans="1:15" x14ac:dyDescent="0.3">
      <c r="A2074" t="s">
        <v>709</v>
      </c>
      <c r="B2074">
        <v>192.3</v>
      </c>
      <c r="C2074">
        <v>3</v>
      </c>
      <c r="D2074" s="18">
        <v>39159</v>
      </c>
      <c r="E2074" s="18">
        <v>39167</v>
      </c>
      <c r="F2074" t="s">
        <v>5960</v>
      </c>
      <c r="G2074" t="s">
        <v>5968</v>
      </c>
      <c r="H2074" t="s">
        <v>755</v>
      </c>
      <c r="I2074" t="s">
        <v>706</v>
      </c>
      <c r="J2074" t="s">
        <v>707</v>
      </c>
      <c r="K2074" t="s">
        <v>2072</v>
      </c>
      <c r="L2074" t="s">
        <v>2848</v>
      </c>
      <c r="M2074">
        <v>180670</v>
      </c>
      <c r="N2074">
        <v>87000</v>
      </c>
      <c r="O2074" s="59">
        <v>25649131</v>
      </c>
    </row>
    <row r="2075" spans="1:15" x14ac:dyDescent="0.3">
      <c r="A2075" t="s">
        <v>696</v>
      </c>
      <c r="B2075">
        <v>168.82</v>
      </c>
      <c r="C2075">
        <v>2</v>
      </c>
      <c r="D2075" s="18">
        <v>39424</v>
      </c>
      <c r="E2075" s="18">
        <v>39443</v>
      </c>
      <c r="F2075" t="s">
        <v>5959</v>
      </c>
      <c r="G2075" t="s">
        <v>5968</v>
      </c>
      <c r="H2075" t="s">
        <v>720</v>
      </c>
      <c r="I2075" t="s">
        <v>693</v>
      </c>
      <c r="J2075" t="s">
        <v>694</v>
      </c>
      <c r="K2075" t="s">
        <v>717</v>
      </c>
      <c r="L2075" t="s">
        <v>1799</v>
      </c>
      <c r="M2075">
        <v>353387</v>
      </c>
      <c r="N2075">
        <v>90830</v>
      </c>
      <c r="O2075" s="59">
        <v>2510528</v>
      </c>
    </row>
    <row r="2076" spans="1:15" x14ac:dyDescent="0.3">
      <c r="A2076" t="s">
        <v>690</v>
      </c>
      <c r="B2076">
        <v>192.63</v>
      </c>
      <c r="C2076">
        <v>3</v>
      </c>
      <c r="D2076" s="18">
        <v>39279</v>
      </c>
      <c r="E2076" s="18">
        <v>39291</v>
      </c>
      <c r="F2076" t="s">
        <v>5958</v>
      </c>
      <c r="G2076" t="s">
        <v>5968</v>
      </c>
      <c r="H2076" t="s">
        <v>755</v>
      </c>
      <c r="I2076" t="s">
        <v>839</v>
      </c>
      <c r="J2076" t="s">
        <v>797</v>
      </c>
      <c r="K2076" t="s">
        <v>2280</v>
      </c>
      <c r="L2076" t="s">
        <v>3650</v>
      </c>
      <c r="M2076">
        <v>2886339</v>
      </c>
      <c r="N2076">
        <v>87000</v>
      </c>
      <c r="O2076" s="59">
        <v>26555494</v>
      </c>
    </row>
    <row r="2077" spans="1:15" x14ac:dyDescent="0.3">
      <c r="A2077" t="s">
        <v>709</v>
      </c>
      <c r="B2077">
        <v>115.68</v>
      </c>
      <c r="C2077">
        <v>2</v>
      </c>
      <c r="D2077" s="18">
        <v>39384</v>
      </c>
      <c r="E2077" s="18">
        <v>39426</v>
      </c>
      <c r="F2077" t="s">
        <v>5959</v>
      </c>
      <c r="G2077" t="s">
        <v>5969</v>
      </c>
      <c r="H2077" t="s">
        <v>681</v>
      </c>
      <c r="I2077" t="s">
        <v>771</v>
      </c>
      <c r="J2077" t="s">
        <v>772</v>
      </c>
      <c r="K2077" t="s">
        <v>3649</v>
      </c>
      <c r="L2077" t="s">
        <v>3648</v>
      </c>
      <c r="M2077">
        <v>740119</v>
      </c>
      <c r="N2077">
        <v>16000</v>
      </c>
      <c r="O2077" s="59">
        <v>26993328</v>
      </c>
    </row>
    <row r="2078" spans="1:15" x14ac:dyDescent="0.3">
      <c r="A2078" t="s">
        <v>709</v>
      </c>
      <c r="B2078">
        <v>135.12</v>
      </c>
      <c r="C2078">
        <v>2</v>
      </c>
      <c r="D2078" s="18">
        <v>39431</v>
      </c>
      <c r="E2078" s="18">
        <v>39451</v>
      </c>
      <c r="F2078" t="s">
        <v>5959</v>
      </c>
      <c r="G2078" t="s">
        <v>5969</v>
      </c>
      <c r="H2078" t="s">
        <v>681</v>
      </c>
      <c r="I2078" t="s">
        <v>746</v>
      </c>
      <c r="J2078" t="s">
        <v>782</v>
      </c>
      <c r="K2078" t="s">
        <v>3647</v>
      </c>
      <c r="L2078" t="s">
        <v>3646</v>
      </c>
      <c r="M2078">
        <v>382729</v>
      </c>
      <c r="N2078">
        <v>16000</v>
      </c>
      <c r="O2078" s="59">
        <v>17834894</v>
      </c>
    </row>
    <row r="2079" spans="1:15" x14ac:dyDescent="0.3">
      <c r="A2079" t="s">
        <v>690</v>
      </c>
      <c r="B2079">
        <v>136.75</v>
      </c>
      <c r="C2079">
        <v>2</v>
      </c>
      <c r="D2079" s="18">
        <v>39227</v>
      </c>
      <c r="E2079" s="18">
        <v>39234</v>
      </c>
      <c r="F2079" t="s">
        <v>5957</v>
      </c>
      <c r="G2079" t="s">
        <v>5969</v>
      </c>
      <c r="H2079" t="s">
        <v>675</v>
      </c>
      <c r="I2079" t="s">
        <v>687</v>
      </c>
      <c r="J2079" t="s">
        <v>688</v>
      </c>
      <c r="K2079" t="s">
        <v>1785</v>
      </c>
      <c r="L2079" t="s">
        <v>2026</v>
      </c>
      <c r="M2079">
        <v>1784698</v>
      </c>
      <c r="N2079">
        <v>30300</v>
      </c>
      <c r="O2079" s="59">
        <v>26198397</v>
      </c>
    </row>
    <row r="2080" spans="1:15" x14ac:dyDescent="0.3">
      <c r="A2080" t="s">
        <v>709</v>
      </c>
      <c r="B2080">
        <v>115.68</v>
      </c>
      <c r="C2080">
        <v>2</v>
      </c>
      <c r="D2080" s="18">
        <v>39174</v>
      </c>
      <c r="E2080" s="18">
        <v>39189</v>
      </c>
      <c r="F2080" t="s">
        <v>5957</v>
      </c>
      <c r="G2080" t="s">
        <v>5969</v>
      </c>
      <c r="H2080" t="s">
        <v>681</v>
      </c>
      <c r="I2080" t="s">
        <v>771</v>
      </c>
      <c r="J2080" t="s">
        <v>772</v>
      </c>
      <c r="K2080" t="s">
        <v>3645</v>
      </c>
      <c r="L2080" t="s">
        <v>3644</v>
      </c>
      <c r="M2080">
        <v>2626668</v>
      </c>
      <c r="N2080">
        <v>16000</v>
      </c>
      <c r="O2080" s="59">
        <v>25757812</v>
      </c>
    </row>
    <row r="2081" spans="1:15" x14ac:dyDescent="0.3">
      <c r="A2081" t="s">
        <v>690</v>
      </c>
      <c r="B2081">
        <v>122.89</v>
      </c>
      <c r="C2081">
        <v>2</v>
      </c>
      <c r="D2081" s="18">
        <v>39243</v>
      </c>
      <c r="E2081" s="18">
        <v>39263</v>
      </c>
      <c r="F2081" t="s">
        <v>5957</v>
      </c>
      <c r="G2081" t="s">
        <v>5969</v>
      </c>
      <c r="H2081" t="s">
        <v>675</v>
      </c>
      <c r="I2081" t="s">
        <v>711</v>
      </c>
      <c r="J2081" t="s">
        <v>712</v>
      </c>
      <c r="K2081" t="s">
        <v>2660</v>
      </c>
      <c r="L2081" t="s">
        <v>2659</v>
      </c>
      <c r="M2081">
        <v>160386</v>
      </c>
      <c r="N2081">
        <v>30300</v>
      </c>
      <c r="O2081" s="59">
        <v>26244278</v>
      </c>
    </row>
    <row r="2082" spans="1:15" x14ac:dyDescent="0.3">
      <c r="A2082" t="s">
        <v>690</v>
      </c>
      <c r="B2082">
        <v>121.13</v>
      </c>
      <c r="C2082">
        <v>1</v>
      </c>
      <c r="D2082" s="18">
        <v>39304</v>
      </c>
      <c r="E2082" s="18">
        <v>39321</v>
      </c>
      <c r="F2082" t="s">
        <v>5958</v>
      </c>
      <c r="G2082" t="s">
        <v>5969</v>
      </c>
      <c r="H2082" t="s">
        <v>675</v>
      </c>
      <c r="I2082" t="s">
        <v>711</v>
      </c>
      <c r="J2082" t="s">
        <v>712</v>
      </c>
      <c r="K2082" t="s">
        <v>2611</v>
      </c>
      <c r="L2082" t="s">
        <v>1159</v>
      </c>
      <c r="M2082">
        <v>968446</v>
      </c>
      <c r="N2082">
        <v>30300</v>
      </c>
      <c r="O2082" s="59">
        <v>26782249</v>
      </c>
    </row>
    <row r="2083" spans="1:15" x14ac:dyDescent="0.3">
      <c r="A2083" t="s">
        <v>690</v>
      </c>
      <c r="B2083">
        <v>121.13</v>
      </c>
      <c r="C2083">
        <v>1</v>
      </c>
      <c r="D2083" s="18">
        <v>39361</v>
      </c>
      <c r="E2083" s="18">
        <v>39376</v>
      </c>
      <c r="F2083" t="s">
        <v>5959</v>
      </c>
      <c r="G2083" t="s">
        <v>5969</v>
      </c>
      <c r="H2083" t="s">
        <v>675</v>
      </c>
      <c r="I2083" t="s">
        <v>711</v>
      </c>
      <c r="J2083" t="s">
        <v>712</v>
      </c>
      <c r="K2083" t="s">
        <v>1028</v>
      </c>
      <c r="L2083" t="s">
        <v>3643</v>
      </c>
      <c r="M2083">
        <v>137031</v>
      </c>
      <c r="N2083">
        <v>30300</v>
      </c>
      <c r="O2083" s="59">
        <v>27161951</v>
      </c>
    </row>
    <row r="2084" spans="1:15" x14ac:dyDescent="0.3">
      <c r="A2084" t="s">
        <v>709</v>
      </c>
      <c r="B2084">
        <v>180.57</v>
      </c>
      <c r="C2084">
        <v>4</v>
      </c>
      <c r="D2084" s="18">
        <v>39136</v>
      </c>
      <c r="E2084" s="18">
        <v>39169</v>
      </c>
      <c r="F2084" t="s">
        <v>5960</v>
      </c>
      <c r="G2084" t="s">
        <v>5969</v>
      </c>
      <c r="H2084" t="s">
        <v>675</v>
      </c>
      <c r="I2084" t="s">
        <v>746</v>
      </c>
      <c r="J2084" t="s">
        <v>747</v>
      </c>
      <c r="K2084" t="s">
        <v>2640</v>
      </c>
      <c r="L2084" t="s">
        <v>3642</v>
      </c>
      <c r="M2084">
        <v>9082844</v>
      </c>
      <c r="N2084">
        <v>30300</v>
      </c>
      <c r="O2084" s="59">
        <v>17659663</v>
      </c>
    </row>
    <row r="2085" spans="1:15" x14ac:dyDescent="0.3">
      <c r="A2085" t="s">
        <v>690</v>
      </c>
      <c r="B2085">
        <v>181.83</v>
      </c>
      <c r="C2085">
        <v>4</v>
      </c>
      <c r="D2085" s="18">
        <v>39384</v>
      </c>
      <c r="E2085" s="18">
        <v>39420</v>
      </c>
      <c r="F2085" t="s">
        <v>5959</v>
      </c>
      <c r="G2085" t="s">
        <v>5969</v>
      </c>
      <c r="H2085" t="s">
        <v>699</v>
      </c>
      <c r="I2085" t="s">
        <v>711</v>
      </c>
      <c r="J2085" t="s">
        <v>712</v>
      </c>
      <c r="K2085" t="s">
        <v>1553</v>
      </c>
      <c r="L2085" t="s">
        <v>1909</v>
      </c>
      <c r="M2085">
        <v>135987</v>
      </c>
      <c r="N2085">
        <v>70700</v>
      </c>
      <c r="O2085" s="59">
        <v>27370823</v>
      </c>
    </row>
    <row r="2086" spans="1:15" x14ac:dyDescent="0.3">
      <c r="A2086" t="s">
        <v>690</v>
      </c>
      <c r="B2086">
        <v>155.37</v>
      </c>
      <c r="C2086">
        <v>2</v>
      </c>
      <c r="D2086" s="18">
        <v>39158</v>
      </c>
      <c r="E2086" s="18">
        <v>39184</v>
      </c>
      <c r="F2086" t="s">
        <v>5960</v>
      </c>
      <c r="G2086" t="s">
        <v>5968</v>
      </c>
      <c r="H2086" t="s">
        <v>720</v>
      </c>
      <c r="I2086" t="s">
        <v>687</v>
      </c>
      <c r="J2086" t="s">
        <v>688</v>
      </c>
      <c r="K2086" t="s">
        <v>3641</v>
      </c>
      <c r="L2086" t="s">
        <v>3640</v>
      </c>
      <c r="M2086">
        <v>2596665</v>
      </c>
      <c r="N2086">
        <v>90830</v>
      </c>
      <c r="O2086" s="59">
        <v>25670200</v>
      </c>
    </row>
    <row r="2087" spans="1:15" x14ac:dyDescent="0.3">
      <c r="A2087" t="s">
        <v>696</v>
      </c>
      <c r="B2087">
        <v>168.82</v>
      </c>
      <c r="C2087">
        <v>2</v>
      </c>
      <c r="D2087" s="18">
        <v>39119</v>
      </c>
      <c r="E2087" s="18">
        <v>39144</v>
      </c>
      <c r="F2087" t="s">
        <v>5960</v>
      </c>
      <c r="G2087" t="s">
        <v>5968</v>
      </c>
      <c r="H2087" t="s">
        <v>720</v>
      </c>
      <c r="I2087" t="s">
        <v>693</v>
      </c>
      <c r="J2087" t="s">
        <v>694</v>
      </c>
      <c r="K2087" t="s">
        <v>1501</v>
      </c>
      <c r="L2087" t="s">
        <v>3639</v>
      </c>
      <c r="M2087">
        <v>354212</v>
      </c>
      <c r="N2087">
        <v>90830</v>
      </c>
      <c r="O2087" s="59">
        <v>1975170</v>
      </c>
    </row>
    <row r="2088" spans="1:15" x14ac:dyDescent="0.3">
      <c r="A2088" t="s">
        <v>696</v>
      </c>
      <c r="B2088">
        <v>168.49</v>
      </c>
      <c r="C2088">
        <v>3</v>
      </c>
      <c r="D2088" s="18">
        <v>39133</v>
      </c>
      <c r="E2088" s="18">
        <v>39154</v>
      </c>
      <c r="F2088" t="s">
        <v>5960</v>
      </c>
      <c r="G2088" t="s">
        <v>5968</v>
      </c>
      <c r="H2088" t="s">
        <v>720</v>
      </c>
      <c r="I2088" t="s">
        <v>693</v>
      </c>
      <c r="J2088" t="s">
        <v>694</v>
      </c>
      <c r="K2088" t="s">
        <v>1525</v>
      </c>
      <c r="L2088" t="s">
        <v>3638</v>
      </c>
      <c r="M2088">
        <v>2065281</v>
      </c>
      <c r="N2088">
        <v>90830</v>
      </c>
      <c r="O2088" s="59">
        <v>25522644</v>
      </c>
    </row>
    <row r="2089" spans="1:15" x14ac:dyDescent="0.3">
      <c r="A2089" t="s">
        <v>709</v>
      </c>
      <c r="B2089">
        <v>115.68</v>
      </c>
      <c r="C2089">
        <v>2</v>
      </c>
      <c r="D2089" s="18">
        <v>39382</v>
      </c>
      <c r="E2089" s="18">
        <v>39398</v>
      </c>
      <c r="F2089" t="s">
        <v>5959</v>
      </c>
      <c r="G2089" t="s">
        <v>5969</v>
      </c>
      <c r="H2089" t="s">
        <v>681</v>
      </c>
      <c r="I2089" t="s">
        <v>771</v>
      </c>
      <c r="J2089" t="s">
        <v>772</v>
      </c>
      <c r="K2089" t="s">
        <v>3637</v>
      </c>
      <c r="L2089" t="s">
        <v>1159</v>
      </c>
      <c r="M2089">
        <v>69681</v>
      </c>
      <c r="N2089">
        <v>16000</v>
      </c>
      <c r="O2089" s="59">
        <v>27376363</v>
      </c>
    </row>
    <row r="2090" spans="1:15" x14ac:dyDescent="0.3">
      <c r="A2090" t="s">
        <v>690</v>
      </c>
      <c r="B2090">
        <v>121.13</v>
      </c>
      <c r="C2090">
        <v>1</v>
      </c>
      <c r="D2090" s="18">
        <v>39149</v>
      </c>
      <c r="E2090" s="18">
        <v>39175</v>
      </c>
      <c r="F2090" t="s">
        <v>5960</v>
      </c>
      <c r="G2090" t="s">
        <v>5969</v>
      </c>
      <c r="H2090" t="s">
        <v>675</v>
      </c>
      <c r="I2090" t="s">
        <v>711</v>
      </c>
      <c r="J2090" t="s">
        <v>712</v>
      </c>
      <c r="K2090" t="s">
        <v>1011</v>
      </c>
      <c r="L2090" t="s">
        <v>3636</v>
      </c>
      <c r="M2090">
        <v>136907</v>
      </c>
      <c r="N2090">
        <v>30300</v>
      </c>
      <c r="O2090" s="59">
        <v>25607226</v>
      </c>
    </row>
    <row r="2091" spans="1:15" x14ac:dyDescent="0.3">
      <c r="A2091" t="s">
        <v>690</v>
      </c>
      <c r="B2091">
        <v>111.12</v>
      </c>
      <c r="C2091">
        <v>1</v>
      </c>
      <c r="D2091" s="18">
        <v>39382</v>
      </c>
      <c r="E2091" s="18">
        <v>39400</v>
      </c>
      <c r="F2091" t="s">
        <v>5959</v>
      </c>
      <c r="G2091" t="s">
        <v>5969</v>
      </c>
      <c r="H2091" t="s">
        <v>681</v>
      </c>
      <c r="I2091" t="s">
        <v>839</v>
      </c>
      <c r="J2091" t="s">
        <v>840</v>
      </c>
      <c r="K2091" t="s">
        <v>3629</v>
      </c>
      <c r="L2091" t="s">
        <v>3635</v>
      </c>
      <c r="M2091">
        <v>9057756</v>
      </c>
      <c r="N2091">
        <v>16000</v>
      </c>
      <c r="O2091" s="59">
        <v>27393839</v>
      </c>
    </row>
    <row r="2092" spans="1:15" x14ac:dyDescent="0.3">
      <c r="A2092" t="s">
        <v>690</v>
      </c>
      <c r="B2092">
        <v>157.52000000000001</v>
      </c>
      <c r="C2092">
        <v>3</v>
      </c>
      <c r="D2092" s="18">
        <v>39347</v>
      </c>
      <c r="E2092" s="18">
        <v>39382</v>
      </c>
      <c r="F2092" t="s">
        <v>5958</v>
      </c>
      <c r="G2092" t="s">
        <v>5969</v>
      </c>
      <c r="H2092" t="s">
        <v>675</v>
      </c>
      <c r="I2092" t="s">
        <v>722</v>
      </c>
      <c r="J2092" t="s">
        <v>723</v>
      </c>
      <c r="K2092" t="s">
        <v>1120</v>
      </c>
      <c r="L2092" t="s">
        <v>3634</v>
      </c>
      <c r="M2092">
        <v>2341262</v>
      </c>
      <c r="N2092">
        <v>30300</v>
      </c>
      <c r="O2092" s="59">
        <v>27106266</v>
      </c>
    </row>
    <row r="2093" spans="1:15" x14ac:dyDescent="0.3">
      <c r="A2093" t="s">
        <v>696</v>
      </c>
      <c r="B2093">
        <v>168.82</v>
      </c>
      <c r="C2093">
        <v>2</v>
      </c>
      <c r="D2093" s="18">
        <v>39244</v>
      </c>
      <c r="E2093" s="18">
        <v>39254</v>
      </c>
      <c r="F2093" t="s">
        <v>5957</v>
      </c>
      <c r="G2093" t="s">
        <v>5968</v>
      </c>
      <c r="H2093" t="s">
        <v>720</v>
      </c>
      <c r="I2093" t="s">
        <v>693</v>
      </c>
      <c r="J2093" t="s">
        <v>694</v>
      </c>
      <c r="K2093" t="s">
        <v>2508</v>
      </c>
      <c r="L2093" t="s">
        <v>1920</v>
      </c>
      <c r="M2093">
        <v>351027</v>
      </c>
      <c r="N2093">
        <v>90830</v>
      </c>
      <c r="O2093" s="59">
        <v>26480154</v>
      </c>
    </row>
    <row r="2094" spans="1:15" x14ac:dyDescent="0.3">
      <c r="A2094" t="s">
        <v>690</v>
      </c>
      <c r="B2094">
        <v>189.42</v>
      </c>
      <c r="C2094">
        <v>2</v>
      </c>
      <c r="D2094" s="18">
        <v>39395</v>
      </c>
      <c r="E2094" s="18">
        <v>39419</v>
      </c>
      <c r="F2094" t="s">
        <v>5959</v>
      </c>
      <c r="G2094" t="s">
        <v>5968</v>
      </c>
      <c r="H2094" t="s">
        <v>755</v>
      </c>
      <c r="I2094" t="s">
        <v>722</v>
      </c>
      <c r="J2094" t="s">
        <v>797</v>
      </c>
      <c r="K2094" t="s">
        <v>3465</v>
      </c>
      <c r="L2094" t="s">
        <v>3633</v>
      </c>
      <c r="M2094">
        <v>2137026</v>
      </c>
      <c r="N2094">
        <v>87000</v>
      </c>
      <c r="O2094" s="59">
        <v>27480390</v>
      </c>
    </row>
    <row r="2095" spans="1:15" x14ac:dyDescent="0.3">
      <c r="A2095" t="s">
        <v>696</v>
      </c>
      <c r="B2095">
        <v>157.91999999999999</v>
      </c>
      <c r="C2095">
        <v>3</v>
      </c>
      <c r="D2095" s="18">
        <v>39314</v>
      </c>
      <c r="E2095" s="18">
        <v>39334</v>
      </c>
      <c r="F2095" t="s">
        <v>5958</v>
      </c>
      <c r="G2095" t="s">
        <v>5969</v>
      </c>
      <c r="H2095" t="s">
        <v>675</v>
      </c>
      <c r="I2095" t="s">
        <v>693</v>
      </c>
      <c r="J2095" t="s">
        <v>694</v>
      </c>
      <c r="K2095" t="s">
        <v>1219</v>
      </c>
      <c r="L2095" t="s">
        <v>3632</v>
      </c>
      <c r="M2095">
        <v>1855128</v>
      </c>
      <c r="N2095">
        <v>30300</v>
      </c>
      <c r="O2095" s="59">
        <v>2279903</v>
      </c>
    </row>
    <row r="2096" spans="1:15" x14ac:dyDescent="0.3">
      <c r="A2096" t="s">
        <v>676</v>
      </c>
      <c r="B2096">
        <v>186.44</v>
      </c>
      <c r="C2096">
        <v>2</v>
      </c>
      <c r="D2096" s="18">
        <v>39265</v>
      </c>
      <c r="E2096" s="18">
        <v>39347</v>
      </c>
      <c r="F2096" t="s">
        <v>5958</v>
      </c>
      <c r="G2096" t="s">
        <v>5969</v>
      </c>
      <c r="H2096" t="s">
        <v>699</v>
      </c>
      <c r="I2096" t="s">
        <v>672</v>
      </c>
      <c r="J2096" t="s">
        <v>779</v>
      </c>
      <c r="K2096" t="s">
        <v>1530</v>
      </c>
      <c r="L2096" t="s">
        <v>1529</v>
      </c>
      <c r="M2096">
        <v>348277</v>
      </c>
      <c r="N2096">
        <v>70700</v>
      </c>
      <c r="O2096" s="59">
        <v>26447624</v>
      </c>
    </row>
    <row r="2097" spans="1:15" x14ac:dyDescent="0.3">
      <c r="A2097" t="s">
        <v>690</v>
      </c>
      <c r="B2097">
        <v>112.39</v>
      </c>
      <c r="C2097">
        <v>1</v>
      </c>
      <c r="D2097" s="18">
        <v>39312</v>
      </c>
      <c r="E2097" s="18">
        <v>39326</v>
      </c>
      <c r="F2097" t="s">
        <v>5958</v>
      </c>
      <c r="G2097" t="s">
        <v>5969</v>
      </c>
      <c r="H2097" t="s">
        <v>681</v>
      </c>
      <c r="I2097" t="s">
        <v>722</v>
      </c>
      <c r="J2097" t="s">
        <v>797</v>
      </c>
      <c r="K2097" t="s">
        <v>822</v>
      </c>
      <c r="L2097" t="s">
        <v>821</v>
      </c>
      <c r="M2097">
        <v>107524</v>
      </c>
      <c r="N2097">
        <v>16000</v>
      </c>
      <c r="O2097" s="59">
        <v>26833381</v>
      </c>
    </row>
    <row r="2098" spans="1:15" x14ac:dyDescent="0.3">
      <c r="A2098" t="s">
        <v>696</v>
      </c>
      <c r="B2098">
        <v>157.91999999999999</v>
      </c>
      <c r="C2098">
        <v>3</v>
      </c>
      <c r="D2098" s="18">
        <v>39166</v>
      </c>
      <c r="E2098" s="18">
        <v>39169</v>
      </c>
      <c r="F2098" t="s">
        <v>5960</v>
      </c>
      <c r="G2098" t="s">
        <v>5969</v>
      </c>
      <c r="H2098" t="s">
        <v>675</v>
      </c>
      <c r="I2098" t="s">
        <v>693</v>
      </c>
      <c r="J2098" t="s">
        <v>694</v>
      </c>
      <c r="K2098" t="s">
        <v>1279</v>
      </c>
      <c r="L2098" t="s">
        <v>3631</v>
      </c>
      <c r="M2098">
        <v>2853537</v>
      </c>
      <c r="N2098">
        <v>30300</v>
      </c>
      <c r="O2098" s="59">
        <v>25727594</v>
      </c>
    </row>
    <row r="2099" spans="1:15" x14ac:dyDescent="0.3">
      <c r="A2099" t="s">
        <v>690</v>
      </c>
      <c r="B2099">
        <v>122.89</v>
      </c>
      <c r="C2099">
        <v>2</v>
      </c>
      <c r="D2099" s="18">
        <v>39241</v>
      </c>
      <c r="E2099" s="18">
        <v>39247</v>
      </c>
      <c r="F2099" t="s">
        <v>5957</v>
      </c>
      <c r="G2099" t="s">
        <v>5969</v>
      </c>
      <c r="H2099" t="s">
        <v>675</v>
      </c>
      <c r="I2099" t="s">
        <v>711</v>
      </c>
      <c r="J2099" t="s">
        <v>712</v>
      </c>
      <c r="K2099" t="s">
        <v>2537</v>
      </c>
      <c r="L2099" t="s">
        <v>1387</v>
      </c>
      <c r="M2099">
        <v>772704</v>
      </c>
      <c r="N2099">
        <v>30300</v>
      </c>
      <c r="O2099" s="59">
        <v>26244301</v>
      </c>
    </row>
    <row r="2100" spans="1:15" x14ac:dyDescent="0.3">
      <c r="A2100" t="s">
        <v>676</v>
      </c>
      <c r="B2100">
        <v>117.86</v>
      </c>
      <c r="C2100">
        <v>2</v>
      </c>
      <c r="D2100" s="18">
        <v>39109</v>
      </c>
      <c r="E2100" s="18">
        <v>39130</v>
      </c>
      <c r="F2100" t="s">
        <v>5960</v>
      </c>
      <c r="G2100" t="s">
        <v>5969</v>
      </c>
      <c r="H2100" t="s">
        <v>675</v>
      </c>
      <c r="I2100" t="s">
        <v>683</v>
      </c>
      <c r="J2100" t="s">
        <v>684</v>
      </c>
      <c r="K2100" t="s">
        <v>685</v>
      </c>
      <c r="L2100" t="s">
        <v>3140</v>
      </c>
      <c r="M2100">
        <v>307841</v>
      </c>
      <c r="N2100">
        <v>30300</v>
      </c>
      <c r="O2100" s="59">
        <v>25379515</v>
      </c>
    </row>
    <row r="2101" spans="1:15" x14ac:dyDescent="0.3">
      <c r="A2101" t="s">
        <v>676</v>
      </c>
      <c r="B2101">
        <v>183.17</v>
      </c>
      <c r="C2101">
        <v>2</v>
      </c>
      <c r="D2101" s="18">
        <v>39410</v>
      </c>
      <c r="E2101" s="18">
        <v>39439</v>
      </c>
      <c r="F2101" t="s">
        <v>5959</v>
      </c>
      <c r="G2101" t="s">
        <v>5969</v>
      </c>
      <c r="H2101" t="s">
        <v>699</v>
      </c>
      <c r="I2101" t="s">
        <v>683</v>
      </c>
      <c r="J2101" t="s">
        <v>1519</v>
      </c>
      <c r="K2101" t="s">
        <v>1560</v>
      </c>
      <c r="L2101" t="s">
        <v>1559</v>
      </c>
      <c r="M2101">
        <v>17309</v>
      </c>
      <c r="N2101">
        <v>70700</v>
      </c>
      <c r="O2101" s="59">
        <v>27589225</v>
      </c>
    </row>
    <row r="2102" spans="1:15" x14ac:dyDescent="0.3">
      <c r="A2102" t="s">
        <v>690</v>
      </c>
      <c r="B2102">
        <v>92.9</v>
      </c>
      <c r="C2102">
        <v>2</v>
      </c>
      <c r="D2102" s="18">
        <v>39139</v>
      </c>
      <c r="E2102" s="18">
        <v>39145</v>
      </c>
      <c r="F2102" t="s">
        <v>5960</v>
      </c>
      <c r="G2102" t="s">
        <v>5969</v>
      </c>
      <c r="H2102" t="s">
        <v>681</v>
      </c>
      <c r="I2102" t="s">
        <v>711</v>
      </c>
      <c r="J2102" t="s">
        <v>712</v>
      </c>
      <c r="K2102" t="s">
        <v>801</v>
      </c>
      <c r="L2102" t="s">
        <v>3630</v>
      </c>
      <c r="M2102">
        <v>149577</v>
      </c>
      <c r="N2102">
        <v>16000</v>
      </c>
      <c r="O2102" s="59">
        <v>25506696</v>
      </c>
    </row>
    <row r="2103" spans="1:15" x14ac:dyDescent="0.3">
      <c r="A2103" t="s">
        <v>696</v>
      </c>
      <c r="B2103">
        <v>157.82</v>
      </c>
      <c r="C2103">
        <v>3</v>
      </c>
      <c r="D2103" s="18">
        <v>39223</v>
      </c>
      <c r="E2103" s="18">
        <v>39238</v>
      </c>
      <c r="F2103" t="s">
        <v>5957</v>
      </c>
      <c r="G2103" t="s">
        <v>5969</v>
      </c>
      <c r="H2103" t="s">
        <v>675</v>
      </c>
      <c r="I2103" t="s">
        <v>765</v>
      </c>
      <c r="J2103" t="s">
        <v>766</v>
      </c>
      <c r="K2103" t="s">
        <v>1442</v>
      </c>
      <c r="L2103" t="s">
        <v>3548</v>
      </c>
      <c r="M2103">
        <v>340180</v>
      </c>
      <c r="N2103">
        <v>30300</v>
      </c>
      <c r="O2103" s="59">
        <v>26097923</v>
      </c>
    </row>
    <row r="2104" spans="1:15" x14ac:dyDescent="0.3">
      <c r="A2104" t="s">
        <v>709</v>
      </c>
      <c r="B2104">
        <v>192.07</v>
      </c>
      <c r="C2104">
        <v>2</v>
      </c>
      <c r="D2104" s="18">
        <v>39300</v>
      </c>
      <c r="E2104" s="18">
        <v>39334</v>
      </c>
      <c r="F2104" t="s">
        <v>5958</v>
      </c>
      <c r="G2104" t="s">
        <v>5969</v>
      </c>
      <c r="H2104" t="s">
        <v>699</v>
      </c>
      <c r="I2104" t="s">
        <v>706</v>
      </c>
      <c r="J2104" t="s">
        <v>707</v>
      </c>
      <c r="K2104" t="s">
        <v>1937</v>
      </c>
      <c r="L2104" t="s">
        <v>1936</v>
      </c>
      <c r="M2104">
        <v>940936</v>
      </c>
      <c r="N2104">
        <v>70700</v>
      </c>
      <c r="O2104" s="59">
        <v>26717384</v>
      </c>
    </row>
    <row r="2105" spans="1:15" x14ac:dyDescent="0.3">
      <c r="A2105" t="s">
        <v>690</v>
      </c>
      <c r="B2105">
        <v>90.24</v>
      </c>
      <c r="C2105">
        <v>1</v>
      </c>
      <c r="D2105" s="18">
        <v>39289</v>
      </c>
      <c r="E2105" s="18">
        <v>39308</v>
      </c>
      <c r="F2105" t="s">
        <v>5958</v>
      </c>
      <c r="G2105" t="s">
        <v>5969</v>
      </c>
      <c r="H2105" t="s">
        <v>681</v>
      </c>
      <c r="I2105" t="s">
        <v>687</v>
      </c>
      <c r="J2105" t="s">
        <v>688</v>
      </c>
      <c r="K2105" t="s">
        <v>928</v>
      </c>
      <c r="L2105" t="s">
        <v>2879</v>
      </c>
      <c r="M2105">
        <v>9195473</v>
      </c>
      <c r="N2105">
        <v>16000</v>
      </c>
      <c r="O2105" s="59">
        <v>26630419</v>
      </c>
    </row>
    <row r="2106" spans="1:15" x14ac:dyDescent="0.3">
      <c r="A2106" t="s">
        <v>690</v>
      </c>
      <c r="B2106">
        <v>111.12</v>
      </c>
      <c r="C2106">
        <v>1</v>
      </c>
      <c r="D2106" s="18">
        <v>39382</v>
      </c>
      <c r="E2106" s="18">
        <v>39388</v>
      </c>
      <c r="F2106" t="s">
        <v>5959</v>
      </c>
      <c r="G2106" t="s">
        <v>5969</v>
      </c>
      <c r="H2106" t="s">
        <v>681</v>
      </c>
      <c r="I2106" t="s">
        <v>839</v>
      </c>
      <c r="J2106" t="s">
        <v>840</v>
      </c>
      <c r="K2106" t="s">
        <v>3629</v>
      </c>
      <c r="L2106" t="s">
        <v>3628</v>
      </c>
      <c r="M2106">
        <v>760350</v>
      </c>
      <c r="N2106">
        <v>16000</v>
      </c>
      <c r="O2106" s="59">
        <v>27448702</v>
      </c>
    </row>
    <row r="2107" spans="1:15" x14ac:dyDescent="0.3">
      <c r="A2107" t="s">
        <v>709</v>
      </c>
      <c r="B2107">
        <v>127.08</v>
      </c>
      <c r="C2107">
        <v>3</v>
      </c>
      <c r="D2107" s="18">
        <v>39255</v>
      </c>
      <c r="E2107" s="18">
        <v>39303</v>
      </c>
      <c r="F2107" t="s">
        <v>5957</v>
      </c>
      <c r="G2107" t="s">
        <v>5969</v>
      </c>
      <c r="H2107" t="s">
        <v>681</v>
      </c>
      <c r="I2107" t="s">
        <v>771</v>
      </c>
      <c r="J2107" t="s">
        <v>772</v>
      </c>
      <c r="K2107" t="s">
        <v>3290</v>
      </c>
      <c r="L2107" t="s">
        <v>3289</v>
      </c>
      <c r="M2107">
        <v>72959</v>
      </c>
      <c r="N2107">
        <v>16000</v>
      </c>
      <c r="O2107" s="59">
        <v>26346922</v>
      </c>
    </row>
    <row r="2108" spans="1:15" x14ac:dyDescent="0.3">
      <c r="A2108" t="s">
        <v>690</v>
      </c>
      <c r="B2108">
        <v>123.68</v>
      </c>
      <c r="C2108">
        <v>3</v>
      </c>
      <c r="D2108" s="18">
        <v>39320</v>
      </c>
      <c r="E2108" s="18">
        <v>39336</v>
      </c>
      <c r="F2108" t="s">
        <v>5958</v>
      </c>
      <c r="G2108" t="s">
        <v>5969</v>
      </c>
      <c r="H2108" t="s">
        <v>675</v>
      </c>
      <c r="I2108" t="s">
        <v>711</v>
      </c>
      <c r="J2108" t="s">
        <v>712</v>
      </c>
      <c r="K2108" t="s">
        <v>3627</v>
      </c>
      <c r="L2108" t="s">
        <v>3626</v>
      </c>
      <c r="M2108">
        <v>1751170</v>
      </c>
      <c r="N2108">
        <v>30300</v>
      </c>
      <c r="O2108" s="59">
        <v>26890670</v>
      </c>
    </row>
    <row r="2109" spans="1:15" x14ac:dyDescent="0.3">
      <c r="A2109" t="s">
        <v>709</v>
      </c>
      <c r="B2109">
        <v>147.22</v>
      </c>
      <c r="C2109">
        <v>2</v>
      </c>
      <c r="D2109" s="18">
        <v>39272</v>
      </c>
      <c r="E2109" s="18">
        <v>39275</v>
      </c>
      <c r="F2109" t="s">
        <v>5958</v>
      </c>
      <c r="G2109" t="s">
        <v>5969</v>
      </c>
      <c r="H2109" t="s">
        <v>699</v>
      </c>
      <c r="I2109" t="s">
        <v>746</v>
      </c>
      <c r="J2109" t="s">
        <v>782</v>
      </c>
      <c r="K2109" t="s">
        <v>1260</v>
      </c>
      <c r="L2109" t="s">
        <v>1259</v>
      </c>
      <c r="M2109">
        <v>9035678</v>
      </c>
      <c r="N2109">
        <v>70700</v>
      </c>
      <c r="O2109" s="59">
        <v>350839</v>
      </c>
    </row>
    <row r="2110" spans="1:15" x14ac:dyDescent="0.3">
      <c r="A2110" t="s">
        <v>690</v>
      </c>
      <c r="B2110">
        <v>122.89</v>
      </c>
      <c r="C2110">
        <v>2</v>
      </c>
      <c r="D2110" s="18">
        <v>39124</v>
      </c>
      <c r="E2110" s="18">
        <v>39146</v>
      </c>
      <c r="F2110" t="s">
        <v>5960</v>
      </c>
      <c r="G2110" t="s">
        <v>5969</v>
      </c>
      <c r="H2110" t="s">
        <v>675</v>
      </c>
      <c r="I2110" t="s">
        <v>711</v>
      </c>
      <c r="J2110" t="s">
        <v>712</v>
      </c>
      <c r="K2110" t="s">
        <v>3625</v>
      </c>
      <c r="L2110" t="s">
        <v>2561</v>
      </c>
      <c r="M2110">
        <v>157365</v>
      </c>
      <c r="N2110">
        <v>30300</v>
      </c>
      <c r="O2110" s="59">
        <v>25407756</v>
      </c>
    </row>
    <row r="2111" spans="1:15" x14ac:dyDescent="0.3">
      <c r="A2111" t="s">
        <v>696</v>
      </c>
      <c r="B2111">
        <v>186.4</v>
      </c>
      <c r="C2111">
        <v>2</v>
      </c>
      <c r="D2111" s="18">
        <v>39171</v>
      </c>
      <c r="E2111" s="18">
        <v>39188</v>
      </c>
      <c r="F2111" t="s">
        <v>5960</v>
      </c>
      <c r="G2111" t="s">
        <v>5969</v>
      </c>
      <c r="H2111" t="s">
        <v>699</v>
      </c>
      <c r="I2111" t="s">
        <v>946</v>
      </c>
      <c r="J2111" t="s">
        <v>1124</v>
      </c>
      <c r="K2111" t="s">
        <v>1550</v>
      </c>
      <c r="L2111" t="s">
        <v>1549</v>
      </c>
      <c r="M2111">
        <v>336410</v>
      </c>
      <c r="N2111">
        <v>70700</v>
      </c>
      <c r="O2111" s="59">
        <v>25753826</v>
      </c>
    </row>
    <row r="2112" spans="1:15" x14ac:dyDescent="0.3">
      <c r="A2112" t="s">
        <v>690</v>
      </c>
      <c r="B2112">
        <v>92.9</v>
      </c>
      <c r="C2112">
        <v>2</v>
      </c>
      <c r="D2112" s="18">
        <v>39367</v>
      </c>
      <c r="E2112" s="18">
        <v>39401</v>
      </c>
      <c r="F2112" t="s">
        <v>5959</v>
      </c>
      <c r="G2112" t="s">
        <v>5969</v>
      </c>
      <c r="H2112" t="s">
        <v>681</v>
      </c>
      <c r="I2112" t="s">
        <v>711</v>
      </c>
      <c r="J2112" t="s">
        <v>712</v>
      </c>
      <c r="K2112" t="s">
        <v>801</v>
      </c>
      <c r="L2112" t="s">
        <v>908</v>
      </c>
      <c r="M2112">
        <v>2165865</v>
      </c>
      <c r="N2112">
        <v>16000</v>
      </c>
      <c r="O2112" s="59">
        <v>2406968</v>
      </c>
    </row>
    <row r="2113" spans="1:15" x14ac:dyDescent="0.3">
      <c r="A2113" t="s">
        <v>690</v>
      </c>
      <c r="B2113">
        <v>100.7</v>
      </c>
      <c r="C2113">
        <v>2</v>
      </c>
      <c r="D2113" s="18">
        <v>39094</v>
      </c>
      <c r="E2113" s="18">
        <v>39096</v>
      </c>
      <c r="F2113" t="s">
        <v>5960</v>
      </c>
      <c r="G2113" t="s">
        <v>5969</v>
      </c>
      <c r="H2113" t="s">
        <v>681</v>
      </c>
      <c r="I2113" t="s">
        <v>722</v>
      </c>
      <c r="J2113" t="s">
        <v>797</v>
      </c>
      <c r="K2113" t="s">
        <v>3164</v>
      </c>
      <c r="L2113" t="s">
        <v>3624</v>
      </c>
      <c r="M2113">
        <v>106440</v>
      </c>
      <c r="N2113">
        <v>16000</v>
      </c>
      <c r="O2113" s="59">
        <v>25107037</v>
      </c>
    </row>
    <row r="2114" spans="1:15" x14ac:dyDescent="0.3">
      <c r="A2114" t="s">
        <v>696</v>
      </c>
      <c r="B2114">
        <v>185.27</v>
      </c>
      <c r="C2114">
        <v>3</v>
      </c>
      <c r="D2114" s="18">
        <v>39410</v>
      </c>
      <c r="E2114" s="18">
        <v>39413</v>
      </c>
      <c r="F2114" t="s">
        <v>5959</v>
      </c>
      <c r="G2114" t="s">
        <v>5969</v>
      </c>
      <c r="H2114" t="s">
        <v>699</v>
      </c>
      <c r="I2114" t="s">
        <v>693</v>
      </c>
      <c r="J2114" t="s">
        <v>694</v>
      </c>
      <c r="K2114" t="s">
        <v>953</v>
      </c>
      <c r="L2114" t="s">
        <v>1970</v>
      </c>
      <c r="M2114">
        <v>2509522</v>
      </c>
      <c r="N2114">
        <v>70700</v>
      </c>
      <c r="O2114" s="59">
        <v>27592010</v>
      </c>
    </row>
    <row r="2115" spans="1:15" x14ac:dyDescent="0.3">
      <c r="A2115" t="s">
        <v>696</v>
      </c>
      <c r="B2115">
        <v>112.13</v>
      </c>
      <c r="C2115">
        <v>2</v>
      </c>
      <c r="D2115" s="18">
        <v>39193</v>
      </c>
      <c r="E2115" s="18">
        <v>39198</v>
      </c>
      <c r="F2115" t="s">
        <v>5957</v>
      </c>
      <c r="G2115" t="s">
        <v>5969</v>
      </c>
      <c r="H2115" t="s">
        <v>681</v>
      </c>
      <c r="I2115" t="s">
        <v>765</v>
      </c>
      <c r="J2115" t="s">
        <v>766</v>
      </c>
      <c r="K2115" t="s">
        <v>1095</v>
      </c>
      <c r="L2115" t="s">
        <v>3623</v>
      </c>
      <c r="M2115">
        <v>339100</v>
      </c>
      <c r="N2115">
        <v>16000</v>
      </c>
      <c r="O2115" s="59">
        <v>25937091</v>
      </c>
    </row>
    <row r="2116" spans="1:15" x14ac:dyDescent="0.3">
      <c r="A2116" t="s">
        <v>696</v>
      </c>
      <c r="B2116">
        <v>145.02000000000001</v>
      </c>
      <c r="C2116">
        <v>3</v>
      </c>
      <c r="D2116" s="18">
        <v>39367</v>
      </c>
      <c r="E2116" s="18">
        <v>39390</v>
      </c>
      <c r="F2116" t="s">
        <v>5959</v>
      </c>
      <c r="G2116" t="s">
        <v>5969</v>
      </c>
      <c r="H2116" t="s">
        <v>675</v>
      </c>
      <c r="I2116" t="s">
        <v>765</v>
      </c>
      <c r="J2116" t="s">
        <v>766</v>
      </c>
      <c r="K2116" t="s">
        <v>1095</v>
      </c>
      <c r="L2116" t="s">
        <v>1743</v>
      </c>
      <c r="M2116">
        <v>2807991</v>
      </c>
      <c r="N2116">
        <v>30300</v>
      </c>
      <c r="O2116" s="59">
        <v>27286914</v>
      </c>
    </row>
    <row r="2117" spans="1:15" x14ac:dyDescent="0.3">
      <c r="A2117" t="s">
        <v>690</v>
      </c>
      <c r="B2117">
        <v>138.24</v>
      </c>
      <c r="C2117">
        <v>3</v>
      </c>
      <c r="D2117" s="18">
        <v>39236</v>
      </c>
      <c r="E2117" s="18">
        <v>39242</v>
      </c>
      <c r="F2117" t="s">
        <v>5957</v>
      </c>
      <c r="G2117" t="s">
        <v>5969</v>
      </c>
      <c r="H2117" t="s">
        <v>675</v>
      </c>
      <c r="I2117" t="s">
        <v>839</v>
      </c>
      <c r="J2117" t="s">
        <v>840</v>
      </c>
      <c r="K2117" t="s">
        <v>1430</v>
      </c>
      <c r="L2117" t="s">
        <v>3622</v>
      </c>
      <c r="M2117">
        <v>1761954</v>
      </c>
      <c r="N2117">
        <v>30300</v>
      </c>
      <c r="O2117" s="59">
        <v>26308867</v>
      </c>
    </row>
    <row r="2118" spans="1:15" x14ac:dyDescent="0.3">
      <c r="A2118" t="s">
        <v>676</v>
      </c>
      <c r="B2118">
        <v>159.59</v>
      </c>
      <c r="C2118">
        <v>2</v>
      </c>
      <c r="D2118" s="18">
        <v>39289</v>
      </c>
      <c r="E2118" s="18">
        <v>39384</v>
      </c>
      <c r="F2118" t="s">
        <v>5958</v>
      </c>
      <c r="G2118" t="s">
        <v>5968</v>
      </c>
      <c r="H2118" t="s">
        <v>720</v>
      </c>
      <c r="I2118" t="s">
        <v>672</v>
      </c>
      <c r="J2118" t="s">
        <v>673</v>
      </c>
      <c r="K2118" t="s">
        <v>1660</v>
      </c>
      <c r="L2118" t="s">
        <v>3621</v>
      </c>
      <c r="M2118">
        <v>2903782</v>
      </c>
      <c r="N2118">
        <v>90830</v>
      </c>
      <c r="O2118" s="59">
        <v>2268530</v>
      </c>
    </row>
    <row r="2119" spans="1:15" x14ac:dyDescent="0.3">
      <c r="A2119" t="s">
        <v>709</v>
      </c>
      <c r="B2119">
        <v>145.01</v>
      </c>
      <c r="C2119">
        <v>2</v>
      </c>
      <c r="D2119" s="18">
        <v>39380</v>
      </c>
      <c r="E2119" s="18">
        <v>39392</v>
      </c>
      <c r="F2119" t="s">
        <v>5959</v>
      </c>
      <c r="G2119" t="s">
        <v>5969</v>
      </c>
      <c r="H2119" t="s">
        <v>675</v>
      </c>
      <c r="I2119" t="s">
        <v>706</v>
      </c>
      <c r="J2119" t="s">
        <v>707</v>
      </c>
      <c r="K2119" t="s">
        <v>813</v>
      </c>
      <c r="L2119" t="s">
        <v>1435</v>
      </c>
      <c r="M2119">
        <v>978705</v>
      </c>
      <c r="N2119">
        <v>30300</v>
      </c>
      <c r="O2119" s="59">
        <v>27456632</v>
      </c>
    </row>
    <row r="2120" spans="1:15" x14ac:dyDescent="0.3">
      <c r="A2120" t="s">
        <v>690</v>
      </c>
      <c r="B2120">
        <v>136.75</v>
      </c>
      <c r="C2120">
        <v>2</v>
      </c>
      <c r="D2120" s="18">
        <v>39188</v>
      </c>
      <c r="E2120" s="18">
        <v>39228</v>
      </c>
      <c r="F2120" t="s">
        <v>5957</v>
      </c>
      <c r="G2120" t="s">
        <v>5969</v>
      </c>
      <c r="H2120" t="s">
        <v>675</v>
      </c>
      <c r="I2120" t="s">
        <v>687</v>
      </c>
      <c r="J2120" t="s">
        <v>688</v>
      </c>
      <c r="K2120" t="s">
        <v>928</v>
      </c>
      <c r="L2120" t="s">
        <v>2276</v>
      </c>
      <c r="M2120">
        <v>2082267</v>
      </c>
      <c r="N2120">
        <v>30300</v>
      </c>
      <c r="O2120" s="59">
        <v>25879406</v>
      </c>
    </row>
    <row r="2121" spans="1:15" x14ac:dyDescent="0.3">
      <c r="A2121" t="s">
        <v>690</v>
      </c>
      <c r="B2121">
        <v>135.35</v>
      </c>
      <c r="C2121">
        <v>2</v>
      </c>
      <c r="D2121" s="18">
        <v>39223</v>
      </c>
      <c r="E2121" s="18">
        <v>39240</v>
      </c>
      <c r="F2121" t="s">
        <v>5957</v>
      </c>
      <c r="G2121" t="s">
        <v>5968</v>
      </c>
      <c r="H2121" t="s">
        <v>720</v>
      </c>
      <c r="I2121" t="s">
        <v>711</v>
      </c>
      <c r="J2121" t="s">
        <v>712</v>
      </c>
      <c r="K2121" t="s">
        <v>1808</v>
      </c>
      <c r="L2121" t="s">
        <v>3620</v>
      </c>
      <c r="M2121">
        <v>2449840</v>
      </c>
      <c r="N2121">
        <v>90830</v>
      </c>
      <c r="O2121" s="59">
        <v>1100850</v>
      </c>
    </row>
    <row r="2122" spans="1:15" x14ac:dyDescent="0.3">
      <c r="A2122" t="s">
        <v>709</v>
      </c>
      <c r="B2122">
        <v>127.08</v>
      </c>
      <c r="C2122">
        <v>3</v>
      </c>
      <c r="D2122" s="18">
        <v>39347</v>
      </c>
      <c r="E2122" s="18">
        <v>39358</v>
      </c>
      <c r="F2122" t="s">
        <v>5958</v>
      </c>
      <c r="G2122" t="s">
        <v>5969</v>
      </c>
      <c r="H2122" t="s">
        <v>681</v>
      </c>
      <c r="I2122" t="s">
        <v>771</v>
      </c>
      <c r="J2122" t="s">
        <v>772</v>
      </c>
      <c r="K2122" t="s">
        <v>3619</v>
      </c>
      <c r="L2122" t="s">
        <v>3618</v>
      </c>
      <c r="M2122">
        <v>2362731</v>
      </c>
      <c r="N2122">
        <v>16000</v>
      </c>
      <c r="O2122" s="59">
        <v>27102557</v>
      </c>
    </row>
    <row r="2123" spans="1:15" x14ac:dyDescent="0.3">
      <c r="A2123" t="s">
        <v>696</v>
      </c>
      <c r="B2123">
        <v>125.23</v>
      </c>
      <c r="C2123">
        <v>2</v>
      </c>
      <c r="D2123" s="18">
        <v>39094</v>
      </c>
      <c r="E2123" s="18">
        <v>39111</v>
      </c>
      <c r="F2123" t="s">
        <v>5960</v>
      </c>
      <c r="G2123" t="s">
        <v>5969</v>
      </c>
      <c r="H2123" t="s">
        <v>681</v>
      </c>
      <c r="I2123" t="s">
        <v>693</v>
      </c>
      <c r="J2123" t="s">
        <v>694</v>
      </c>
      <c r="K2123" t="s">
        <v>841</v>
      </c>
      <c r="L2123" t="s">
        <v>3617</v>
      </c>
      <c r="M2123">
        <v>347065</v>
      </c>
      <c r="N2123">
        <v>16000</v>
      </c>
      <c r="O2123" s="59">
        <v>25174289</v>
      </c>
    </row>
    <row r="2124" spans="1:15" x14ac:dyDescent="0.3">
      <c r="A2124" t="s">
        <v>690</v>
      </c>
      <c r="B2124">
        <v>122.89</v>
      </c>
      <c r="C2124">
        <v>2</v>
      </c>
      <c r="D2124" s="18">
        <v>39319</v>
      </c>
      <c r="E2124" s="18">
        <v>39319</v>
      </c>
      <c r="F2124" t="s">
        <v>5958</v>
      </c>
      <c r="G2124" t="s">
        <v>5969</v>
      </c>
      <c r="H2124" t="s">
        <v>675</v>
      </c>
      <c r="I2124" t="s">
        <v>711</v>
      </c>
      <c r="J2124" t="s">
        <v>712</v>
      </c>
      <c r="K2124" t="s">
        <v>2457</v>
      </c>
      <c r="L2124" t="s">
        <v>3616</v>
      </c>
      <c r="M2124">
        <v>158827</v>
      </c>
      <c r="N2124">
        <v>30300</v>
      </c>
      <c r="O2124" s="59">
        <v>26783759</v>
      </c>
    </row>
    <row r="2125" spans="1:15" x14ac:dyDescent="0.3">
      <c r="A2125" t="s">
        <v>709</v>
      </c>
      <c r="B2125">
        <v>122.73</v>
      </c>
      <c r="C2125">
        <v>2</v>
      </c>
      <c r="D2125" s="18">
        <v>39222</v>
      </c>
      <c r="E2125" s="18">
        <v>39252</v>
      </c>
      <c r="F2125" t="s">
        <v>5957</v>
      </c>
      <c r="G2125" t="s">
        <v>5969</v>
      </c>
      <c r="H2125" t="s">
        <v>681</v>
      </c>
      <c r="I2125" t="s">
        <v>726</v>
      </c>
      <c r="J2125" t="s">
        <v>750</v>
      </c>
      <c r="K2125" t="s">
        <v>3615</v>
      </c>
      <c r="L2125" t="s">
        <v>1790</v>
      </c>
      <c r="M2125">
        <v>63287</v>
      </c>
      <c r="N2125">
        <v>16000</v>
      </c>
      <c r="O2125" s="59">
        <v>26129389</v>
      </c>
    </row>
    <row r="2126" spans="1:15" x14ac:dyDescent="0.3">
      <c r="A2126" t="s">
        <v>690</v>
      </c>
      <c r="B2126">
        <v>121.13</v>
      </c>
      <c r="C2126">
        <v>1</v>
      </c>
      <c r="D2126" s="18">
        <v>39418</v>
      </c>
      <c r="E2126" s="18">
        <v>39451</v>
      </c>
      <c r="F2126" t="s">
        <v>5959</v>
      </c>
      <c r="G2126" t="s">
        <v>5969</v>
      </c>
      <c r="H2126" t="s">
        <v>675</v>
      </c>
      <c r="I2126" t="s">
        <v>711</v>
      </c>
      <c r="J2126" t="s">
        <v>712</v>
      </c>
      <c r="K2126" t="s">
        <v>935</v>
      </c>
      <c r="L2126" t="s">
        <v>3443</v>
      </c>
      <c r="M2126">
        <v>2718174</v>
      </c>
      <c r="N2126">
        <v>30300</v>
      </c>
      <c r="O2126" s="59">
        <v>27600334</v>
      </c>
    </row>
    <row r="2127" spans="1:15" x14ac:dyDescent="0.3">
      <c r="A2127" t="s">
        <v>696</v>
      </c>
      <c r="B2127">
        <v>179.99</v>
      </c>
      <c r="C2127">
        <v>2</v>
      </c>
      <c r="D2127" s="18">
        <v>39275</v>
      </c>
      <c r="E2127" s="18">
        <v>39300</v>
      </c>
      <c r="F2127" t="s">
        <v>5958</v>
      </c>
      <c r="G2127" t="s">
        <v>5969</v>
      </c>
      <c r="H2127" t="s">
        <v>675</v>
      </c>
      <c r="I2127" t="s">
        <v>693</v>
      </c>
      <c r="J2127" t="s">
        <v>694</v>
      </c>
      <c r="K2127" t="s">
        <v>2013</v>
      </c>
      <c r="L2127" t="s">
        <v>1880</v>
      </c>
      <c r="M2127">
        <v>1841879</v>
      </c>
      <c r="N2127">
        <v>30300</v>
      </c>
      <c r="O2127" s="59">
        <v>26528940</v>
      </c>
    </row>
    <row r="2128" spans="1:15" x14ac:dyDescent="0.3">
      <c r="A2128" t="s">
        <v>709</v>
      </c>
      <c r="B2128">
        <v>129.91999999999999</v>
      </c>
      <c r="C2128">
        <v>3</v>
      </c>
      <c r="D2128" s="18">
        <v>39299</v>
      </c>
      <c r="E2128" s="18">
        <v>39323</v>
      </c>
      <c r="F2128" t="s">
        <v>5958</v>
      </c>
      <c r="G2128" t="s">
        <v>5969</v>
      </c>
      <c r="H2128" t="s">
        <v>675</v>
      </c>
      <c r="I2128" t="s">
        <v>771</v>
      </c>
      <c r="J2128" t="s">
        <v>750</v>
      </c>
      <c r="K2128" t="s">
        <v>817</v>
      </c>
      <c r="L2128" t="s">
        <v>1115</v>
      </c>
      <c r="M2128">
        <v>79987</v>
      </c>
      <c r="N2128">
        <v>30300</v>
      </c>
      <c r="O2128" s="59">
        <v>26670294</v>
      </c>
    </row>
    <row r="2129" spans="1:15" x14ac:dyDescent="0.3">
      <c r="A2129" t="s">
        <v>709</v>
      </c>
      <c r="B2129">
        <v>192.3</v>
      </c>
      <c r="C2129">
        <v>3</v>
      </c>
      <c r="D2129" s="18">
        <v>39367</v>
      </c>
      <c r="E2129" s="18">
        <v>39368</v>
      </c>
      <c r="F2129" t="s">
        <v>5959</v>
      </c>
      <c r="G2129" t="s">
        <v>5968</v>
      </c>
      <c r="H2129" t="s">
        <v>755</v>
      </c>
      <c r="I2129" t="s">
        <v>706</v>
      </c>
      <c r="J2129" t="s">
        <v>707</v>
      </c>
      <c r="K2129" t="s">
        <v>3614</v>
      </c>
      <c r="L2129" t="s">
        <v>3613</v>
      </c>
      <c r="M2129">
        <v>2131858</v>
      </c>
      <c r="N2129">
        <v>87000</v>
      </c>
      <c r="O2129" s="59">
        <v>27260752</v>
      </c>
    </row>
    <row r="2130" spans="1:15" x14ac:dyDescent="0.3">
      <c r="A2130" t="s">
        <v>709</v>
      </c>
      <c r="B2130">
        <v>155.46</v>
      </c>
      <c r="C2130">
        <v>2</v>
      </c>
      <c r="D2130" s="18">
        <v>39179</v>
      </c>
      <c r="E2130" s="18">
        <v>39192</v>
      </c>
      <c r="F2130" t="s">
        <v>5957</v>
      </c>
      <c r="G2130" t="s">
        <v>5969</v>
      </c>
      <c r="H2130" t="s">
        <v>699</v>
      </c>
      <c r="I2130" t="s">
        <v>746</v>
      </c>
      <c r="J2130" t="s">
        <v>782</v>
      </c>
      <c r="K2130" t="s">
        <v>3112</v>
      </c>
      <c r="L2130" t="s">
        <v>3111</v>
      </c>
      <c r="M2130">
        <v>964629</v>
      </c>
      <c r="N2130">
        <v>70700</v>
      </c>
      <c r="O2130" s="59">
        <v>17686389</v>
      </c>
    </row>
    <row r="2131" spans="1:15" x14ac:dyDescent="0.3">
      <c r="A2131" t="s">
        <v>690</v>
      </c>
      <c r="B2131">
        <v>123.68</v>
      </c>
      <c r="C2131">
        <v>3</v>
      </c>
      <c r="D2131" s="18">
        <v>39363</v>
      </c>
      <c r="E2131" s="18">
        <v>39379</v>
      </c>
      <c r="F2131" t="s">
        <v>5959</v>
      </c>
      <c r="G2131" t="s">
        <v>5969</v>
      </c>
      <c r="H2131" t="s">
        <v>675</v>
      </c>
      <c r="I2131" t="s">
        <v>711</v>
      </c>
      <c r="J2131" t="s">
        <v>712</v>
      </c>
      <c r="K2131" t="s">
        <v>2163</v>
      </c>
      <c r="L2131" t="s">
        <v>3612</v>
      </c>
      <c r="M2131">
        <v>9073271</v>
      </c>
      <c r="N2131">
        <v>30300</v>
      </c>
      <c r="O2131" s="59">
        <v>27163194</v>
      </c>
    </row>
    <row r="2132" spans="1:15" x14ac:dyDescent="0.3">
      <c r="A2132" t="s">
        <v>696</v>
      </c>
      <c r="B2132">
        <v>112.13</v>
      </c>
      <c r="C2132">
        <v>2</v>
      </c>
      <c r="D2132" s="18">
        <v>39137</v>
      </c>
      <c r="E2132" s="18">
        <v>39141</v>
      </c>
      <c r="F2132" t="s">
        <v>5960</v>
      </c>
      <c r="G2132" t="s">
        <v>5969</v>
      </c>
      <c r="H2132" t="s">
        <v>681</v>
      </c>
      <c r="I2132" t="s">
        <v>765</v>
      </c>
      <c r="J2132" t="s">
        <v>766</v>
      </c>
      <c r="K2132" t="s">
        <v>3611</v>
      </c>
      <c r="L2132" t="s">
        <v>3610</v>
      </c>
      <c r="M2132">
        <v>2700712</v>
      </c>
      <c r="N2132">
        <v>16000</v>
      </c>
      <c r="O2132" s="59">
        <v>25520795</v>
      </c>
    </row>
    <row r="2133" spans="1:15" x14ac:dyDescent="0.3">
      <c r="A2133" t="s">
        <v>676</v>
      </c>
      <c r="B2133">
        <v>182.75</v>
      </c>
      <c r="C2133">
        <v>3</v>
      </c>
      <c r="D2133" s="18">
        <v>39090</v>
      </c>
      <c r="E2133" s="18">
        <v>39149</v>
      </c>
      <c r="F2133" t="s">
        <v>5960</v>
      </c>
      <c r="G2133" t="s">
        <v>5969</v>
      </c>
      <c r="H2133" t="s">
        <v>699</v>
      </c>
      <c r="I2133" t="s">
        <v>683</v>
      </c>
      <c r="J2133" t="s">
        <v>684</v>
      </c>
      <c r="K2133" t="s">
        <v>2792</v>
      </c>
      <c r="L2133" t="s">
        <v>1880</v>
      </c>
      <c r="M2133">
        <v>308321</v>
      </c>
      <c r="N2133">
        <v>70700</v>
      </c>
      <c r="O2133" s="59">
        <v>25148550</v>
      </c>
    </row>
    <row r="2134" spans="1:15" x14ac:dyDescent="0.3">
      <c r="A2134" t="s">
        <v>709</v>
      </c>
      <c r="B2134">
        <v>139.11000000000001</v>
      </c>
      <c r="C2134">
        <v>2</v>
      </c>
      <c r="D2134" s="18">
        <v>39401</v>
      </c>
      <c r="E2134" s="18">
        <v>39444</v>
      </c>
      <c r="F2134" t="s">
        <v>5959</v>
      </c>
      <c r="G2134" t="s">
        <v>5969</v>
      </c>
      <c r="H2134" t="s">
        <v>675</v>
      </c>
      <c r="I2134" t="s">
        <v>771</v>
      </c>
      <c r="J2134" t="s">
        <v>750</v>
      </c>
      <c r="K2134" t="s">
        <v>3609</v>
      </c>
      <c r="L2134" t="s">
        <v>1790</v>
      </c>
      <c r="M2134">
        <v>2588966</v>
      </c>
      <c r="N2134">
        <v>30300</v>
      </c>
      <c r="O2134" s="59">
        <v>2428535</v>
      </c>
    </row>
    <row r="2135" spans="1:15" x14ac:dyDescent="0.3">
      <c r="A2135" t="s">
        <v>690</v>
      </c>
      <c r="B2135">
        <v>136.44</v>
      </c>
      <c r="C2135">
        <v>2</v>
      </c>
      <c r="D2135" s="18">
        <v>39243</v>
      </c>
      <c r="E2135" s="18">
        <v>39246</v>
      </c>
      <c r="F2135" t="s">
        <v>5957</v>
      </c>
      <c r="G2135" t="s">
        <v>5969</v>
      </c>
      <c r="H2135" t="s">
        <v>675</v>
      </c>
      <c r="I2135" t="s">
        <v>722</v>
      </c>
      <c r="J2135" t="s">
        <v>797</v>
      </c>
      <c r="K2135" t="s">
        <v>2072</v>
      </c>
      <c r="L2135" t="s">
        <v>2807</v>
      </c>
      <c r="M2135">
        <v>2046418</v>
      </c>
      <c r="N2135">
        <v>30300</v>
      </c>
      <c r="O2135" s="59">
        <v>26294374</v>
      </c>
    </row>
    <row r="2136" spans="1:15" x14ac:dyDescent="0.3">
      <c r="A2136" t="s">
        <v>709</v>
      </c>
      <c r="B2136">
        <v>191.87</v>
      </c>
      <c r="C2136">
        <v>2</v>
      </c>
      <c r="D2136" s="18">
        <v>39122</v>
      </c>
      <c r="E2136" s="18">
        <v>39167</v>
      </c>
      <c r="F2136" t="s">
        <v>5960</v>
      </c>
      <c r="G2136" t="s">
        <v>5969</v>
      </c>
      <c r="H2136" t="s">
        <v>699</v>
      </c>
      <c r="I2136" t="s">
        <v>726</v>
      </c>
      <c r="J2136" t="s">
        <v>727</v>
      </c>
      <c r="K2136" t="s">
        <v>973</v>
      </c>
      <c r="L2136" t="s">
        <v>972</v>
      </c>
      <c r="M2136">
        <v>191960</v>
      </c>
      <c r="N2136">
        <v>70700</v>
      </c>
      <c r="O2136" s="59">
        <v>25344594</v>
      </c>
    </row>
    <row r="2137" spans="1:15" x14ac:dyDescent="0.3">
      <c r="A2137" t="s">
        <v>696</v>
      </c>
      <c r="B2137">
        <v>139.68</v>
      </c>
      <c r="C2137">
        <v>2</v>
      </c>
      <c r="D2137" s="18">
        <v>39123</v>
      </c>
      <c r="E2137" s="18">
        <v>39130</v>
      </c>
      <c r="F2137" t="s">
        <v>5960</v>
      </c>
      <c r="G2137" t="s">
        <v>5968</v>
      </c>
      <c r="H2137" t="s">
        <v>720</v>
      </c>
      <c r="I2137" t="s">
        <v>693</v>
      </c>
      <c r="J2137" t="s">
        <v>694</v>
      </c>
      <c r="K2137" t="s">
        <v>2186</v>
      </c>
      <c r="L2137" t="s">
        <v>3608</v>
      </c>
      <c r="M2137">
        <v>749177</v>
      </c>
      <c r="N2137">
        <v>90830</v>
      </c>
      <c r="O2137" s="59">
        <v>1980188</v>
      </c>
    </row>
    <row r="2138" spans="1:15" x14ac:dyDescent="0.3">
      <c r="A2138" t="s">
        <v>709</v>
      </c>
      <c r="B2138">
        <v>180.57</v>
      </c>
      <c r="C2138">
        <v>4</v>
      </c>
      <c r="D2138" s="18">
        <v>39275</v>
      </c>
      <c r="E2138" s="18">
        <v>39299</v>
      </c>
      <c r="F2138" t="s">
        <v>5958</v>
      </c>
      <c r="G2138" t="s">
        <v>5969</v>
      </c>
      <c r="H2138" t="s">
        <v>675</v>
      </c>
      <c r="I2138" t="s">
        <v>746</v>
      </c>
      <c r="J2138" t="s">
        <v>747</v>
      </c>
      <c r="K2138" t="s">
        <v>1528</v>
      </c>
      <c r="L2138" t="s">
        <v>1619</v>
      </c>
      <c r="M2138">
        <v>2328003</v>
      </c>
      <c r="N2138">
        <v>30300</v>
      </c>
      <c r="O2138" s="59">
        <v>17743768</v>
      </c>
    </row>
    <row r="2139" spans="1:15" x14ac:dyDescent="0.3">
      <c r="A2139" t="s">
        <v>690</v>
      </c>
      <c r="B2139">
        <v>184.28</v>
      </c>
      <c r="C2139">
        <v>3</v>
      </c>
      <c r="D2139" s="18">
        <v>39126</v>
      </c>
      <c r="E2139" s="18">
        <v>39127</v>
      </c>
      <c r="F2139" t="s">
        <v>5960</v>
      </c>
      <c r="G2139" t="s">
        <v>5968</v>
      </c>
      <c r="H2139" t="s">
        <v>755</v>
      </c>
      <c r="I2139" t="s">
        <v>722</v>
      </c>
      <c r="J2139" t="s">
        <v>843</v>
      </c>
      <c r="K2139" t="s">
        <v>2475</v>
      </c>
      <c r="L2139" t="s">
        <v>2474</v>
      </c>
      <c r="M2139">
        <v>1815938</v>
      </c>
      <c r="N2139">
        <v>87000</v>
      </c>
      <c r="O2139" s="59">
        <v>25395113</v>
      </c>
    </row>
    <row r="2140" spans="1:15" x14ac:dyDescent="0.3">
      <c r="A2140" t="s">
        <v>709</v>
      </c>
      <c r="B2140">
        <v>163.51</v>
      </c>
      <c r="C2140">
        <v>2</v>
      </c>
      <c r="D2140" s="18">
        <v>39123</v>
      </c>
      <c r="E2140" s="18">
        <v>39131</v>
      </c>
      <c r="F2140" t="s">
        <v>5960</v>
      </c>
      <c r="G2140" t="s">
        <v>5969</v>
      </c>
      <c r="H2140" t="s">
        <v>675</v>
      </c>
      <c r="I2140" t="s">
        <v>746</v>
      </c>
      <c r="J2140" t="s">
        <v>747</v>
      </c>
      <c r="K2140" t="s">
        <v>1129</v>
      </c>
      <c r="L2140" t="s">
        <v>3607</v>
      </c>
      <c r="M2140">
        <v>381418</v>
      </c>
      <c r="N2140">
        <v>30300</v>
      </c>
      <c r="O2140" s="59">
        <v>17655533</v>
      </c>
    </row>
    <row r="2141" spans="1:15" x14ac:dyDescent="0.3">
      <c r="A2141" t="s">
        <v>676</v>
      </c>
      <c r="B2141">
        <v>165.01</v>
      </c>
      <c r="C2141">
        <v>2</v>
      </c>
      <c r="D2141" s="18">
        <v>39359</v>
      </c>
      <c r="E2141" s="18">
        <v>39453</v>
      </c>
      <c r="F2141" t="s">
        <v>5959</v>
      </c>
      <c r="G2141" t="s">
        <v>5969</v>
      </c>
      <c r="H2141" t="s">
        <v>675</v>
      </c>
      <c r="I2141" t="s">
        <v>678</v>
      </c>
      <c r="J2141" t="s">
        <v>1180</v>
      </c>
      <c r="K2141" t="s">
        <v>3606</v>
      </c>
      <c r="L2141" t="s">
        <v>3605</v>
      </c>
      <c r="M2141">
        <v>1923330</v>
      </c>
      <c r="N2141">
        <v>30300</v>
      </c>
      <c r="O2141" s="59">
        <v>27227220</v>
      </c>
    </row>
    <row r="2142" spans="1:15" x14ac:dyDescent="0.3">
      <c r="A2142" t="s">
        <v>696</v>
      </c>
      <c r="B2142">
        <v>181.28</v>
      </c>
      <c r="C2142">
        <v>3</v>
      </c>
      <c r="D2142" s="18">
        <v>39240</v>
      </c>
      <c r="E2142" s="18">
        <v>39243</v>
      </c>
      <c r="F2142" t="s">
        <v>5957</v>
      </c>
      <c r="G2142" t="s">
        <v>5969</v>
      </c>
      <c r="H2142" t="s">
        <v>699</v>
      </c>
      <c r="I2142" t="s">
        <v>693</v>
      </c>
      <c r="J2142" t="s">
        <v>694</v>
      </c>
      <c r="K2142" t="s">
        <v>2632</v>
      </c>
      <c r="L2142" t="s">
        <v>2904</v>
      </c>
      <c r="M2142">
        <v>2674619</v>
      </c>
      <c r="N2142">
        <v>70700</v>
      </c>
      <c r="O2142" s="59">
        <v>26234253</v>
      </c>
    </row>
    <row r="2143" spans="1:15" x14ac:dyDescent="0.3">
      <c r="A2143" t="s">
        <v>676</v>
      </c>
      <c r="B2143">
        <v>156.31</v>
      </c>
      <c r="C2143">
        <v>2</v>
      </c>
      <c r="D2143" s="18">
        <v>39251</v>
      </c>
      <c r="E2143" s="18">
        <v>39284</v>
      </c>
      <c r="F2143" t="s">
        <v>5957</v>
      </c>
      <c r="G2143" t="s">
        <v>5969</v>
      </c>
      <c r="H2143" t="s">
        <v>675</v>
      </c>
      <c r="I2143" t="s">
        <v>672</v>
      </c>
      <c r="J2143" t="s">
        <v>703</v>
      </c>
      <c r="K2143" t="s">
        <v>3604</v>
      </c>
      <c r="L2143" t="s">
        <v>3052</v>
      </c>
      <c r="M2143">
        <v>277386</v>
      </c>
      <c r="N2143">
        <v>30300</v>
      </c>
      <c r="O2143" s="59">
        <v>26361429</v>
      </c>
    </row>
    <row r="2144" spans="1:15" x14ac:dyDescent="0.3">
      <c r="A2144" t="s">
        <v>709</v>
      </c>
      <c r="B2144">
        <v>163.51</v>
      </c>
      <c r="C2144">
        <v>2</v>
      </c>
      <c r="D2144" s="18">
        <v>39159</v>
      </c>
      <c r="E2144" s="18">
        <v>39171</v>
      </c>
      <c r="F2144" t="s">
        <v>5960</v>
      </c>
      <c r="G2144" t="s">
        <v>5969</v>
      </c>
      <c r="H2144" t="s">
        <v>675</v>
      </c>
      <c r="I2144" t="s">
        <v>746</v>
      </c>
      <c r="J2144" t="s">
        <v>747</v>
      </c>
      <c r="K2144" t="s">
        <v>1493</v>
      </c>
      <c r="L2144" t="s">
        <v>2380</v>
      </c>
      <c r="M2144">
        <v>380661</v>
      </c>
      <c r="N2144">
        <v>30300</v>
      </c>
      <c r="O2144" s="59">
        <v>17679609</v>
      </c>
    </row>
    <row r="2145" spans="1:15" x14ac:dyDescent="0.3">
      <c r="A2145" t="s">
        <v>690</v>
      </c>
      <c r="B2145">
        <v>183.6</v>
      </c>
      <c r="C2145">
        <v>4</v>
      </c>
      <c r="D2145" s="18">
        <v>39283</v>
      </c>
      <c r="E2145" s="18">
        <v>39287</v>
      </c>
      <c r="F2145" t="s">
        <v>5958</v>
      </c>
      <c r="G2145" t="s">
        <v>5969</v>
      </c>
      <c r="H2145" t="s">
        <v>699</v>
      </c>
      <c r="I2145" t="s">
        <v>722</v>
      </c>
      <c r="J2145" t="s">
        <v>723</v>
      </c>
      <c r="K2145" t="s">
        <v>1693</v>
      </c>
      <c r="L2145" t="s">
        <v>1692</v>
      </c>
      <c r="M2145">
        <v>2220676</v>
      </c>
      <c r="N2145">
        <v>70700</v>
      </c>
      <c r="O2145" s="59">
        <v>26609075</v>
      </c>
    </row>
    <row r="2146" spans="1:15" x14ac:dyDescent="0.3">
      <c r="A2146" t="s">
        <v>690</v>
      </c>
      <c r="B2146">
        <v>123.68</v>
      </c>
      <c r="C2146">
        <v>3</v>
      </c>
      <c r="D2146" s="18">
        <v>39311</v>
      </c>
      <c r="E2146" s="18">
        <v>39351</v>
      </c>
      <c r="F2146" t="s">
        <v>5958</v>
      </c>
      <c r="G2146" t="s">
        <v>5969</v>
      </c>
      <c r="H2146" t="s">
        <v>675</v>
      </c>
      <c r="I2146" t="s">
        <v>711</v>
      </c>
      <c r="J2146" t="s">
        <v>712</v>
      </c>
      <c r="K2146" t="s">
        <v>1296</v>
      </c>
      <c r="L2146" t="s">
        <v>3603</v>
      </c>
      <c r="M2146">
        <v>149569</v>
      </c>
      <c r="N2146">
        <v>30300</v>
      </c>
      <c r="O2146" s="59">
        <v>26836940</v>
      </c>
    </row>
    <row r="2147" spans="1:15" x14ac:dyDescent="0.3">
      <c r="A2147" t="s">
        <v>690</v>
      </c>
      <c r="B2147">
        <v>173</v>
      </c>
      <c r="C2147">
        <v>2</v>
      </c>
      <c r="D2147" s="18">
        <v>39156</v>
      </c>
      <c r="E2147" s="18">
        <v>39188</v>
      </c>
      <c r="F2147" t="s">
        <v>5960</v>
      </c>
      <c r="G2147" t="s">
        <v>5969</v>
      </c>
      <c r="H2147" t="s">
        <v>699</v>
      </c>
      <c r="I2147" t="s">
        <v>687</v>
      </c>
      <c r="J2147" t="s">
        <v>688</v>
      </c>
      <c r="K2147" t="s">
        <v>2193</v>
      </c>
      <c r="L2147" t="s">
        <v>3602</v>
      </c>
      <c r="M2147">
        <v>267350</v>
      </c>
      <c r="N2147">
        <v>70700</v>
      </c>
      <c r="O2147" s="59">
        <v>25598184</v>
      </c>
    </row>
    <row r="2148" spans="1:15" x14ac:dyDescent="0.3">
      <c r="A2148" t="s">
        <v>709</v>
      </c>
      <c r="B2148">
        <v>184.64</v>
      </c>
      <c r="C2148">
        <v>4</v>
      </c>
      <c r="D2148" s="18">
        <v>39214</v>
      </c>
      <c r="E2148" s="18">
        <v>39246</v>
      </c>
      <c r="F2148" t="s">
        <v>5957</v>
      </c>
      <c r="G2148" t="s">
        <v>5969</v>
      </c>
      <c r="H2148" t="s">
        <v>699</v>
      </c>
      <c r="I2148" t="s">
        <v>726</v>
      </c>
      <c r="J2148" t="s">
        <v>750</v>
      </c>
      <c r="K2148" t="s">
        <v>982</v>
      </c>
      <c r="L2148" t="s">
        <v>1910</v>
      </c>
      <c r="M2148">
        <v>2822869</v>
      </c>
      <c r="N2148">
        <v>70700</v>
      </c>
      <c r="O2148" s="59">
        <v>26070267</v>
      </c>
    </row>
    <row r="2149" spans="1:15" x14ac:dyDescent="0.3">
      <c r="A2149" t="s">
        <v>709</v>
      </c>
      <c r="B2149">
        <v>148.84</v>
      </c>
      <c r="C2149">
        <v>3</v>
      </c>
      <c r="D2149" s="18">
        <v>39174</v>
      </c>
      <c r="E2149" s="18">
        <v>39175</v>
      </c>
      <c r="F2149" t="s">
        <v>5957</v>
      </c>
      <c r="G2149" t="s">
        <v>5969</v>
      </c>
      <c r="H2149" t="s">
        <v>675</v>
      </c>
      <c r="I2149" t="s">
        <v>726</v>
      </c>
      <c r="J2149" t="s">
        <v>750</v>
      </c>
      <c r="K2149" t="s">
        <v>2148</v>
      </c>
      <c r="L2149" t="s">
        <v>3601</v>
      </c>
      <c r="M2149">
        <v>2902087</v>
      </c>
      <c r="N2149">
        <v>30300</v>
      </c>
      <c r="O2149" s="59">
        <v>1051656</v>
      </c>
    </row>
    <row r="2150" spans="1:15" x14ac:dyDescent="0.3">
      <c r="A2150" t="s">
        <v>676</v>
      </c>
      <c r="B2150">
        <v>151.74</v>
      </c>
      <c r="C2150">
        <v>2</v>
      </c>
      <c r="D2150" s="18">
        <v>39383</v>
      </c>
      <c r="E2150" s="18">
        <v>39399</v>
      </c>
      <c r="F2150" t="s">
        <v>5959</v>
      </c>
      <c r="G2150" t="s">
        <v>5969</v>
      </c>
      <c r="H2150" t="s">
        <v>675</v>
      </c>
      <c r="I2150" t="s">
        <v>678</v>
      </c>
      <c r="J2150" t="s">
        <v>1246</v>
      </c>
      <c r="K2150" t="s">
        <v>969</v>
      </c>
      <c r="L2150" t="s">
        <v>3600</v>
      </c>
      <c r="M2150">
        <v>2042775</v>
      </c>
      <c r="N2150">
        <v>30300</v>
      </c>
      <c r="O2150" s="59">
        <v>27390579</v>
      </c>
    </row>
    <row r="2151" spans="1:15" x14ac:dyDescent="0.3">
      <c r="A2151" t="s">
        <v>690</v>
      </c>
      <c r="B2151">
        <v>89.04</v>
      </c>
      <c r="C2151">
        <v>1</v>
      </c>
      <c r="D2151" s="18">
        <v>39367</v>
      </c>
      <c r="E2151" s="18">
        <v>39397</v>
      </c>
      <c r="F2151" t="s">
        <v>5959</v>
      </c>
      <c r="G2151" t="s">
        <v>5969</v>
      </c>
      <c r="H2151" t="s">
        <v>681</v>
      </c>
      <c r="I2151" t="s">
        <v>687</v>
      </c>
      <c r="J2151" t="s">
        <v>688</v>
      </c>
      <c r="K2151" t="s">
        <v>3599</v>
      </c>
      <c r="L2151" t="s">
        <v>3598</v>
      </c>
      <c r="M2151">
        <v>9194776</v>
      </c>
      <c r="N2151">
        <v>16000</v>
      </c>
      <c r="O2151" s="59">
        <v>27281176</v>
      </c>
    </row>
    <row r="2152" spans="1:15" x14ac:dyDescent="0.3">
      <c r="A2152" t="s">
        <v>690</v>
      </c>
      <c r="B2152">
        <v>111.12</v>
      </c>
      <c r="C2152">
        <v>1</v>
      </c>
      <c r="D2152" s="18">
        <v>39125</v>
      </c>
      <c r="E2152" s="18">
        <v>39139</v>
      </c>
      <c r="F2152" t="s">
        <v>5960</v>
      </c>
      <c r="G2152" t="s">
        <v>5969</v>
      </c>
      <c r="H2152" t="s">
        <v>681</v>
      </c>
      <c r="I2152" t="s">
        <v>839</v>
      </c>
      <c r="J2152" t="s">
        <v>840</v>
      </c>
      <c r="K2152" t="s">
        <v>3597</v>
      </c>
      <c r="L2152" t="s">
        <v>3596</v>
      </c>
      <c r="M2152">
        <v>290059</v>
      </c>
      <c r="N2152">
        <v>16000</v>
      </c>
      <c r="O2152" s="59">
        <v>25418246</v>
      </c>
    </row>
    <row r="2153" spans="1:15" x14ac:dyDescent="0.3">
      <c r="A2153" t="s">
        <v>690</v>
      </c>
      <c r="B2153">
        <v>98.41</v>
      </c>
      <c r="C2153">
        <v>1</v>
      </c>
      <c r="D2153" s="18">
        <v>39391</v>
      </c>
      <c r="E2153" s="18">
        <v>39418</v>
      </c>
      <c r="F2153" t="s">
        <v>5959</v>
      </c>
      <c r="G2153" t="s">
        <v>5969</v>
      </c>
      <c r="H2153" t="s">
        <v>681</v>
      </c>
      <c r="I2153" t="s">
        <v>711</v>
      </c>
      <c r="J2153" t="s">
        <v>712</v>
      </c>
      <c r="K2153" t="s">
        <v>2303</v>
      </c>
      <c r="L2153" t="s">
        <v>3595</v>
      </c>
      <c r="M2153">
        <v>2125221</v>
      </c>
      <c r="N2153">
        <v>16000</v>
      </c>
      <c r="O2153" s="59">
        <v>27491205</v>
      </c>
    </row>
    <row r="2154" spans="1:15" x14ac:dyDescent="0.3">
      <c r="A2154" t="s">
        <v>690</v>
      </c>
      <c r="B2154">
        <v>183.6</v>
      </c>
      <c r="C2154">
        <v>4</v>
      </c>
      <c r="D2154" s="18">
        <v>39228</v>
      </c>
      <c r="E2154" s="18">
        <v>39231</v>
      </c>
      <c r="F2154" t="s">
        <v>5957</v>
      </c>
      <c r="G2154" t="s">
        <v>5969</v>
      </c>
      <c r="H2154" t="s">
        <v>699</v>
      </c>
      <c r="I2154" t="s">
        <v>722</v>
      </c>
      <c r="J2154" t="s">
        <v>723</v>
      </c>
      <c r="K2154" t="s">
        <v>1275</v>
      </c>
      <c r="L2154" t="s">
        <v>1274</v>
      </c>
      <c r="M2154">
        <v>935625</v>
      </c>
      <c r="N2154">
        <v>70700</v>
      </c>
      <c r="O2154" s="59">
        <v>26177628</v>
      </c>
    </row>
    <row r="2155" spans="1:15" x14ac:dyDescent="0.3">
      <c r="A2155" t="s">
        <v>690</v>
      </c>
      <c r="B2155">
        <v>157.52000000000001</v>
      </c>
      <c r="C2155">
        <v>3</v>
      </c>
      <c r="D2155" s="18">
        <v>39089</v>
      </c>
      <c r="E2155" s="18">
        <v>39106</v>
      </c>
      <c r="F2155" t="s">
        <v>5960</v>
      </c>
      <c r="G2155" t="s">
        <v>5969</v>
      </c>
      <c r="H2155" t="s">
        <v>675</v>
      </c>
      <c r="I2155" t="s">
        <v>722</v>
      </c>
      <c r="J2155" t="s">
        <v>723</v>
      </c>
      <c r="K2155" t="s">
        <v>1795</v>
      </c>
      <c r="L2155" t="s">
        <v>3594</v>
      </c>
      <c r="M2155">
        <v>1781822</v>
      </c>
      <c r="N2155">
        <v>30300</v>
      </c>
      <c r="O2155" s="59">
        <v>1881493</v>
      </c>
    </row>
    <row r="2156" spans="1:15" x14ac:dyDescent="0.3">
      <c r="A2156" t="s">
        <v>696</v>
      </c>
      <c r="B2156">
        <v>124.43</v>
      </c>
      <c r="C2156">
        <v>1</v>
      </c>
      <c r="D2156" s="18">
        <v>39306</v>
      </c>
      <c r="E2156" s="18">
        <v>39323</v>
      </c>
      <c r="F2156" t="s">
        <v>5958</v>
      </c>
      <c r="G2156" t="s">
        <v>5969</v>
      </c>
      <c r="H2156" t="s">
        <v>681</v>
      </c>
      <c r="I2156" t="s">
        <v>693</v>
      </c>
      <c r="J2156" t="s">
        <v>694</v>
      </c>
      <c r="K2156" t="s">
        <v>733</v>
      </c>
      <c r="L2156" t="s">
        <v>3593</v>
      </c>
      <c r="M2156">
        <v>355889</v>
      </c>
      <c r="N2156">
        <v>16000</v>
      </c>
      <c r="O2156" s="59">
        <v>26799264</v>
      </c>
    </row>
    <row r="2157" spans="1:15" x14ac:dyDescent="0.3">
      <c r="A2157" t="s">
        <v>696</v>
      </c>
      <c r="B2157">
        <v>145.02000000000001</v>
      </c>
      <c r="C2157">
        <v>3</v>
      </c>
      <c r="D2157" s="18">
        <v>39223</v>
      </c>
      <c r="E2157" s="18">
        <v>39239</v>
      </c>
      <c r="F2157" t="s">
        <v>5957</v>
      </c>
      <c r="G2157" t="s">
        <v>5969</v>
      </c>
      <c r="H2157" t="s">
        <v>675</v>
      </c>
      <c r="I2157" t="s">
        <v>765</v>
      </c>
      <c r="J2157" t="s">
        <v>766</v>
      </c>
      <c r="K2157" t="s">
        <v>1095</v>
      </c>
      <c r="L2157" t="s">
        <v>3592</v>
      </c>
      <c r="M2157">
        <v>2025407</v>
      </c>
      <c r="N2157">
        <v>30300</v>
      </c>
      <c r="O2157" s="59">
        <v>26150534</v>
      </c>
    </row>
    <row r="2158" spans="1:15" x14ac:dyDescent="0.3">
      <c r="A2158" t="s">
        <v>709</v>
      </c>
      <c r="B2158">
        <v>134.38</v>
      </c>
      <c r="C2158">
        <v>2</v>
      </c>
      <c r="D2158" s="18">
        <v>39187</v>
      </c>
      <c r="E2158" s="18">
        <v>39191</v>
      </c>
      <c r="F2158" t="s">
        <v>5957</v>
      </c>
      <c r="G2158" t="s">
        <v>5969</v>
      </c>
      <c r="H2158" t="s">
        <v>681</v>
      </c>
      <c r="I2158" t="s">
        <v>746</v>
      </c>
      <c r="J2158" t="s">
        <v>782</v>
      </c>
      <c r="K2158" t="s">
        <v>2973</v>
      </c>
      <c r="L2158" t="s">
        <v>2972</v>
      </c>
      <c r="M2158">
        <v>383796</v>
      </c>
      <c r="N2158">
        <v>16000</v>
      </c>
      <c r="O2158" s="59">
        <v>17691905</v>
      </c>
    </row>
    <row r="2159" spans="1:15" x14ac:dyDescent="0.3">
      <c r="A2159" t="s">
        <v>709</v>
      </c>
      <c r="B2159">
        <v>184.64</v>
      </c>
      <c r="C2159">
        <v>4</v>
      </c>
      <c r="D2159" s="18">
        <v>39177</v>
      </c>
      <c r="E2159" s="18">
        <v>39218</v>
      </c>
      <c r="F2159" t="s">
        <v>5957</v>
      </c>
      <c r="G2159" t="s">
        <v>5969</v>
      </c>
      <c r="H2159" t="s">
        <v>699</v>
      </c>
      <c r="I2159" t="s">
        <v>726</v>
      </c>
      <c r="J2159" t="s">
        <v>750</v>
      </c>
      <c r="K2159" t="s">
        <v>982</v>
      </c>
      <c r="L2159" t="s">
        <v>3591</v>
      </c>
      <c r="M2159">
        <v>926674</v>
      </c>
      <c r="N2159">
        <v>70700</v>
      </c>
      <c r="O2159" s="59">
        <v>25751056</v>
      </c>
    </row>
    <row r="2160" spans="1:15" x14ac:dyDescent="0.3">
      <c r="A2160" t="s">
        <v>690</v>
      </c>
      <c r="B2160">
        <v>138.24</v>
      </c>
      <c r="C2160">
        <v>3</v>
      </c>
      <c r="D2160" s="18">
        <v>39363</v>
      </c>
      <c r="E2160" s="18">
        <v>39391</v>
      </c>
      <c r="F2160" t="s">
        <v>5959</v>
      </c>
      <c r="G2160" t="s">
        <v>5969</v>
      </c>
      <c r="H2160" t="s">
        <v>675</v>
      </c>
      <c r="I2160" t="s">
        <v>839</v>
      </c>
      <c r="J2160" t="s">
        <v>840</v>
      </c>
      <c r="K2160" t="s">
        <v>3590</v>
      </c>
      <c r="L2160" t="s">
        <v>1291</v>
      </c>
      <c r="M2160">
        <v>2099721</v>
      </c>
      <c r="N2160">
        <v>30300</v>
      </c>
      <c r="O2160" s="59">
        <v>27228092</v>
      </c>
    </row>
    <row r="2161" spans="1:15" x14ac:dyDescent="0.3">
      <c r="A2161" t="s">
        <v>690</v>
      </c>
      <c r="B2161">
        <v>122.89</v>
      </c>
      <c r="C2161">
        <v>2</v>
      </c>
      <c r="D2161" s="18">
        <v>39380</v>
      </c>
      <c r="E2161" s="18">
        <v>39420</v>
      </c>
      <c r="F2161" t="s">
        <v>5959</v>
      </c>
      <c r="G2161" t="s">
        <v>5969</v>
      </c>
      <c r="H2161" t="s">
        <v>675</v>
      </c>
      <c r="I2161" t="s">
        <v>711</v>
      </c>
      <c r="J2161" t="s">
        <v>712</v>
      </c>
      <c r="K2161" t="s">
        <v>1160</v>
      </c>
      <c r="L2161" t="s">
        <v>2659</v>
      </c>
      <c r="M2161">
        <v>2272918</v>
      </c>
      <c r="N2161">
        <v>30300</v>
      </c>
      <c r="O2161" s="59">
        <v>27327613</v>
      </c>
    </row>
    <row r="2162" spans="1:15" x14ac:dyDescent="0.3">
      <c r="A2162" t="s">
        <v>696</v>
      </c>
      <c r="B2162">
        <v>168.82</v>
      </c>
      <c r="C2162">
        <v>2</v>
      </c>
      <c r="D2162" s="18">
        <v>39241</v>
      </c>
      <c r="E2162" s="18">
        <v>39263</v>
      </c>
      <c r="F2162" t="s">
        <v>5957</v>
      </c>
      <c r="G2162" t="s">
        <v>5968</v>
      </c>
      <c r="H2162" t="s">
        <v>720</v>
      </c>
      <c r="I2162" t="s">
        <v>693</v>
      </c>
      <c r="J2162" t="s">
        <v>694</v>
      </c>
      <c r="K2162" t="s">
        <v>1242</v>
      </c>
      <c r="L2162" t="s">
        <v>3589</v>
      </c>
      <c r="M2162">
        <v>2248722</v>
      </c>
      <c r="N2162">
        <v>90830</v>
      </c>
      <c r="O2162" s="59">
        <v>26314291</v>
      </c>
    </row>
    <row r="2163" spans="1:15" x14ac:dyDescent="0.3">
      <c r="A2163" t="s">
        <v>709</v>
      </c>
      <c r="B2163">
        <v>150.68</v>
      </c>
      <c r="C2163">
        <v>3</v>
      </c>
      <c r="D2163" s="18">
        <v>39367</v>
      </c>
      <c r="E2163" s="18">
        <v>39407</v>
      </c>
      <c r="F2163" t="s">
        <v>5959</v>
      </c>
      <c r="G2163" t="s">
        <v>5969</v>
      </c>
      <c r="H2163" t="s">
        <v>675</v>
      </c>
      <c r="I2163" t="s">
        <v>771</v>
      </c>
      <c r="J2163" t="s">
        <v>772</v>
      </c>
      <c r="K2163" t="s">
        <v>2756</v>
      </c>
      <c r="L2163" t="s">
        <v>1208</v>
      </c>
      <c r="M2163">
        <v>2743888</v>
      </c>
      <c r="N2163">
        <v>30300</v>
      </c>
      <c r="O2163" s="59">
        <v>27266368</v>
      </c>
    </row>
    <row r="2164" spans="1:15" x14ac:dyDescent="0.3">
      <c r="A2164" t="s">
        <v>696</v>
      </c>
      <c r="B2164">
        <v>136.43</v>
      </c>
      <c r="C2164">
        <v>2</v>
      </c>
      <c r="D2164" s="18">
        <v>39153</v>
      </c>
      <c r="E2164" s="18">
        <v>39167</v>
      </c>
      <c r="F2164" t="s">
        <v>5960</v>
      </c>
      <c r="G2164" t="s">
        <v>5968</v>
      </c>
      <c r="H2164" t="s">
        <v>720</v>
      </c>
      <c r="I2164" t="s">
        <v>693</v>
      </c>
      <c r="J2164" t="s">
        <v>694</v>
      </c>
      <c r="K2164" t="s">
        <v>2632</v>
      </c>
      <c r="L2164" t="s">
        <v>856</v>
      </c>
      <c r="M2164">
        <v>356922</v>
      </c>
      <c r="N2164">
        <v>90830</v>
      </c>
      <c r="O2164" s="59">
        <v>25625026</v>
      </c>
    </row>
    <row r="2165" spans="1:15" x14ac:dyDescent="0.3">
      <c r="A2165" t="s">
        <v>696</v>
      </c>
      <c r="B2165">
        <v>161.15</v>
      </c>
      <c r="C2165">
        <v>3</v>
      </c>
      <c r="D2165" s="18">
        <v>39377</v>
      </c>
      <c r="E2165" s="18">
        <v>39393</v>
      </c>
      <c r="F2165" t="s">
        <v>5959</v>
      </c>
      <c r="G2165" t="s">
        <v>5969</v>
      </c>
      <c r="H2165" t="s">
        <v>675</v>
      </c>
      <c r="I2165" t="s">
        <v>693</v>
      </c>
      <c r="J2165" t="s">
        <v>694</v>
      </c>
      <c r="K2165" t="s">
        <v>1677</v>
      </c>
      <c r="L2165" t="s">
        <v>3588</v>
      </c>
      <c r="M2165">
        <v>9064266</v>
      </c>
      <c r="N2165">
        <v>30300</v>
      </c>
      <c r="O2165" s="59">
        <v>27342948</v>
      </c>
    </row>
    <row r="2166" spans="1:15" x14ac:dyDescent="0.3">
      <c r="A2166" t="s">
        <v>696</v>
      </c>
      <c r="B2166">
        <v>139.68</v>
      </c>
      <c r="C2166">
        <v>2</v>
      </c>
      <c r="D2166" s="18">
        <v>39307</v>
      </c>
      <c r="E2166" s="18">
        <v>39316</v>
      </c>
      <c r="F2166" t="s">
        <v>5958</v>
      </c>
      <c r="G2166" t="s">
        <v>5968</v>
      </c>
      <c r="H2166" t="s">
        <v>720</v>
      </c>
      <c r="I2166" t="s">
        <v>693</v>
      </c>
      <c r="J2166" t="s">
        <v>694</v>
      </c>
      <c r="K2166" t="s">
        <v>698</v>
      </c>
      <c r="L2166" t="s">
        <v>3587</v>
      </c>
      <c r="M2166">
        <v>367589</v>
      </c>
      <c r="N2166">
        <v>90830</v>
      </c>
      <c r="O2166" s="59">
        <v>26800276</v>
      </c>
    </row>
    <row r="2167" spans="1:15" x14ac:dyDescent="0.3">
      <c r="A2167" t="s">
        <v>690</v>
      </c>
      <c r="B2167">
        <v>98.91</v>
      </c>
      <c r="C2167">
        <v>1</v>
      </c>
      <c r="D2167" s="18">
        <v>39272</v>
      </c>
      <c r="E2167" s="18">
        <v>39301</v>
      </c>
      <c r="F2167" t="s">
        <v>5958</v>
      </c>
      <c r="G2167" t="s">
        <v>5969</v>
      </c>
      <c r="H2167" t="s">
        <v>681</v>
      </c>
      <c r="I2167" t="s">
        <v>711</v>
      </c>
      <c r="J2167" t="s">
        <v>712</v>
      </c>
      <c r="K2167" t="s">
        <v>1205</v>
      </c>
      <c r="L2167" t="s">
        <v>3586</v>
      </c>
      <c r="M2167">
        <v>155752</v>
      </c>
      <c r="N2167">
        <v>16000</v>
      </c>
      <c r="O2167" s="59">
        <v>26512255</v>
      </c>
    </row>
    <row r="2168" spans="1:15" x14ac:dyDescent="0.3">
      <c r="A2168" t="s">
        <v>676</v>
      </c>
      <c r="B2168">
        <v>146.53</v>
      </c>
      <c r="C2168">
        <v>2</v>
      </c>
      <c r="D2168" s="18">
        <v>39243</v>
      </c>
      <c r="E2168" s="18">
        <v>39343</v>
      </c>
      <c r="F2168" t="s">
        <v>5957</v>
      </c>
      <c r="G2168" t="s">
        <v>5969</v>
      </c>
      <c r="H2168" t="s">
        <v>675</v>
      </c>
      <c r="I2168" t="s">
        <v>672</v>
      </c>
      <c r="J2168" t="s">
        <v>851</v>
      </c>
      <c r="K2168" t="s">
        <v>2457</v>
      </c>
      <c r="L2168" t="s">
        <v>2456</v>
      </c>
      <c r="M2168">
        <v>2809150</v>
      </c>
      <c r="N2168">
        <v>30300</v>
      </c>
      <c r="O2168" s="59">
        <v>2186441</v>
      </c>
    </row>
    <row r="2169" spans="1:15" x14ac:dyDescent="0.3">
      <c r="A2169" t="s">
        <v>709</v>
      </c>
      <c r="B2169">
        <v>142.51</v>
      </c>
      <c r="C2169">
        <v>2</v>
      </c>
      <c r="D2169" s="18">
        <v>39354</v>
      </c>
      <c r="E2169" s="18">
        <v>39387</v>
      </c>
      <c r="F2169" t="s">
        <v>5958</v>
      </c>
      <c r="G2169" t="s">
        <v>5969</v>
      </c>
      <c r="H2169" t="s">
        <v>675</v>
      </c>
      <c r="I2169" t="s">
        <v>706</v>
      </c>
      <c r="J2169" t="s">
        <v>707</v>
      </c>
      <c r="K2169" t="s">
        <v>1718</v>
      </c>
      <c r="L2169" t="s">
        <v>3120</v>
      </c>
      <c r="M2169">
        <v>742088</v>
      </c>
      <c r="N2169">
        <v>30300</v>
      </c>
      <c r="O2169" s="59">
        <v>27165948</v>
      </c>
    </row>
    <row r="2170" spans="1:15" x14ac:dyDescent="0.3">
      <c r="A2170" t="s">
        <v>676</v>
      </c>
      <c r="B2170">
        <v>108.51</v>
      </c>
      <c r="C2170">
        <v>1</v>
      </c>
      <c r="D2170" s="18">
        <v>39132</v>
      </c>
      <c r="E2170" s="18">
        <v>39225</v>
      </c>
      <c r="F2170" t="s">
        <v>5960</v>
      </c>
      <c r="G2170" t="s">
        <v>5969</v>
      </c>
      <c r="H2170" t="s">
        <v>681</v>
      </c>
      <c r="I2170" t="s">
        <v>672</v>
      </c>
      <c r="J2170" t="s">
        <v>851</v>
      </c>
      <c r="K2170" t="s">
        <v>2576</v>
      </c>
      <c r="L2170" t="s">
        <v>3585</v>
      </c>
      <c r="M2170">
        <v>275941</v>
      </c>
      <c r="N2170">
        <v>16000</v>
      </c>
      <c r="O2170" s="59">
        <v>25467057</v>
      </c>
    </row>
    <row r="2171" spans="1:15" x14ac:dyDescent="0.3">
      <c r="A2171" t="s">
        <v>676</v>
      </c>
      <c r="B2171">
        <v>94.77</v>
      </c>
      <c r="C2171">
        <v>1</v>
      </c>
      <c r="D2171" s="18">
        <v>39389</v>
      </c>
      <c r="E2171" s="18">
        <v>39471</v>
      </c>
      <c r="F2171" t="s">
        <v>5959</v>
      </c>
      <c r="G2171" t="s">
        <v>5969</v>
      </c>
      <c r="H2171" t="s">
        <v>681</v>
      </c>
      <c r="I2171" t="s">
        <v>678</v>
      </c>
      <c r="J2171" t="s">
        <v>679</v>
      </c>
      <c r="K2171" t="s">
        <v>678</v>
      </c>
      <c r="L2171" t="s">
        <v>2850</v>
      </c>
      <c r="M2171">
        <v>303652</v>
      </c>
      <c r="N2171">
        <v>16000</v>
      </c>
      <c r="O2171" s="59">
        <v>27449703</v>
      </c>
    </row>
    <row r="2172" spans="1:15" x14ac:dyDescent="0.3">
      <c r="A2172" t="s">
        <v>676</v>
      </c>
      <c r="B2172">
        <v>124.29</v>
      </c>
      <c r="C2172">
        <v>2</v>
      </c>
      <c r="D2172" s="18">
        <v>39304</v>
      </c>
      <c r="E2172" s="18">
        <v>39349</v>
      </c>
      <c r="F2172" t="s">
        <v>5958</v>
      </c>
      <c r="G2172" t="s">
        <v>5969</v>
      </c>
      <c r="H2172" t="s">
        <v>681</v>
      </c>
      <c r="I2172" t="s">
        <v>678</v>
      </c>
      <c r="J2172" t="s">
        <v>753</v>
      </c>
      <c r="K2172" t="s">
        <v>3204</v>
      </c>
      <c r="L2172" t="s">
        <v>2023</v>
      </c>
      <c r="M2172">
        <v>2535836</v>
      </c>
      <c r="N2172">
        <v>16000</v>
      </c>
      <c r="O2172" s="59">
        <v>26790744</v>
      </c>
    </row>
    <row r="2173" spans="1:15" x14ac:dyDescent="0.3">
      <c r="A2173" t="s">
        <v>676</v>
      </c>
      <c r="B2173">
        <v>124.29</v>
      </c>
      <c r="C2173">
        <v>2</v>
      </c>
      <c r="D2173" s="18">
        <v>39137</v>
      </c>
      <c r="E2173" s="18">
        <v>39160</v>
      </c>
      <c r="F2173" t="s">
        <v>5960</v>
      </c>
      <c r="G2173" t="s">
        <v>5969</v>
      </c>
      <c r="H2173" t="s">
        <v>681</v>
      </c>
      <c r="I2173" t="s">
        <v>678</v>
      </c>
      <c r="J2173" t="s">
        <v>753</v>
      </c>
      <c r="K2173" t="s">
        <v>3584</v>
      </c>
      <c r="L2173" t="s">
        <v>3583</v>
      </c>
      <c r="M2173">
        <v>253240</v>
      </c>
      <c r="N2173">
        <v>16000</v>
      </c>
      <c r="O2173" s="59">
        <v>2003381</v>
      </c>
    </row>
    <row r="2174" spans="1:15" x14ac:dyDescent="0.3">
      <c r="A2174" t="s">
        <v>696</v>
      </c>
      <c r="B2174">
        <v>161.15</v>
      </c>
      <c r="C2174">
        <v>3</v>
      </c>
      <c r="D2174" s="18">
        <v>39417</v>
      </c>
      <c r="E2174" s="18">
        <v>39440</v>
      </c>
      <c r="F2174" t="s">
        <v>5959</v>
      </c>
      <c r="G2174" t="s">
        <v>5969</v>
      </c>
      <c r="H2174" t="s">
        <v>675</v>
      </c>
      <c r="I2174" t="s">
        <v>693</v>
      </c>
      <c r="J2174" t="s">
        <v>694</v>
      </c>
      <c r="K2174" t="s">
        <v>3044</v>
      </c>
      <c r="L2174" t="s">
        <v>3582</v>
      </c>
      <c r="M2174">
        <v>347863</v>
      </c>
      <c r="N2174">
        <v>30300</v>
      </c>
      <c r="O2174" s="59">
        <v>27735893</v>
      </c>
    </row>
    <row r="2175" spans="1:15" x14ac:dyDescent="0.3">
      <c r="A2175" t="s">
        <v>709</v>
      </c>
      <c r="B2175">
        <v>135.12</v>
      </c>
      <c r="C2175">
        <v>2</v>
      </c>
      <c r="D2175" s="18">
        <v>39192</v>
      </c>
      <c r="E2175" s="18">
        <v>39223</v>
      </c>
      <c r="F2175" t="s">
        <v>5957</v>
      </c>
      <c r="G2175" t="s">
        <v>5969</v>
      </c>
      <c r="H2175" t="s">
        <v>681</v>
      </c>
      <c r="I2175" t="s">
        <v>746</v>
      </c>
      <c r="J2175" t="s">
        <v>782</v>
      </c>
      <c r="K2175" t="s">
        <v>3112</v>
      </c>
      <c r="L2175" t="s">
        <v>3242</v>
      </c>
      <c r="M2175">
        <v>382817</v>
      </c>
      <c r="N2175">
        <v>16000</v>
      </c>
      <c r="O2175" s="59">
        <v>17695848</v>
      </c>
    </row>
    <row r="2176" spans="1:15" x14ac:dyDescent="0.3">
      <c r="A2176" t="s">
        <v>676</v>
      </c>
      <c r="B2176">
        <v>112.01</v>
      </c>
      <c r="C2176">
        <v>2</v>
      </c>
      <c r="D2176" s="18">
        <v>39339</v>
      </c>
      <c r="E2176" s="18">
        <v>39427</v>
      </c>
      <c r="F2176" t="s">
        <v>5958</v>
      </c>
      <c r="G2176" t="s">
        <v>5969</v>
      </c>
      <c r="H2176" t="s">
        <v>681</v>
      </c>
      <c r="I2176" t="s">
        <v>672</v>
      </c>
      <c r="J2176" t="s">
        <v>779</v>
      </c>
      <c r="K2176" t="s">
        <v>780</v>
      </c>
      <c r="L2176" t="s">
        <v>3581</v>
      </c>
      <c r="M2176">
        <v>348162</v>
      </c>
      <c r="N2176">
        <v>16000</v>
      </c>
      <c r="O2176" s="59">
        <v>27069044</v>
      </c>
    </row>
    <row r="2177" spans="1:15" x14ac:dyDescent="0.3">
      <c r="A2177" t="s">
        <v>690</v>
      </c>
      <c r="B2177">
        <v>90.24</v>
      </c>
      <c r="C2177">
        <v>1</v>
      </c>
      <c r="D2177" s="18">
        <v>39307</v>
      </c>
      <c r="E2177" s="18">
        <v>39309</v>
      </c>
      <c r="F2177" t="s">
        <v>5958</v>
      </c>
      <c r="G2177" t="s">
        <v>5969</v>
      </c>
      <c r="H2177" t="s">
        <v>681</v>
      </c>
      <c r="I2177" t="s">
        <v>687</v>
      </c>
      <c r="J2177" t="s">
        <v>688</v>
      </c>
      <c r="K2177" t="s">
        <v>1562</v>
      </c>
      <c r="L2177" t="s">
        <v>1012</v>
      </c>
      <c r="M2177">
        <v>2776222</v>
      </c>
      <c r="N2177">
        <v>16000</v>
      </c>
      <c r="O2177" s="59">
        <v>26792047</v>
      </c>
    </row>
    <row r="2178" spans="1:15" x14ac:dyDescent="0.3">
      <c r="A2178" t="s">
        <v>690</v>
      </c>
      <c r="B2178">
        <v>92.9</v>
      </c>
      <c r="C2178">
        <v>2</v>
      </c>
      <c r="D2178" s="18">
        <v>39275</v>
      </c>
      <c r="E2178" s="18">
        <v>39300</v>
      </c>
      <c r="F2178" t="s">
        <v>5958</v>
      </c>
      <c r="G2178" t="s">
        <v>5969</v>
      </c>
      <c r="H2178" t="s">
        <v>681</v>
      </c>
      <c r="I2178" t="s">
        <v>711</v>
      </c>
      <c r="J2178" t="s">
        <v>712</v>
      </c>
      <c r="K2178" t="s">
        <v>801</v>
      </c>
      <c r="L2178" t="s">
        <v>2037</v>
      </c>
      <c r="M2178">
        <v>2912325</v>
      </c>
      <c r="N2178">
        <v>16000</v>
      </c>
      <c r="O2178" s="59">
        <v>26566923</v>
      </c>
    </row>
    <row r="2179" spans="1:15" x14ac:dyDescent="0.3">
      <c r="A2179" t="s">
        <v>676</v>
      </c>
      <c r="B2179">
        <v>117.86</v>
      </c>
      <c r="C2179">
        <v>2</v>
      </c>
      <c r="D2179" s="18">
        <v>39395</v>
      </c>
      <c r="E2179" s="18">
        <v>39414</v>
      </c>
      <c r="F2179" t="s">
        <v>5959</v>
      </c>
      <c r="G2179" t="s">
        <v>5969</v>
      </c>
      <c r="H2179" t="s">
        <v>675</v>
      </c>
      <c r="I2179" t="s">
        <v>683</v>
      </c>
      <c r="J2179" t="s">
        <v>684</v>
      </c>
      <c r="K2179" t="s">
        <v>685</v>
      </c>
      <c r="L2179" t="s">
        <v>943</v>
      </c>
      <c r="M2179">
        <v>997777</v>
      </c>
      <c r="N2179">
        <v>30300</v>
      </c>
      <c r="O2179" s="59">
        <v>27504672</v>
      </c>
    </row>
    <row r="2180" spans="1:15" x14ac:dyDescent="0.3">
      <c r="A2180" t="s">
        <v>696</v>
      </c>
      <c r="B2180">
        <v>168.82</v>
      </c>
      <c r="C2180">
        <v>2</v>
      </c>
      <c r="D2180" s="18">
        <v>39268</v>
      </c>
      <c r="E2180" s="18">
        <v>39276</v>
      </c>
      <c r="F2180" t="s">
        <v>5958</v>
      </c>
      <c r="G2180" t="s">
        <v>5968</v>
      </c>
      <c r="H2180" t="s">
        <v>720</v>
      </c>
      <c r="I2180" t="s">
        <v>693</v>
      </c>
      <c r="J2180" t="s">
        <v>694</v>
      </c>
      <c r="K2180" t="s">
        <v>1266</v>
      </c>
      <c r="L2180" t="s">
        <v>1265</v>
      </c>
      <c r="M2180">
        <v>2197157</v>
      </c>
      <c r="N2180">
        <v>90830</v>
      </c>
      <c r="O2180" s="59">
        <v>26472746</v>
      </c>
    </row>
    <row r="2181" spans="1:15" x14ac:dyDescent="0.3">
      <c r="A2181" t="s">
        <v>696</v>
      </c>
      <c r="B2181">
        <v>157.82</v>
      </c>
      <c r="C2181">
        <v>3</v>
      </c>
      <c r="D2181" s="18">
        <v>39257</v>
      </c>
      <c r="E2181" s="18">
        <v>39268</v>
      </c>
      <c r="F2181" t="s">
        <v>5957</v>
      </c>
      <c r="G2181" t="s">
        <v>5969</v>
      </c>
      <c r="H2181" t="s">
        <v>675</v>
      </c>
      <c r="I2181" t="s">
        <v>765</v>
      </c>
      <c r="J2181" t="s">
        <v>766</v>
      </c>
      <c r="K2181" t="s">
        <v>1442</v>
      </c>
      <c r="L2181" t="s">
        <v>3580</v>
      </c>
      <c r="M2181">
        <v>340385</v>
      </c>
      <c r="N2181">
        <v>30300</v>
      </c>
      <c r="O2181" s="59">
        <v>26419695</v>
      </c>
    </row>
    <row r="2182" spans="1:15" x14ac:dyDescent="0.3">
      <c r="A2182" t="s">
        <v>709</v>
      </c>
      <c r="B2182">
        <v>115.68</v>
      </c>
      <c r="C2182">
        <v>2</v>
      </c>
      <c r="D2182" s="18">
        <v>39352</v>
      </c>
      <c r="E2182" s="18">
        <v>39372</v>
      </c>
      <c r="F2182" t="s">
        <v>5958</v>
      </c>
      <c r="G2182" t="s">
        <v>5969</v>
      </c>
      <c r="H2182" t="s">
        <v>681</v>
      </c>
      <c r="I2182" t="s">
        <v>771</v>
      </c>
      <c r="J2182" t="s">
        <v>772</v>
      </c>
      <c r="K2182" t="s">
        <v>2270</v>
      </c>
      <c r="L2182" t="s">
        <v>2269</v>
      </c>
      <c r="M2182">
        <v>9080503</v>
      </c>
      <c r="N2182">
        <v>16000</v>
      </c>
      <c r="O2182" s="59">
        <v>27102367</v>
      </c>
    </row>
    <row r="2183" spans="1:15" x14ac:dyDescent="0.3">
      <c r="A2183" t="s">
        <v>690</v>
      </c>
      <c r="B2183">
        <v>112.39</v>
      </c>
      <c r="C2183">
        <v>1</v>
      </c>
      <c r="D2183" s="18">
        <v>39199</v>
      </c>
      <c r="E2183" s="18">
        <v>39207</v>
      </c>
      <c r="F2183" t="s">
        <v>5957</v>
      </c>
      <c r="G2183" t="s">
        <v>5969</v>
      </c>
      <c r="H2183" t="s">
        <v>681</v>
      </c>
      <c r="I2183" t="s">
        <v>722</v>
      </c>
      <c r="J2183" t="s">
        <v>797</v>
      </c>
      <c r="K2183" t="s">
        <v>2551</v>
      </c>
      <c r="L2183" t="s">
        <v>3579</v>
      </c>
      <c r="M2183">
        <v>1952065</v>
      </c>
      <c r="N2183">
        <v>16000</v>
      </c>
      <c r="O2183" s="59">
        <v>25972338</v>
      </c>
    </row>
    <row r="2184" spans="1:15" x14ac:dyDescent="0.3">
      <c r="A2184" t="s">
        <v>690</v>
      </c>
      <c r="B2184">
        <v>98.41</v>
      </c>
      <c r="C2184">
        <v>1</v>
      </c>
      <c r="D2184" s="18">
        <v>39339</v>
      </c>
      <c r="E2184" s="18">
        <v>39376</v>
      </c>
      <c r="F2184" t="s">
        <v>5958</v>
      </c>
      <c r="G2184" t="s">
        <v>5969</v>
      </c>
      <c r="H2184" t="s">
        <v>681</v>
      </c>
      <c r="I2184" t="s">
        <v>711</v>
      </c>
      <c r="J2184" t="s">
        <v>712</v>
      </c>
      <c r="K2184" t="s">
        <v>713</v>
      </c>
      <c r="L2184" t="s">
        <v>710</v>
      </c>
      <c r="M2184">
        <v>136070</v>
      </c>
      <c r="N2184">
        <v>16000</v>
      </c>
      <c r="O2184" s="59">
        <v>27052017</v>
      </c>
    </row>
    <row r="2185" spans="1:15" x14ac:dyDescent="0.3">
      <c r="A2185" t="s">
        <v>690</v>
      </c>
      <c r="B2185">
        <v>98.41</v>
      </c>
      <c r="C2185">
        <v>1</v>
      </c>
      <c r="D2185" s="18">
        <v>39410</v>
      </c>
      <c r="E2185" s="18">
        <v>39413</v>
      </c>
      <c r="F2185" t="s">
        <v>5959</v>
      </c>
      <c r="G2185" t="s">
        <v>5969</v>
      </c>
      <c r="H2185" t="s">
        <v>681</v>
      </c>
      <c r="I2185" t="s">
        <v>711</v>
      </c>
      <c r="J2185" t="s">
        <v>712</v>
      </c>
      <c r="K2185" t="s">
        <v>800</v>
      </c>
      <c r="L2185" t="s">
        <v>799</v>
      </c>
      <c r="M2185">
        <v>134834</v>
      </c>
      <c r="N2185">
        <v>16000</v>
      </c>
      <c r="O2185" s="59">
        <v>27600073</v>
      </c>
    </row>
    <row r="2186" spans="1:15" x14ac:dyDescent="0.3">
      <c r="A2186" t="s">
        <v>709</v>
      </c>
      <c r="B2186">
        <v>150.68</v>
      </c>
      <c r="C2186">
        <v>3</v>
      </c>
      <c r="D2186" s="18">
        <v>39290</v>
      </c>
      <c r="E2186" s="18">
        <v>39337</v>
      </c>
      <c r="F2186" t="s">
        <v>5958</v>
      </c>
      <c r="G2186" t="s">
        <v>5969</v>
      </c>
      <c r="H2186" t="s">
        <v>675</v>
      </c>
      <c r="I2186" t="s">
        <v>771</v>
      </c>
      <c r="J2186" t="s">
        <v>772</v>
      </c>
      <c r="K2186" t="s">
        <v>3578</v>
      </c>
      <c r="L2186" t="s">
        <v>1397</v>
      </c>
      <c r="M2186">
        <v>72638</v>
      </c>
      <c r="N2186">
        <v>30300</v>
      </c>
      <c r="O2186" s="59">
        <v>26615187</v>
      </c>
    </row>
    <row r="2187" spans="1:15" x14ac:dyDescent="0.3">
      <c r="A2187" t="s">
        <v>696</v>
      </c>
      <c r="B2187">
        <v>124.43</v>
      </c>
      <c r="C2187">
        <v>1</v>
      </c>
      <c r="D2187" s="18">
        <v>39140</v>
      </c>
      <c r="E2187" s="18">
        <v>39149</v>
      </c>
      <c r="F2187" t="s">
        <v>5960</v>
      </c>
      <c r="G2187" t="s">
        <v>5969</v>
      </c>
      <c r="H2187" t="s">
        <v>681</v>
      </c>
      <c r="I2187" t="s">
        <v>693</v>
      </c>
      <c r="J2187" t="s">
        <v>694</v>
      </c>
      <c r="K2187" t="s">
        <v>1438</v>
      </c>
      <c r="L2187" t="s">
        <v>3577</v>
      </c>
      <c r="M2187">
        <v>1789790</v>
      </c>
      <c r="N2187">
        <v>16000</v>
      </c>
      <c r="O2187" s="59">
        <v>25522389</v>
      </c>
    </row>
    <row r="2188" spans="1:15" x14ac:dyDescent="0.3">
      <c r="A2188" t="s">
        <v>690</v>
      </c>
      <c r="B2188">
        <v>185.8</v>
      </c>
      <c r="C2188">
        <v>2</v>
      </c>
      <c r="D2188" s="18">
        <v>39335</v>
      </c>
      <c r="E2188" s="18">
        <v>39373</v>
      </c>
      <c r="F2188" t="s">
        <v>5958</v>
      </c>
      <c r="G2188" t="s">
        <v>5969</v>
      </c>
      <c r="H2188" t="s">
        <v>699</v>
      </c>
      <c r="I2188" t="s">
        <v>711</v>
      </c>
      <c r="J2188" t="s">
        <v>712</v>
      </c>
      <c r="K2188" t="s">
        <v>824</v>
      </c>
      <c r="L2188" t="s">
        <v>1185</v>
      </c>
      <c r="M2188">
        <v>2435194</v>
      </c>
      <c r="N2188">
        <v>70700</v>
      </c>
      <c r="O2188" s="59">
        <v>26933333</v>
      </c>
    </row>
    <row r="2189" spans="1:15" x14ac:dyDescent="0.3">
      <c r="A2189" t="s">
        <v>709</v>
      </c>
      <c r="B2189">
        <v>138.19</v>
      </c>
      <c r="C2189">
        <v>2</v>
      </c>
      <c r="D2189" s="18">
        <v>39213</v>
      </c>
      <c r="E2189" s="18">
        <v>39250</v>
      </c>
      <c r="F2189" t="s">
        <v>5957</v>
      </c>
      <c r="G2189" t="s">
        <v>5968</v>
      </c>
      <c r="H2189" t="s">
        <v>720</v>
      </c>
      <c r="I2189" t="s">
        <v>726</v>
      </c>
      <c r="J2189" t="s">
        <v>727</v>
      </c>
      <c r="K2189" t="s">
        <v>1059</v>
      </c>
      <c r="L2189" t="s">
        <v>1058</v>
      </c>
      <c r="M2189">
        <v>191412</v>
      </c>
      <c r="N2189">
        <v>90830</v>
      </c>
      <c r="O2189" s="59">
        <v>26086128</v>
      </c>
    </row>
    <row r="2190" spans="1:15" x14ac:dyDescent="0.3">
      <c r="A2190" t="s">
        <v>696</v>
      </c>
      <c r="B2190">
        <v>157.91999999999999</v>
      </c>
      <c r="C2190">
        <v>3</v>
      </c>
      <c r="D2190" s="18">
        <v>39396</v>
      </c>
      <c r="E2190" s="18">
        <v>39415</v>
      </c>
      <c r="F2190" t="s">
        <v>5959</v>
      </c>
      <c r="G2190" t="s">
        <v>5969</v>
      </c>
      <c r="H2190" t="s">
        <v>675</v>
      </c>
      <c r="I2190" t="s">
        <v>693</v>
      </c>
      <c r="J2190" t="s">
        <v>694</v>
      </c>
      <c r="K2190" t="s">
        <v>1219</v>
      </c>
      <c r="L2190" t="s">
        <v>3576</v>
      </c>
      <c r="M2190">
        <v>356349</v>
      </c>
      <c r="N2190">
        <v>30300</v>
      </c>
      <c r="O2190" s="59">
        <v>27508659</v>
      </c>
    </row>
    <row r="2191" spans="1:15" x14ac:dyDescent="0.3">
      <c r="A2191" t="s">
        <v>696</v>
      </c>
      <c r="B2191">
        <v>175.83</v>
      </c>
      <c r="C2191">
        <v>3</v>
      </c>
      <c r="D2191" s="18">
        <v>39220</v>
      </c>
      <c r="E2191" s="18">
        <v>39223</v>
      </c>
      <c r="F2191" t="s">
        <v>5957</v>
      </c>
      <c r="G2191" t="s">
        <v>5968</v>
      </c>
      <c r="H2191" t="s">
        <v>755</v>
      </c>
      <c r="I2191" t="s">
        <v>693</v>
      </c>
      <c r="J2191" t="s">
        <v>694</v>
      </c>
      <c r="K2191" t="s">
        <v>3575</v>
      </c>
      <c r="L2191" t="s">
        <v>3574</v>
      </c>
      <c r="M2191">
        <v>961599</v>
      </c>
      <c r="N2191">
        <v>87000</v>
      </c>
      <c r="O2191" s="59">
        <v>26126987</v>
      </c>
    </row>
    <row r="2192" spans="1:15" x14ac:dyDescent="0.3">
      <c r="A2192" t="s">
        <v>696</v>
      </c>
      <c r="B2192">
        <v>149.38999999999999</v>
      </c>
      <c r="C2192">
        <v>2</v>
      </c>
      <c r="D2192" s="18">
        <v>39255</v>
      </c>
      <c r="E2192" s="18">
        <v>39257</v>
      </c>
      <c r="F2192" t="s">
        <v>5957</v>
      </c>
      <c r="G2192" t="s">
        <v>5969</v>
      </c>
      <c r="H2192" t="s">
        <v>675</v>
      </c>
      <c r="I2192" t="s">
        <v>693</v>
      </c>
      <c r="J2192" t="s">
        <v>694</v>
      </c>
      <c r="K2192" t="s">
        <v>1056</v>
      </c>
      <c r="L2192" t="s">
        <v>2545</v>
      </c>
      <c r="M2192">
        <v>353113</v>
      </c>
      <c r="N2192">
        <v>30300</v>
      </c>
      <c r="O2192" s="59">
        <v>26420741</v>
      </c>
    </row>
    <row r="2193" spans="1:15" x14ac:dyDescent="0.3">
      <c r="A2193" t="s">
        <v>676</v>
      </c>
      <c r="B2193">
        <v>132.32</v>
      </c>
      <c r="C2193">
        <v>2</v>
      </c>
      <c r="D2193" s="18">
        <v>39388</v>
      </c>
      <c r="E2193" s="18">
        <v>39397</v>
      </c>
      <c r="F2193" t="s">
        <v>5959</v>
      </c>
      <c r="G2193" t="s">
        <v>5968</v>
      </c>
      <c r="H2193" t="s">
        <v>720</v>
      </c>
      <c r="I2193" t="s">
        <v>672</v>
      </c>
      <c r="J2193" t="s">
        <v>851</v>
      </c>
      <c r="K2193" t="s">
        <v>672</v>
      </c>
      <c r="L2193" t="s">
        <v>3573</v>
      </c>
      <c r="M2193">
        <v>272466</v>
      </c>
      <c r="N2193">
        <v>90830</v>
      </c>
      <c r="O2193" s="59">
        <v>2438651</v>
      </c>
    </row>
    <row r="2194" spans="1:15" x14ac:dyDescent="0.3">
      <c r="A2194" t="s">
        <v>709</v>
      </c>
      <c r="B2194">
        <v>134.01</v>
      </c>
      <c r="C2194">
        <v>3</v>
      </c>
      <c r="D2194" s="18">
        <v>39376</v>
      </c>
      <c r="E2194" s="18">
        <v>39417</v>
      </c>
      <c r="F2194" t="s">
        <v>5959</v>
      </c>
      <c r="G2194" t="s">
        <v>5969</v>
      </c>
      <c r="H2194" t="s">
        <v>681</v>
      </c>
      <c r="I2194" t="s">
        <v>746</v>
      </c>
      <c r="J2194" t="s">
        <v>747</v>
      </c>
      <c r="K2194" t="s">
        <v>3384</v>
      </c>
      <c r="L2194" t="s">
        <v>2644</v>
      </c>
      <c r="M2194">
        <v>380792</v>
      </c>
      <c r="N2194">
        <v>16000</v>
      </c>
      <c r="O2194" s="59">
        <v>17800998</v>
      </c>
    </row>
    <row r="2195" spans="1:15" x14ac:dyDescent="0.3">
      <c r="A2195" t="s">
        <v>690</v>
      </c>
      <c r="B2195">
        <v>89.04</v>
      </c>
      <c r="C2195">
        <v>1</v>
      </c>
      <c r="D2195" s="18">
        <v>39411</v>
      </c>
      <c r="E2195" s="18">
        <v>39441</v>
      </c>
      <c r="F2195" t="s">
        <v>5959</v>
      </c>
      <c r="G2195" t="s">
        <v>5969</v>
      </c>
      <c r="H2195" t="s">
        <v>681</v>
      </c>
      <c r="I2195" t="s">
        <v>687</v>
      </c>
      <c r="J2195" t="s">
        <v>688</v>
      </c>
      <c r="K2195" t="s">
        <v>689</v>
      </c>
      <c r="L2195" t="s">
        <v>3572</v>
      </c>
      <c r="M2195">
        <v>267551</v>
      </c>
      <c r="N2195">
        <v>16000</v>
      </c>
      <c r="O2195" s="59">
        <v>27609826</v>
      </c>
    </row>
    <row r="2196" spans="1:15" x14ac:dyDescent="0.3">
      <c r="A2196" t="s">
        <v>690</v>
      </c>
      <c r="B2196">
        <v>121.13</v>
      </c>
      <c r="C2196">
        <v>1</v>
      </c>
      <c r="D2196" s="18">
        <v>39398</v>
      </c>
      <c r="E2196" s="18">
        <v>39413</v>
      </c>
      <c r="F2196" t="s">
        <v>5959</v>
      </c>
      <c r="G2196" t="s">
        <v>5969</v>
      </c>
      <c r="H2196" t="s">
        <v>675</v>
      </c>
      <c r="I2196" t="s">
        <v>711</v>
      </c>
      <c r="J2196" t="s">
        <v>712</v>
      </c>
      <c r="K2196" t="s">
        <v>3571</v>
      </c>
      <c r="L2196" t="s">
        <v>1362</v>
      </c>
      <c r="M2196">
        <v>1909436</v>
      </c>
      <c r="N2196">
        <v>30300</v>
      </c>
      <c r="O2196" s="59">
        <v>27545982</v>
      </c>
    </row>
    <row r="2197" spans="1:15" x14ac:dyDescent="0.3">
      <c r="A2197" t="s">
        <v>709</v>
      </c>
      <c r="B2197">
        <v>135.12</v>
      </c>
      <c r="C2197">
        <v>2</v>
      </c>
      <c r="D2197" s="18">
        <v>39319</v>
      </c>
      <c r="E2197" s="18">
        <v>39353</v>
      </c>
      <c r="F2197" t="s">
        <v>5958</v>
      </c>
      <c r="G2197" t="s">
        <v>5969</v>
      </c>
      <c r="H2197" t="s">
        <v>681</v>
      </c>
      <c r="I2197" t="s">
        <v>746</v>
      </c>
      <c r="J2197" t="s">
        <v>782</v>
      </c>
      <c r="K2197" t="s">
        <v>3570</v>
      </c>
      <c r="L2197" t="s">
        <v>1315</v>
      </c>
      <c r="M2197">
        <v>382744</v>
      </c>
      <c r="N2197">
        <v>16000</v>
      </c>
      <c r="O2197" s="59">
        <v>17759850</v>
      </c>
    </row>
    <row r="2198" spans="1:15" x14ac:dyDescent="0.3">
      <c r="A2198" t="s">
        <v>690</v>
      </c>
      <c r="B2198">
        <v>98.41</v>
      </c>
      <c r="C2198">
        <v>1</v>
      </c>
      <c r="D2198" s="18">
        <v>39244</v>
      </c>
      <c r="E2198" s="18">
        <v>39253</v>
      </c>
      <c r="F2198" t="s">
        <v>5957</v>
      </c>
      <c r="G2198" t="s">
        <v>5969</v>
      </c>
      <c r="H2198" t="s">
        <v>681</v>
      </c>
      <c r="I2198" t="s">
        <v>711</v>
      </c>
      <c r="J2198" t="s">
        <v>712</v>
      </c>
      <c r="K2198" t="s">
        <v>1028</v>
      </c>
      <c r="L2198" t="s">
        <v>1537</v>
      </c>
      <c r="M2198">
        <v>743018</v>
      </c>
      <c r="N2198">
        <v>16000</v>
      </c>
      <c r="O2198" s="59">
        <v>26351353</v>
      </c>
    </row>
    <row r="2199" spans="1:15" x14ac:dyDescent="0.3">
      <c r="A2199" t="s">
        <v>709</v>
      </c>
      <c r="B2199">
        <v>139.11000000000001</v>
      </c>
      <c r="C2199">
        <v>2</v>
      </c>
      <c r="D2199" s="18">
        <v>39361</v>
      </c>
      <c r="E2199" s="18">
        <v>39396</v>
      </c>
      <c r="F2199" t="s">
        <v>5959</v>
      </c>
      <c r="G2199" t="s">
        <v>5969</v>
      </c>
      <c r="H2199" t="s">
        <v>675</v>
      </c>
      <c r="I2199" t="s">
        <v>771</v>
      </c>
      <c r="J2199" t="s">
        <v>772</v>
      </c>
      <c r="K2199" t="s">
        <v>3569</v>
      </c>
      <c r="L2199" t="s">
        <v>3568</v>
      </c>
      <c r="M2199">
        <v>1883632</v>
      </c>
      <c r="N2199">
        <v>30300</v>
      </c>
      <c r="O2199" s="59">
        <v>27211633</v>
      </c>
    </row>
    <row r="2200" spans="1:15" x14ac:dyDescent="0.3">
      <c r="A2200" t="s">
        <v>709</v>
      </c>
      <c r="B2200">
        <v>115.68</v>
      </c>
      <c r="C2200">
        <v>2</v>
      </c>
      <c r="D2200" s="18">
        <v>39335</v>
      </c>
      <c r="E2200" s="18">
        <v>39379</v>
      </c>
      <c r="F2200" t="s">
        <v>5958</v>
      </c>
      <c r="G2200" t="s">
        <v>5969</v>
      </c>
      <c r="H2200" t="s">
        <v>681</v>
      </c>
      <c r="I2200" t="s">
        <v>771</v>
      </c>
      <c r="J2200" t="s">
        <v>750</v>
      </c>
      <c r="K2200" t="s">
        <v>3567</v>
      </c>
      <c r="L2200" t="s">
        <v>749</v>
      </c>
      <c r="M2200">
        <v>77850</v>
      </c>
      <c r="N2200">
        <v>16000</v>
      </c>
      <c r="O2200" s="59">
        <v>27047252</v>
      </c>
    </row>
    <row r="2201" spans="1:15" x14ac:dyDescent="0.3">
      <c r="A2201" t="s">
        <v>676</v>
      </c>
      <c r="B2201">
        <v>86.31</v>
      </c>
      <c r="C2201">
        <v>2</v>
      </c>
      <c r="D2201" s="18">
        <v>39133</v>
      </c>
      <c r="E2201" s="18">
        <v>39137</v>
      </c>
      <c r="F2201" t="s">
        <v>5960</v>
      </c>
      <c r="G2201" t="s">
        <v>5969</v>
      </c>
      <c r="H2201" t="s">
        <v>681</v>
      </c>
      <c r="I2201" t="s">
        <v>678</v>
      </c>
      <c r="J2201" t="s">
        <v>679</v>
      </c>
      <c r="K2201" t="s">
        <v>882</v>
      </c>
      <c r="L2201" t="s">
        <v>3152</v>
      </c>
      <c r="M2201">
        <v>296419</v>
      </c>
      <c r="N2201">
        <v>16000</v>
      </c>
      <c r="O2201" s="59">
        <v>25469028</v>
      </c>
    </row>
    <row r="2202" spans="1:15" x14ac:dyDescent="0.3">
      <c r="A2202" t="s">
        <v>696</v>
      </c>
      <c r="B2202">
        <v>185.27</v>
      </c>
      <c r="C2202">
        <v>3</v>
      </c>
      <c r="D2202" s="18">
        <v>39447</v>
      </c>
      <c r="E2202" s="18">
        <v>39463</v>
      </c>
      <c r="F2202" t="s">
        <v>5959</v>
      </c>
      <c r="G2202" t="s">
        <v>5969</v>
      </c>
      <c r="H2202" t="s">
        <v>699</v>
      </c>
      <c r="I2202" t="s">
        <v>693</v>
      </c>
      <c r="J2202" t="s">
        <v>950</v>
      </c>
      <c r="K2202" t="s">
        <v>1491</v>
      </c>
      <c r="L2202" t="s">
        <v>3566</v>
      </c>
      <c r="M2202">
        <v>346016</v>
      </c>
      <c r="N2202">
        <v>70700</v>
      </c>
      <c r="O2202" s="59">
        <v>27862614</v>
      </c>
    </row>
    <row r="2203" spans="1:15" x14ac:dyDescent="0.3">
      <c r="A2203" t="s">
        <v>676</v>
      </c>
      <c r="B2203">
        <v>190.96</v>
      </c>
      <c r="C2203">
        <v>3</v>
      </c>
      <c r="D2203" s="18">
        <v>39131</v>
      </c>
      <c r="E2203" s="18">
        <v>39198</v>
      </c>
      <c r="F2203" t="s">
        <v>5960</v>
      </c>
      <c r="G2203" t="s">
        <v>5968</v>
      </c>
      <c r="H2203" t="s">
        <v>755</v>
      </c>
      <c r="I2203" t="s">
        <v>683</v>
      </c>
      <c r="J2203" t="s">
        <v>684</v>
      </c>
      <c r="K2203" t="s">
        <v>1262</v>
      </c>
      <c r="L2203" t="s">
        <v>1261</v>
      </c>
      <c r="M2203">
        <v>958187</v>
      </c>
      <c r="N2203">
        <v>87000</v>
      </c>
      <c r="O2203" s="59">
        <v>25447569</v>
      </c>
    </row>
    <row r="2204" spans="1:15" x14ac:dyDescent="0.3">
      <c r="A2204" t="s">
        <v>676</v>
      </c>
      <c r="B2204">
        <v>186.44</v>
      </c>
      <c r="C2204">
        <v>2</v>
      </c>
      <c r="D2204" s="18">
        <v>39146</v>
      </c>
      <c r="E2204" s="18">
        <v>39195</v>
      </c>
      <c r="F2204" t="s">
        <v>5960</v>
      </c>
      <c r="G2204" t="s">
        <v>5969</v>
      </c>
      <c r="H2204" t="s">
        <v>699</v>
      </c>
      <c r="I2204" t="s">
        <v>672</v>
      </c>
      <c r="J2204" t="s">
        <v>779</v>
      </c>
      <c r="K2204" t="s">
        <v>780</v>
      </c>
      <c r="L2204" t="s">
        <v>1676</v>
      </c>
      <c r="M2204">
        <v>961248</v>
      </c>
      <c r="N2204">
        <v>70700</v>
      </c>
      <c r="O2204" s="59">
        <v>25547462</v>
      </c>
    </row>
    <row r="2205" spans="1:15" x14ac:dyDescent="0.3">
      <c r="A2205" t="s">
        <v>709</v>
      </c>
      <c r="B2205">
        <v>191.87</v>
      </c>
      <c r="C2205">
        <v>2</v>
      </c>
      <c r="D2205" s="18">
        <v>39156</v>
      </c>
      <c r="E2205" s="18">
        <v>39170</v>
      </c>
      <c r="F2205" t="s">
        <v>5960</v>
      </c>
      <c r="G2205" t="s">
        <v>5969</v>
      </c>
      <c r="H2205" t="s">
        <v>699</v>
      </c>
      <c r="I2205" t="s">
        <v>726</v>
      </c>
      <c r="J2205" t="s">
        <v>727</v>
      </c>
      <c r="K2205" t="s">
        <v>1323</v>
      </c>
      <c r="L2205" t="s">
        <v>1322</v>
      </c>
      <c r="M2205">
        <v>942500</v>
      </c>
      <c r="N2205">
        <v>70700</v>
      </c>
      <c r="O2205" s="59">
        <v>25682082</v>
      </c>
    </row>
    <row r="2206" spans="1:15" x14ac:dyDescent="0.3">
      <c r="A2206" t="s">
        <v>709</v>
      </c>
      <c r="B2206">
        <v>107.97</v>
      </c>
      <c r="C2206">
        <v>1</v>
      </c>
      <c r="D2206" s="18">
        <v>39137</v>
      </c>
      <c r="E2206" s="18">
        <v>39143</v>
      </c>
      <c r="F2206" t="s">
        <v>5960</v>
      </c>
      <c r="G2206" t="s">
        <v>5969</v>
      </c>
      <c r="H2206" t="s">
        <v>681</v>
      </c>
      <c r="I2206" t="s">
        <v>706</v>
      </c>
      <c r="J2206" t="s">
        <v>707</v>
      </c>
      <c r="K2206" t="s">
        <v>2200</v>
      </c>
      <c r="L2206" t="s">
        <v>2199</v>
      </c>
      <c r="M2206">
        <v>743939</v>
      </c>
      <c r="N2206">
        <v>16000</v>
      </c>
      <c r="O2206" s="59">
        <v>25509400</v>
      </c>
    </row>
    <row r="2207" spans="1:15" x14ac:dyDescent="0.3">
      <c r="A2207" t="s">
        <v>696</v>
      </c>
      <c r="B2207">
        <v>136.43</v>
      </c>
      <c r="C2207">
        <v>2</v>
      </c>
      <c r="D2207" s="18">
        <v>39312</v>
      </c>
      <c r="E2207" s="18">
        <v>39329</v>
      </c>
      <c r="F2207" t="s">
        <v>5958</v>
      </c>
      <c r="G2207" t="s">
        <v>5968</v>
      </c>
      <c r="H2207" t="s">
        <v>720</v>
      </c>
      <c r="I2207" t="s">
        <v>693</v>
      </c>
      <c r="J2207" t="s">
        <v>694</v>
      </c>
      <c r="K2207" t="s">
        <v>733</v>
      </c>
      <c r="L2207" t="s">
        <v>1683</v>
      </c>
      <c r="M2207">
        <v>708283</v>
      </c>
      <c r="N2207">
        <v>90830</v>
      </c>
      <c r="O2207" s="59">
        <v>26853218</v>
      </c>
    </row>
    <row r="2208" spans="1:15" x14ac:dyDescent="0.3">
      <c r="A2208" t="s">
        <v>676</v>
      </c>
      <c r="B2208">
        <v>125.07</v>
      </c>
      <c r="C2208">
        <v>1</v>
      </c>
      <c r="D2208" s="18">
        <v>39363</v>
      </c>
      <c r="E2208" s="18">
        <v>39410</v>
      </c>
      <c r="F2208" t="s">
        <v>5959</v>
      </c>
      <c r="G2208" t="s">
        <v>5969</v>
      </c>
      <c r="H2208" t="s">
        <v>675</v>
      </c>
      <c r="I2208" t="s">
        <v>683</v>
      </c>
      <c r="J2208" t="s">
        <v>730</v>
      </c>
      <c r="K2208" t="s">
        <v>3221</v>
      </c>
      <c r="L2208" t="s">
        <v>1288</v>
      </c>
      <c r="M2208">
        <v>9071284</v>
      </c>
      <c r="N2208">
        <v>30300</v>
      </c>
      <c r="O2208" s="59">
        <v>27222964</v>
      </c>
    </row>
    <row r="2209" spans="1:15" x14ac:dyDescent="0.3">
      <c r="A2209" t="s">
        <v>690</v>
      </c>
      <c r="B2209">
        <v>123.68</v>
      </c>
      <c r="C2209">
        <v>3</v>
      </c>
      <c r="D2209" s="18">
        <v>39157</v>
      </c>
      <c r="E2209" s="18">
        <v>39188</v>
      </c>
      <c r="F2209" t="s">
        <v>5960</v>
      </c>
      <c r="G2209" t="s">
        <v>5969</v>
      </c>
      <c r="H2209" t="s">
        <v>675</v>
      </c>
      <c r="I2209" t="s">
        <v>711</v>
      </c>
      <c r="J2209" t="s">
        <v>712</v>
      </c>
      <c r="K2209" t="s">
        <v>801</v>
      </c>
      <c r="L2209" t="s">
        <v>1750</v>
      </c>
      <c r="M2209">
        <v>2402383</v>
      </c>
      <c r="N2209">
        <v>30300</v>
      </c>
      <c r="O2209" s="59">
        <v>25660556</v>
      </c>
    </row>
    <row r="2210" spans="1:15" x14ac:dyDescent="0.3">
      <c r="A2210" t="s">
        <v>709</v>
      </c>
      <c r="B2210">
        <v>114.52</v>
      </c>
      <c r="C2210">
        <v>1</v>
      </c>
      <c r="D2210" s="18">
        <v>39230</v>
      </c>
      <c r="E2210" s="18">
        <v>39270</v>
      </c>
      <c r="F2210" t="s">
        <v>5957</v>
      </c>
      <c r="G2210" t="s">
        <v>5969</v>
      </c>
      <c r="H2210" t="s">
        <v>681</v>
      </c>
      <c r="I2210" t="s">
        <v>726</v>
      </c>
      <c r="J2210" t="s">
        <v>727</v>
      </c>
      <c r="K2210" t="s">
        <v>1062</v>
      </c>
      <c r="L2210" t="s">
        <v>1090</v>
      </c>
      <c r="M2210">
        <v>996161</v>
      </c>
      <c r="N2210">
        <v>16000</v>
      </c>
      <c r="O2210" s="59">
        <v>26192772</v>
      </c>
    </row>
    <row r="2211" spans="1:15" x14ac:dyDescent="0.3">
      <c r="A2211" t="s">
        <v>709</v>
      </c>
      <c r="B2211">
        <v>148.84</v>
      </c>
      <c r="C2211">
        <v>3</v>
      </c>
      <c r="D2211" s="18">
        <v>39307</v>
      </c>
      <c r="E2211" s="18">
        <v>39327</v>
      </c>
      <c r="F2211" t="s">
        <v>5958</v>
      </c>
      <c r="G2211" t="s">
        <v>5969</v>
      </c>
      <c r="H2211" t="s">
        <v>675</v>
      </c>
      <c r="I2211" t="s">
        <v>726</v>
      </c>
      <c r="J2211" t="s">
        <v>750</v>
      </c>
      <c r="K2211" t="s">
        <v>982</v>
      </c>
      <c r="L2211" t="s">
        <v>1149</v>
      </c>
      <c r="M2211">
        <v>53585</v>
      </c>
      <c r="N2211">
        <v>30300</v>
      </c>
      <c r="O2211" s="59">
        <v>2266351</v>
      </c>
    </row>
    <row r="2212" spans="1:15" x14ac:dyDescent="0.3">
      <c r="A2212" t="s">
        <v>676</v>
      </c>
      <c r="B2212">
        <v>86.31</v>
      </c>
      <c r="C2212">
        <v>2</v>
      </c>
      <c r="D2212" s="18">
        <v>39298</v>
      </c>
      <c r="E2212" s="18">
        <v>39323</v>
      </c>
      <c r="F2212" t="s">
        <v>5958</v>
      </c>
      <c r="G2212" t="s">
        <v>5969</v>
      </c>
      <c r="H2212" t="s">
        <v>681</v>
      </c>
      <c r="I2212" t="s">
        <v>678</v>
      </c>
      <c r="J2212" t="s">
        <v>679</v>
      </c>
      <c r="K2212" t="s">
        <v>2296</v>
      </c>
      <c r="L2212" t="s">
        <v>2824</v>
      </c>
      <c r="M2212">
        <v>9078249</v>
      </c>
      <c r="N2212">
        <v>16000</v>
      </c>
      <c r="O2212" s="59">
        <v>26740194</v>
      </c>
    </row>
    <row r="2213" spans="1:15" x14ac:dyDescent="0.3">
      <c r="A2213" t="s">
        <v>690</v>
      </c>
      <c r="B2213">
        <v>98.91</v>
      </c>
      <c r="C2213">
        <v>1</v>
      </c>
      <c r="D2213" s="18">
        <v>39292</v>
      </c>
      <c r="E2213" s="18">
        <v>39311</v>
      </c>
      <c r="F2213" t="s">
        <v>5958</v>
      </c>
      <c r="G2213" t="s">
        <v>5969</v>
      </c>
      <c r="H2213" t="s">
        <v>681</v>
      </c>
      <c r="I2213" t="s">
        <v>711</v>
      </c>
      <c r="J2213" t="s">
        <v>712</v>
      </c>
      <c r="K2213" t="s">
        <v>824</v>
      </c>
      <c r="L2213" t="s">
        <v>3565</v>
      </c>
      <c r="M2213">
        <v>2346895</v>
      </c>
      <c r="N2213">
        <v>16000</v>
      </c>
      <c r="O2213" s="59">
        <v>26676666</v>
      </c>
    </row>
    <row r="2214" spans="1:15" x14ac:dyDescent="0.3">
      <c r="A2214" t="s">
        <v>676</v>
      </c>
      <c r="B2214">
        <v>94.77</v>
      </c>
      <c r="C2214">
        <v>1</v>
      </c>
      <c r="D2214" s="18">
        <v>39222</v>
      </c>
      <c r="E2214" s="18">
        <v>39318</v>
      </c>
      <c r="F2214" t="s">
        <v>5957</v>
      </c>
      <c r="G2214" t="s">
        <v>5969</v>
      </c>
      <c r="H2214" t="s">
        <v>681</v>
      </c>
      <c r="I2214" t="s">
        <v>678</v>
      </c>
      <c r="J2214" t="s">
        <v>684</v>
      </c>
      <c r="K2214" t="s">
        <v>3564</v>
      </c>
      <c r="L2214" t="s">
        <v>3563</v>
      </c>
      <c r="M2214">
        <v>302708</v>
      </c>
      <c r="N2214">
        <v>16000</v>
      </c>
      <c r="O2214" s="59">
        <v>26147748</v>
      </c>
    </row>
    <row r="2215" spans="1:15" x14ac:dyDescent="0.3">
      <c r="A2215" t="s">
        <v>690</v>
      </c>
      <c r="B2215">
        <v>171.66</v>
      </c>
      <c r="C2215">
        <v>2</v>
      </c>
      <c r="D2215" s="18">
        <v>39124</v>
      </c>
      <c r="E2215" s="18">
        <v>39150</v>
      </c>
      <c r="F2215" t="s">
        <v>5960</v>
      </c>
      <c r="G2215" t="s">
        <v>5969</v>
      </c>
      <c r="H2215" t="s">
        <v>699</v>
      </c>
      <c r="I2215" t="s">
        <v>711</v>
      </c>
      <c r="J2215" t="s">
        <v>712</v>
      </c>
      <c r="K2215" t="s">
        <v>801</v>
      </c>
      <c r="L2215" t="s">
        <v>845</v>
      </c>
      <c r="M2215">
        <v>1978500</v>
      </c>
      <c r="N2215">
        <v>70700</v>
      </c>
      <c r="O2215" s="59">
        <v>25395323</v>
      </c>
    </row>
    <row r="2216" spans="1:15" x14ac:dyDescent="0.3">
      <c r="A2216" t="s">
        <v>696</v>
      </c>
      <c r="B2216">
        <v>191.28</v>
      </c>
      <c r="C2216">
        <v>3</v>
      </c>
      <c r="D2216" s="18">
        <v>39164</v>
      </c>
      <c r="E2216" s="18">
        <v>39180</v>
      </c>
      <c r="F2216" t="s">
        <v>5960</v>
      </c>
      <c r="G2216" t="s">
        <v>5969</v>
      </c>
      <c r="H2216" t="s">
        <v>699</v>
      </c>
      <c r="I2216" t="s">
        <v>693</v>
      </c>
      <c r="J2216" t="s">
        <v>694</v>
      </c>
      <c r="K2216" t="s">
        <v>698</v>
      </c>
      <c r="L2216" t="s">
        <v>3261</v>
      </c>
      <c r="M2216">
        <v>962648</v>
      </c>
      <c r="N2216">
        <v>70700</v>
      </c>
      <c r="O2216" s="59">
        <v>25888897</v>
      </c>
    </row>
    <row r="2217" spans="1:15" x14ac:dyDescent="0.3">
      <c r="A2217" t="s">
        <v>696</v>
      </c>
      <c r="B2217">
        <v>114.46</v>
      </c>
      <c r="C2217">
        <v>2</v>
      </c>
      <c r="D2217" s="18">
        <v>39118</v>
      </c>
      <c r="E2217" s="18">
        <v>39143</v>
      </c>
      <c r="F2217" t="s">
        <v>5960</v>
      </c>
      <c r="G2217" t="s">
        <v>5969</v>
      </c>
      <c r="H2217" t="s">
        <v>681</v>
      </c>
      <c r="I2217" t="s">
        <v>946</v>
      </c>
      <c r="J2217" t="s">
        <v>947</v>
      </c>
      <c r="K2217" t="s">
        <v>948</v>
      </c>
      <c r="L2217" t="s">
        <v>3355</v>
      </c>
      <c r="M2217">
        <v>2471172</v>
      </c>
      <c r="N2217">
        <v>16000</v>
      </c>
      <c r="O2217" s="59">
        <v>25347208</v>
      </c>
    </row>
    <row r="2218" spans="1:15" x14ac:dyDescent="0.3">
      <c r="A2218" t="s">
        <v>690</v>
      </c>
      <c r="B2218">
        <v>92.9</v>
      </c>
      <c r="C2218">
        <v>2</v>
      </c>
      <c r="D2218" s="18">
        <v>39376</v>
      </c>
      <c r="E2218" s="18">
        <v>39394</v>
      </c>
      <c r="F2218" t="s">
        <v>5959</v>
      </c>
      <c r="G2218" t="s">
        <v>5969</v>
      </c>
      <c r="H2218" t="s">
        <v>681</v>
      </c>
      <c r="I2218" t="s">
        <v>711</v>
      </c>
      <c r="J2218" t="s">
        <v>712</v>
      </c>
      <c r="K2218" t="s">
        <v>3562</v>
      </c>
      <c r="L2218" t="s">
        <v>3561</v>
      </c>
      <c r="M2218">
        <v>2211003</v>
      </c>
      <c r="N2218">
        <v>16000</v>
      </c>
      <c r="O2218" s="59">
        <v>27272000</v>
      </c>
    </row>
    <row r="2219" spans="1:15" x14ac:dyDescent="0.3">
      <c r="A2219" t="s">
        <v>690</v>
      </c>
      <c r="B2219">
        <v>111.33</v>
      </c>
      <c r="C2219">
        <v>1</v>
      </c>
      <c r="D2219" s="18">
        <v>39249</v>
      </c>
      <c r="E2219" s="18">
        <v>39287</v>
      </c>
      <c r="F2219" t="s">
        <v>5957</v>
      </c>
      <c r="G2219" t="s">
        <v>5969</v>
      </c>
      <c r="H2219" t="s">
        <v>681</v>
      </c>
      <c r="I2219" t="s">
        <v>687</v>
      </c>
      <c r="J2219" t="s">
        <v>688</v>
      </c>
      <c r="K2219" t="s">
        <v>1597</v>
      </c>
      <c r="L2219" t="s">
        <v>2916</v>
      </c>
      <c r="M2219">
        <v>1961133</v>
      </c>
      <c r="N2219">
        <v>16000</v>
      </c>
      <c r="O2219" s="59">
        <v>26359892</v>
      </c>
    </row>
    <row r="2220" spans="1:15" x14ac:dyDescent="0.3">
      <c r="A2220" t="s">
        <v>696</v>
      </c>
      <c r="B2220">
        <v>161.15</v>
      </c>
      <c r="C2220">
        <v>3</v>
      </c>
      <c r="D2220" s="18">
        <v>39384</v>
      </c>
      <c r="E2220" s="18">
        <v>39393</v>
      </c>
      <c r="F2220" t="s">
        <v>5959</v>
      </c>
      <c r="G2220" t="s">
        <v>5969</v>
      </c>
      <c r="H2220" t="s">
        <v>675</v>
      </c>
      <c r="I2220" t="s">
        <v>693</v>
      </c>
      <c r="J2220" t="s">
        <v>694</v>
      </c>
      <c r="K2220" t="s">
        <v>1817</v>
      </c>
      <c r="L2220" t="s">
        <v>3560</v>
      </c>
      <c r="M2220">
        <v>715844</v>
      </c>
      <c r="N2220">
        <v>30300</v>
      </c>
      <c r="O2220" s="59">
        <v>27453213</v>
      </c>
    </row>
    <row r="2221" spans="1:15" x14ac:dyDescent="0.3">
      <c r="A2221" t="s">
        <v>696</v>
      </c>
      <c r="B2221">
        <v>114.46</v>
      </c>
      <c r="C2221">
        <v>2</v>
      </c>
      <c r="D2221" s="18">
        <v>39174</v>
      </c>
      <c r="E2221" s="18">
        <v>39178</v>
      </c>
      <c r="F2221" t="s">
        <v>5957</v>
      </c>
      <c r="G2221" t="s">
        <v>5969</v>
      </c>
      <c r="H2221" t="s">
        <v>681</v>
      </c>
      <c r="I2221" t="s">
        <v>946</v>
      </c>
      <c r="J2221" t="s">
        <v>947</v>
      </c>
      <c r="K2221" t="s">
        <v>1193</v>
      </c>
      <c r="L2221" t="s">
        <v>1192</v>
      </c>
      <c r="M2221">
        <v>18778</v>
      </c>
      <c r="N2221">
        <v>16000</v>
      </c>
      <c r="O2221" s="59">
        <v>25754907</v>
      </c>
    </row>
    <row r="2222" spans="1:15" x14ac:dyDescent="0.3">
      <c r="A2222" t="s">
        <v>696</v>
      </c>
      <c r="B2222">
        <v>191.28</v>
      </c>
      <c r="C2222">
        <v>3</v>
      </c>
      <c r="D2222" s="18">
        <v>39109</v>
      </c>
      <c r="E2222" s="18">
        <v>39121</v>
      </c>
      <c r="F2222" t="s">
        <v>5960</v>
      </c>
      <c r="G2222" t="s">
        <v>5969</v>
      </c>
      <c r="H2222" t="s">
        <v>699</v>
      </c>
      <c r="I2222" t="s">
        <v>693</v>
      </c>
      <c r="J2222" t="s">
        <v>694</v>
      </c>
      <c r="K2222" t="s">
        <v>785</v>
      </c>
      <c r="L2222" t="s">
        <v>1609</v>
      </c>
      <c r="M2222">
        <v>2578938</v>
      </c>
      <c r="N2222">
        <v>70700</v>
      </c>
      <c r="O2222" s="59">
        <v>1954059</v>
      </c>
    </row>
    <row r="2223" spans="1:15" x14ac:dyDescent="0.3">
      <c r="A2223" t="s">
        <v>690</v>
      </c>
      <c r="B2223">
        <v>92.9</v>
      </c>
      <c r="C2223">
        <v>2</v>
      </c>
      <c r="D2223" s="18">
        <v>39405</v>
      </c>
      <c r="E2223" s="18">
        <v>39424</v>
      </c>
      <c r="F2223" t="s">
        <v>5959</v>
      </c>
      <c r="G2223" t="s">
        <v>5969</v>
      </c>
      <c r="H2223" t="s">
        <v>681</v>
      </c>
      <c r="I2223" t="s">
        <v>711</v>
      </c>
      <c r="J2223" t="s">
        <v>712</v>
      </c>
      <c r="K2223" t="s">
        <v>3559</v>
      </c>
      <c r="L2223" t="s">
        <v>1313</v>
      </c>
      <c r="M2223">
        <v>149562</v>
      </c>
      <c r="N2223">
        <v>16000</v>
      </c>
      <c r="O2223" s="59">
        <v>27546832</v>
      </c>
    </row>
    <row r="2224" spans="1:15" x14ac:dyDescent="0.3">
      <c r="A2224" t="s">
        <v>709</v>
      </c>
      <c r="B2224">
        <v>114.36</v>
      </c>
      <c r="C2224">
        <v>1</v>
      </c>
      <c r="D2224" s="18">
        <v>39101</v>
      </c>
      <c r="E2224" s="18">
        <v>39135</v>
      </c>
      <c r="F2224" t="s">
        <v>5960</v>
      </c>
      <c r="G2224" t="s">
        <v>5969</v>
      </c>
      <c r="H2224" t="s">
        <v>681</v>
      </c>
      <c r="I2224" t="s">
        <v>771</v>
      </c>
      <c r="J2224" t="s">
        <v>750</v>
      </c>
      <c r="K2224" t="s">
        <v>1251</v>
      </c>
      <c r="L2224" t="s">
        <v>2731</v>
      </c>
      <c r="M2224">
        <v>80634</v>
      </c>
      <c r="N2224">
        <v>16000</v>
      </c>
      <c r="O2224" s="59">
        <v>25153180</v>
      </c>
    </row>
    <row r="2225" spans="1:15" x14ac:dyDescent="0.3">
      <c r="A2225" t="s">
        <v>690</v>
      </c>
      <c r="B2225">
        <v>98.41</v>
      </c>
      <c r="C2225">
        <v>1</v>
      </c>
      <c r="D2225" s="18">
        <v>39374</v>
      </c>
      <c r="E2225" s="18">
        <v>39379</v>
      </c>
      <c r="F2225" t="s">
        <v>5959</v>
      </c>
      <c r="G2225" t="s">
        <v>5969</v>
      </c>
      <c r="H2225" t="s">
        <v>681</v>
      </c>
      <c r="I2225" t="s">
        <v>711</v>
      </c>
      <c r="J2225" t="s">
        <v>712</v>
      </c>
      <c r="K2225" t="s">
        <v>2449</v>
      </c>
      <c r="L2225" t="s">
        <v>3558</v>
      </c>
      <c r="M2225">
        <v>137847</v>
      </c>
      <c r="N2225">
        <v>16000</v>
      </c>
      <c r="O2225" s="59">
        <v>27325775</v>
      </c>
    </row>
    <row r="2226" spans="1:15" x14ac:dyDescent="0.3">
      <c r="A2226" t="s">
        <v>696</v>
      </c>
      <c r="B2226">
        <v>149.38999999999999</v>
      </c>
      <c r="C2226">
        <v>2</v>
      </c>
      <c r="D2226" s="18">
        <v>39166</v>
      </c>
      <c r="E2226" s="18">
        <v>39183</v>
      </c>
      <c r="F2226" t="s">
        <v>5960</v>
      </c>
      <c r="G2226" t="s">
        <v>5969</v>
      </c>
      <c r="H2226" t="s">
        <v>675</v>
      </c>
      <c r="I2226" t="s">
        <v>693</v>
      </c>
      <c r="J2226" t="s">
        <v>694</v>
      </c>
      <c r="K2226" t="s">
        <v>3107</v>
      </c>
      <c r="L2226" t="s">
        <v>671</v>
      </c>
      <c r="M2226">
        <v>2380212</v>
      </c>
      <c r="N2226">
        <v>30300</v>
      </c>
      <c r="O2226" s="59">
        <v>25727214</v>
      </c>
    </row>
    <row r="2227" spans="1:15" x14ac:dyDescent="0.3">
      <c r="A2227" t="s">
        <v>676</v>
      </c>
      <c r="B2227">
        <v>144.6</v>
      </c>
      <c r="C2227">
        <v>3</v>
      </c>
      <c r="D2227" s="18">
        <v>39137</v>
      </c>
      <c r="E2227" s="18">
        <v>39206</v>
      </c>
      <c r="F2227" t="s">
        <v>5960</v>
      </c>
      <c r="G2227" t="s">
        <v>5969</v>
      </c>
      <c r="H2227" t="s">
        <v>675</v>
      </c>
      <c r="I2227" t="s">
        <v>672</v>
      </c>
      <c r="J2227" t="s">
        <v>851</v>
      </c>
      <c r="K2227" t="s">
        <v>1735</v>
      </c>
      <c r="L2227" t="s">
        <v>3557</v>
      </c>
      <c r="M2227">
        <v>725966</v>
      </c>
      <c r="N2227">
        <v>30300</v>
      </c>
      <c r="O2227" s="59">
        <v>25566824</v>
      </c>
    </row>
    <row r="2228" spans="1:15" x14ac:dyDescent="0.3">
      <c r="A2228" t="s">
        <v>696</v>
      </c>
      <c r="B2228">
        <v>168.82</v>
      </c>
      <c r="C2228">
        <v>2</v>
      </c>
      <c r="D2228" s="18">
        <v>39401</v>
      </c>
      <c r="E2228" s="18">
        <v>39425</v>
      </c>
      <c r="F2228" t="s">
        <v>5959</v>
      </c>
      <c r="G2228" t="s">
        <v>5968</v>
      </c>
      <c r="H2228" t="s">
        <v>720</v>
      </c>
      <c r="I2228" t="s">
        <v>693</v>
      </c>
      <c r="J2228" t="s">
        <v>694</v>
      </c>
      <c r="K2228" t="s">
        <v>1266</v>
      </c>
      <c r="L2228" t="s">
        <v>1012</v>
      </c>
      <c r="M2228">
        <v>350412</v>
      </c>
      <c r="N2228">
        <v>90830</v>
      </c>
      <c r="O2228" s="59">
        <v>27508207</v>
      </c>
    </row>
    <row r="2229" spans="1:15" x14ac:dyDescent="0.3">
      <c r="A2229" t="s">
        <v>709</v>
      </c>
      <c r="B2229">
        <v>150.68</v>
      </c>
      <c r="C2229">
        <v>3</v>
      </c>
      <c r="D2229" s="18">
        <v>39367</v>
      </c>
      <c r="E2229" s="18">
        <v>39410</v>
      </c>
      <c r="F2229" t="s">
        <v>5959</v>
      </c>
      <c r="G2229" t="s">
        <v>5969</v>
      </c>
      <c r="H2229" t="s">
        <v>675</v>
      </c>
      <c r="I2229" t="s">
        <v>771</v>
      </c>
      <c r="J2229" t="s">
        <v>772</v>
      </c>
      <c r="K2229" t="s">
        <v>984</v>
      </c>
      <c r="L2229" t="s">
        <v>3556</v>
      </c>
      <c r="M2229">
        <v>72140</v>
      </c>
      <c r="N2229">
        <v>30300</v>
      </c>
      <c r="O2229" s="59">
        <v>27266123</v>
      </c>
    </row>
    <row r="2230" spans="1:15" x14ac:dyDescent="0.3">
      <c r="A2230" t="s">
        <v>676</v>
      </c>
      <c r="B2230">
        <v>183.54</v>
      </c>
      <c r="C2230">
        <v>4</v>
      </c>
      <c r="D2230" s="18">
        <v>39123</v>
      </c>
      <c r="E2230" s="18">
        <v>39190</v>
      </c>
      <c r="F2230" t="s">
        <v>5960</v>
      </c>
      <c r="G2230" t="s">
        <v>5969</v>
      </c>
      <c r="H2230" t="s">
        <v>699</v>
      </c>
      <c r="I2230" t="s">
        <v>678</v>
      </c>
      <c r="J2230" t="s">
        <v>679</v>
      </c>
      <c r="K2230" t="s">
        <v>678</v>
      </c>
      <c r="L2230" t="s">
        <v>3555</v>
      </c>
      <c r="M2230">
        <v>304159</v>
      </c>
      <c r="N2230">
        <v>70700</v>
      </c>
      <c r="O2230" s="59">
        <v>25396934</v>
      </c>
    </row>
    <row r="2231" spans="1:15" x14ac:dyDescent="0.3">
      <c r="A2231" t="s">
        <v>696</v>
      </c>
      <c r="B2231">
        <v>157.91999999999999</v>
      </c>
      <c r="C2231">
        <v>3</v>
      </c>
      <c r="D2231" s="18">
        <v>39187</v>
      </c>
      <c r="E2231" s="18">
        <v>39199</v>
      </c>
      <c r="F2231" t="s">
        <v>5957</v>
      </c>
      <c r="G2231" t="s">
        <v>5969</v>
      </c>
      <c r="H2231" t="s">
        <v>675</v>
      </c>
      <c r="I2231" t="s">
        <v>693</v>
      </c>
      <c r="J2231" t="s">
        <v>694</v>
      </c>
      <c r="K2231" t="s">
        <v>733</v>
      </c>
      <c r="L2231" t="s">
        <v>1397</v>
      </c>
      <c r="M2231">
        <v>2024223</v>
      </c>
      <c r="N2231">
        <v>30300</v>
      </c>
      <c r="O2231" s="59">
        <v>25887065</v>
      </c>
    </row>
    <row r="2232" spans="1:15" x14ac:dyDescent="0.3">
      <c r="A2232" t="s">
        <v>676</v>
      </c>
      <c r="B2232">
        <v>124.29</v>
      </c>
      <c r="C2232">
        <v>2</v>
      </c>
      <c r="D2232" s="18">
        <v>39317</v>
      </c>
      <c r="E2232" s="18">
        <v>39386</v>
      </c>
      <c r="F2232" t="s">
        <v>5958</v>
      </c>
      <c r="G2232" t="s">
        <v>5969</v>
      </c>
      <c r="H2232" t="s">
        <v>681</v>
      </c>
      <c r="I2232" t="s">
        <v>678</v>
      </c>
      <c r="J2232" t="s">
        <v>753</v>
      </c>
      <c r="K2232" t="s">
        <v>3204</v>
      </c>
      <c r="L2232" t="s">
        <v>3554</v>
      </c>
      <c r="M2232">
        <v>1808444</v>
      </c>
      <c r="N2232">
        <v>16000</v>
      </c>
      <c r="O2232" s="59">
        <v>2318528</v>
      </c>
    </row>
    <row r="2233" spans="1:15" x14ac:dyDescent="0.3">
      <c r="A2233" t="s">
        <v>696</v>
      </c>
      <c r="B2233">
        <v>125.7</v>
      </c>
      <c r="C2233">
        <v>1</v>
      </c>
      <c r="D2233" s="18">
        <v>39219</v>
      </c>
      <c r="E2233" s="18">
        <v>39221</v>
      </c>
      <c r="F2233" t="s">
        <v>5957</v>
      </c>
      <c r="G2233" t="s">
        <v>5969</v>
      </c>
      <c r="H2233" t="s">
        <v>681</v>
      </c>
      <c r="I2233" t="s">
        <v>693</v>
      </c>
      <c r="J2233" t="s">
        <v>694</v>
      </c>
      <c r="K2233" t="s">
        <v>955</v>
      </c>
      <c r="L2233" t="s">
        <v>1024</v>
      </c>
      <c r="M2233">
        <v>358243</v>
      </c>
      <c r="N2233">
        <v>16000</v>
      </c>
      <c r="O2233" s="59">
        <v>26045939</v>
      </c>
    </row>
    <row r="2234" spans="1:15" x14ac:dyDescent="0.3">
      <c r="A2234" t="s">
        <v>709</v>
      </c>
      <c r="B2234">
        <v>138.19</v>
      </c>
      <c r="C2234">
        <v>2</v>
      </c>
      <c r="D2234" s="18">
        <v>39229</v>
      </c>
      <c r="E2234" s="18">
        <v>39242</v>
      </c>
      <c r="F2234" t="s">
        <v>5957</v>
      </c>
      <c r="G2234" t="s">
        <v>5968</v>
      </c>
      <c r="H2234" t="s">
        <v>720</v>
      </c>
      <c r="I2234" t="s">
        <v>726</v>
      </c>
      <c r="J2234" t="s">
        <v>727</v>
      </c>
      <c r="K2234" t="s">
        <v>2314</v>
      </c>
      <c r="L2234" t="s">
        <v>3553</v>
      </c>
      <c r="M2234">
        <v>2360681</v>
      </c>
      <c r="N2234">
        <v>90830</v>
      </c>
      <c r="O2234" s="59">
        <v>26192802</v>
      </c>
    </row>
    <row r="2235" spans="1:15" x14ac:dyDescent="0.3">
      <c r="A2235" t="s">
        <v>690</v>
      </c>
      <c r="B2235">
        <v>98.41</v>
      </c>
      <c r="C2235">
        <v>1</v>
      </c>
      <c r="D2235" s="18">
        <v>39193</v>
      </c>
      <c r="E2235" s="18">
        <v>39227</v>
      </c>
      <c r="F2235" t="s">
        <v>5957</v>
      </c>
      <c r="G2235" t="s">
        <v>5969</v>
      </c>
      <c r="H2235" t="s">
        <v>681</v>
      </c>
      <c r="I2235" t="s">
        <v>711</v>
      </c>
      <c r="J2235" t="s">
        <v>712</v>
      </c>
      <c r="K2235" t="s">
        <v>2937</v>
      </c>
      <c r="L2235" t="s">
        <v>1162</v>
      </c>
      <c r="M2235">
        <v>134684</v>
      </c>
      <c r="N2235">
        <v>16000</v>
      </c>
      <c r="O2235" s="59">
        <v>25922026</v>
      </c>
    </row>
    <row r="2236" spans="1:15" x14ac:dyDescent="0.3">
      <c r="A2236" t="s">
        <v>690</v>
      </c>
      <c r="B2236">
        <v>124.3</v>
      </c>
      <c r="C2236">
        <v>2</v>
      </c>
      <c r="D2236" s="18">
        <v>39374</v>
      </c>
      <c r="E2236" s="18">
        <v>39412</v>
      </c>
      <c r="F2236" t="s">
        <v>5959</v>
      </c>
      <c r="G2236" t="s">
        <v>5968</v>
      </c>
      <c r="H2236" t="s">
        <v>720</v>
      </c>
      <c r="I2236" t="s">
        <v>711</v>
      </c>
      <c r="J2236" t="s">
        <v>712</v>
      </c>
      <c r="K2236" t="s">
        <v>1264</v>
      </c>
      <c r="L2236" t="s">
        <v>1556</v>
      </c>
      <c r="M2236">
        <v>139001</v>
      </c>
      <c r="N2236">
        <v>90830</v>
      </c>
      <c r="O2236" s="59">
        <v>27326078</v>
      </c>
    </row>
    <row r="2237" spans="1:15" x14ac:dyDescent="0.3">
      <c r="A2237" t="s">
        <v>690</v>
      </c>
      <c r="B2237">
        <v>183.6</v>
      </c>
      <c r="C2237">
        <v>4</v>
      </c>
      <c r="D2237" s="18">
        <v>39241</v>
      </c>
      <c r="E2237" s="18">
        <v>39245</v>
      </c>
      <c r="F2237" t="s">
        <v>5957</v>
      </c>
      <c r="G2237" t="s">
        <v>5969</v>
      </c>
      <c r="H2237" t="s">
        <v>699</v>
      </c>
      <c r="I2237" t="s">
        <v>722</v>
      </c>
      <c r="J2237" t="s">
        <v>843</v>
      </c>
      <c r="K2237" t="s">
        <v>1118</v>
      </c>
      <c r="L2237" t="s">
        <v>1910</v>
      </c>
      <c r="M2237">
        <v>1964763</v>
      </c>
      <c r="N2237">
        <v>70700</v>
      </c>
      <c r="O2237" s="59">
        <v>26286171</v>
      </c>
    </row>
    <row r="2238" spans="1:15" x14ac:dyDescent="0.3">
      <c r="A2238" t="s">
        <v>676</v>
      </c>
      <c r="B2238">
        <v>132.32</v>
      </c>
      <c r="C2238">
        <v>2</v>
      </c>
      <c r="D2238" s="18">
        <v>39138</v>
      </c>
      <c r="E2238" s="18">
        <v>39226</v>
      </c>
      <c r="F2238" t="s">
        <v>5960</v>
      </c>
      <c r="G2238" t="s">
        <v>5968</v>
      </c>
      <c r="H2238" t="s">
        <v>720</v>
      </c>
      <c r="I2238" t="s">
        <v>672</v>
      </c>
      <c r="J2238" t="s">
        <v>851</v>
      </c>
      <c r="K2238" t="s">
        <v>1728</v>
      </c>
      <c r="L2238" t="s">
        <v>1727</v>
      </c>
      <c r="M2238">
        <v>272588</v>
      </c>
      <c r="N2238">
        <v>90830</v>
      </c>
      <c r="O2238" s="59">
        <v>2000804</v>
      </c>
    </row>
    <row r="2239" spans="1:15" x14ac:dyDescent="0.3">
      <c r="A2239" t="s">
        <v>690</v>
      </c>
      <c r="B2239">
        <v>96.59</v>
      </c>
      <c r="C2239">
        <v>2</v>
      </c>
      <c r="D2239" s="18">
        <v>39419</v>
      </c>
      <c r="E2239" s="18">
        <v>39452</v>
      </c>
      <c r="F2239" t="s">
        <v>5959</v>
      </c>
      <c r="G2239" t="s">
        <v>5969</v>
      </c>
      <c r="H2239" t="s">
        <v>681</v>
      </c>
      <c r="I2239" t="s">
        <v>711</v>
      </c>
      <c r="J2239" t="s">
        <v>712</v>
      </c>
      <c r="K2239" t="s">
        <v>1277</v>
      </c>
      <c r="L2239" t="s">
        <v>3552</v>
      </c>
      <c r="M2239">
        <v>1735477</v>
      </c>
      <c r="N2239">
        <v>16000</v>
      </c>
      <c r="O2239" s="59">
        <v>27654066</v>
      </c>
    </row>
    <row r="2240" spans="1:15" x14ac:dyDescent="0.3">
      <c r="A2240" t="s">
        <v>696</v>
      </c>
      <c r="B2240">
        <v>148.63999999999999</v>
      </c>
      <c r="C2240">
        <v>3</v>
      </c>
      <c r="D2240" s="18">
        <v>39119</v>
      </c>
      <c r="E2240" s="18">
        <v>39144</v>
      </c>
      <c r="F2240" t="s">
        <v>5960</v>
      </c>
      <c r="G2240" t="s">
        <v>5969</v>
      </c>
      <c r="H2240" t="s">
        <v>681</v>
      </c>
      <c r="I2240" t="s">
        <v>946</v>
      </c>
      <c r="J2240" t="s">
        <v>1124</v>
      </c>
      <c r="K2240" t="s">
        <v>1995</v>
      </c>
      <c r="L2240" t="s">
        <v>3551</v>
      </c>
      <c r="M2240">
        <v>2297694</v>
      </c>
      <c r="N2240">
        <v>16000</v>
      </c>
      <c r="O2240" s="59">
        <v>25371455</v>
      </c>
    </row>
    <row r="2241" spans="1:15" x14ac:dyDescent="0.3">
      <c r="A2241" t="s">
        <v>709</v>
      </c>
      <c r="B2241">
        <v>125.71</v>
      </c>
      <c r="C2241">
        <v>3</v>
      </c>
      <c r="D2241" s="18">
        <v>39158</v>
      </c>
      <c r="E2241" s="18">
        <v>39188</v>
      </c>
      <c r="F2241" t="s">
        <v>5960</v>
      </c>
      <c r="G2241" t="s">
        <v>5968</v>
      </c>
      <c r="H2241" t="s">
        <v>720</v>
      </c>
      <c r="I2241" t="s">
        <v>706</v>
      </c>
      <c r="J2241" t="s">
        <v>707</v>
      </c>
      <c r="K2241" t="s">
        <v>708</v>
      </c>
      <c r="L2241" t="s">
        <v>3550</v>
      </c>
      <c r="M2241">
        <v>183255</v>
      </c>
      <c r="N2241">
        <v>90830</v>
      </c>
      <c r="O2241" s="59">
        <v>25610940</v>
      </c>
    </row>
    <row r="2242" spans="1:15" x14ac:dyDescent="0.3">
      <c r="A2242" t="s">
        <v>676</v>
      </c>
      <c r="B2242">
        <v>179.74</v>
      </c>
      <c r="C2242">
        <v>4</v>
      </c>
      <c r="D2242" s="18">
        <v>39166</v>
      </c>
      <c r="E2242" s="18">
        <v>39240</v>
      </c>
      <c r="F2242" t="s">
        <v>5960</v>
      </c>
      <c r="G2242" t="s">
        <v>5969</v>
      </c>
      <c r="H2242" t="s">
        <v>699</v>
      </c>
      <c r="I2242" t="s">
        <v>683</v>
      </c>
      <c r="J2242" t="s">
        <v>735</v>
      </c>
      <c r="K2242" t="s">
        <v>895</v>
      </c>
      <c r="L2242" t="s">
        <v>2853</v>
      </c>
      <c r="M2242">
        <v>950375</v>
      </c>
      <c r="N2242">
        <v>70700</v>
      </c>
      <c r="O2242" s="59">
        <v>25702757</v>
      </c>
    </row>
    <row r="2243" spans="1:15" x14ac:dyDescent="0.3">
      <c r="A2243" t="s">
        <v>696</v>
      </c>
      <c r="B2243">
        <v>139.68</v>
      </c>
      <c r="C2243">
        <v>2</v>
      </c>
      <c r="D2243" s="18">
        <v>39291</v>
      </c>
      <c r="E2243" s="18">
        <v>39300</v>
      </c>
      <c r="F2243" t="s">
        <v>5958</v>
      </c>
      <c r="G2243" t="s">
        <v>5968</v>
      </c>
      <c r="H2243" t="s">
        <v>720</v>
      </c>
      <c r="I2243" t="s">
        <v>693</v>
      </c>
      <c r="J2243" t="s">
        <v>694</v>
      </c>
      <c r="K2243" t="s">
        <v>785</v>
      </c>
      <c r="L2243" t="s">
        <v>848</v>
      </c>
      <c r="M2243">
        <v>368513</v>
      </c>
      <c r="N2243">
        <v>90830</v>
      </c>
      <c r="O2243" s="59">
        <v>2260339</v>
      </c>
    </row>
    <row r="2244" spans="1:15" x14ac:dyDescent="0.3">
      <c r="A2244" t="s">
        <v>696</v>
      </c>
      <c r="B2244">
        <v>161.15</v>
      </c>
      <c r="C2244">
        <v>3</v>
      </c>
      <c r="D2244" s="18">
        <v>39216</v>
      </c>
      <c r="E2244" s="18">
        <v>39239</v>
      </c>
      <c r="F2244" t="s">
        <v>5957</v>
      </c>
      <c r="G2244" t="s">
        <v>5969</v>
      </c>
      <c r="H2244" t="s">
        <v>675</v>
      </c>
      <c r="I2244" t="s">
        <v>693</v>
      </c>
      <c r="J2244" t="s">
        <v>694</v>
      </c>
      <c r="K2244" t="s">
        <v>2233</v>
      </c>
      <c r="L2244" t="s">
        <v>1701</v>
      </c>
      <c r="M2244">
        <v>2696336</v>
      </c>
      <c r="N2244">
        <v>30300</v>
      </c>
      <c r="O2244" s="59">
        <v>26044716</v>
      </c>
    </row>
    <row r="2245" spans="1:15" x14ac:dyDescent="0.3">
      <c r="A2245" t="s">
        <v>709</v>
      </c>
      <c r="B2245">
        <v>193.24</v>
      </c>
      <c r="C2245">
        <v>2</v>
      </c>
      <c r="D2245" s="18">
        <v>39412</v>
      </c>
      <c r="E2245" s="18">
        <v>39414</v>
      </c>
      <c r="F2245" t="s">
        <v>5959</v>
      </c>
      <c r="G2245" t="s">
        <v>5969</v>
      </c>
      <c r="H2245" t="s">
        <v>699</v>
      </c>
      <c r="I2245" t="s">
        <v>746</v>
      </c>
      <c r="J2245" t="s">
        <v>747</v>
      </c>
      <c r="K2245" t="s">
        <v>3086</v>
      </c>
      <c r="L2245" t="s">
        <v>3085</v>
      </c>
      <c r="M2245">
        <v>2081970</v>
      </c>
      <c r="N2245">
        <v>70700</v>
      </c>
      <c r="O2245" s="59">
        <v>17820824</v>
      </c>
    </row>
    <row r="2246" spans="1:15" x14ac:dyDescent="0.3">
      <c r="A2246" t="s">
        <v>696</v>
      </c>
      <c r="B2246">
        <v>191.28</v>
      </c>
      <c r="C2246">
        <v>3</v>
      </c>
      <c r="D2246" s="18">
        <v>39408</v>
      </c>
      <c r="E2246" s="18">
        <v>39417</v>
      </c>
      <c r="F2246" t="s">
        <v>5959</v>
      </c>
      <c r="G2246" t="s">
        <v>5969</v>
      </c>
      <c r="H2246" t="s">
        <v>699</v>
      </c>
      <c r="I2246" t="s">
        <v>693</v>
      </c>
      <c r="J2246" t="s">
        <v>694</v>
      </c>
      <c r="K2246" t="s">
        <v>2109</v>
      </c>
      <c r="L2246" t="s">
        <v>3549</v>
      </c>
      <c r="M2246">
        <v>962687</v>
      </c>
      <c r="N2246">
        <v>70700</v>
      </c>
      <c r="O2246" s="59">
        <v>27537898</v>
      </c>
    </row>
    <row r="2247" spans="1:15" x14ac:dyDescent="0.3">
      <c r="A2247" t="s">
        <v>690</v>
      </c>
      <c r="B2247">
        <v>126.38</v>
      </c>
      <c r="C2247">
        <v>2</v>
      </c>
      <c r="D2247" s="18">
        <v>39088</v>
      </c>
      <c r="E2247" s="18">
        <v>39089</v>
      </c>
      <c r="F2247" t="s">
        <v>5960</v>
      </c>
      <c r="G2247" t="s">
        <v>5969</v>
      </c>
      <c r="H2247" t="s">
        <v>675</v>
      </c>
      <c r="I2247" t="s">
        <v>711</v>
      </c>
      <c r="J2247" t="s">
        <v>712</v>
      </c>
      <c r="K2247" t="s">
        <v>1264</v>
      </c>
      <c r="L2247" t="s">
        <v>2328</v>
      </c>
      <c r="M2247">
        <v>2841804</v>
      </c>
      <c r="N2247">
        <v>30300</v>
      </c>
      <c r="O2247" s="59">
        <v>25158132</v>
      </c>
    </row>
    <row r="2248" spans="1:15" x14ac:dyDescent="0.3">
      <c r="A2248" t="s">
        <v>690</v>
      </c>
      <c r="B2248">
        <v>121.13</v>
      </c>
      <c r="C2248">
        <v>1</v>
      </c>
      <c r="D2248" s="18">
        <v>39205</v>
      </c>
      <c r="E2248" s="18">
        <v>39241</v>
      </c>
      <c r="F2248" t="s">
        <v>5957</v>
      </c>
      <c r="G2248" t="s">
        <v>5969</v>
      </c>
      <c r="H2248" t="s">
        <v>675</v>
      </c>
      <c r="I2248" t="s">
        <v>711</v>
      </c>
      <c r="J2248" t="s">
        <v>712</v>
      </c>
      <c r="K2248" t="s">
        <v>1352</v>
      </c>
      <c r="L2248" t="s">
        <v>2324</v>
      </c>
      <c r="M2248">
        <v>2551878</v>
      </c>
      <c r="N2248">
        <v>30300</v>
      </c>
      <c r="O2248" s="59">
        <v>25975382</v>
      </c>
    </row>
    <row r="2249" spans="1:15" x14ac:dyDescent="0.3">
      <c r="A2249" t="s">
        <v>676</v>
      </c>
      <c r="B2249">
        <v>86.31</v>
      </c>
      <c r="C2249">
        <v>2</v>
      </c>
      <c r="D2249" s="18">
        <v>39409</v>
      </c>
      <c r="E2249" s="18">
        <v>39466</v>
      </c>
      <c r="F2249" t="s">
        <v>5959</v>
      </c>
      <c r="G2249" t="s">
        <v>5969</v>
      </c>
      <c r="H2249" t="s">
        <v>681</v>
      </c>
      <c r="I2249" t="s">
        <v>678</v>
      </c>
      <c r="J2249" t="s">
        <v>679</v>
      </c>
      <c r="K2249" t="s">
        <v>882</v>
      </c>
      <c r="L2249" t="s">
        <v>2114</v>
      </c>
      <c r="M2249">
        <v>297823</v>
      </c>
      <c r="N2249">
        <v>16000</v>
      </c>
      <c r="O2249" s="59">
        <v>27612264</v>
      </c>
    </row>
    <row r="2250" spans="1:15" x14ac:dyDescent="0.3">
      <c r="A2250" t="s">
        <v>676</v>
      </c>
      <c r="B2250">
        <v>108.51</v>
      </c>
      <c r="C2250">
        <v>1</v>
      </c>
      <c r="D2250" s="18">
        <v>39220</v>
      </c>
      <c r="E2250" s="18">
        <v>39300</v>
      </c>
      <c r="F2250" t="s">
        <v>5957</v>
      </c>
      <c r="G2250" t="s">
        <v>5969</v>
      </c>
      <c r="H2250" t="s">
        <v>681</v>
      </c>
      <c r="I2250" t="s">
        <v>672</v>
      </c>
      <c r="J2250" t="s">
        <v>851</v>
      </c>
      <c r="K2250" t="s">
        <v>893</v>
      </c>
      <c r="L2250" t="s">
        <v>3056</v>
      </c>
      <c r="M2250">
        <v>2040178</v>
      </c>
      <c r="N2250">
        <v>16000</v>
      </c>
      <c r="O2250" s="59">
        <v>26145396</v>
      </c>
    </row>
    <row r="2251" spans="1:15" x14ac:dyDescent="0.3">
      <c r="A2251" t="s">
        <v>696</v>
      </c>
      <c r="B2251">
        <v>175</v>
      </c>
      <c r="C2251">
        <v>3</v>
      </c>
      <c r="D2251" s="18">
        <v>39345</v>
      </c>
      <c r="E2251" s="18">
        <v>39358</v>
      </c>
      <c r="F2251" t="s">
        <v>5958</v>
      </c>
      <c r="G2251" t="s">
        <v>5968</v>
      </c>
      <c r="H2251" t="s">
        <v>720</v>
      </c>
      <c r="I2251" t="s">
        <v>693</v>
      </c>
      <c r="J2251" t="s">
        <v>694</v>
      </c>
      <c r="K2251" t="s">
        <v>953</v>
      </c>
      <c r="L2251" t="s">
        <v>1634</v>
      </c>
      <c r="M2251">
        <v>2901631</v>
      </c>
      <c r="N2251">
        <v>90830</v>
      </c>
      <c r="O2251" s="59">
        <v>27068881</v>
      </c>
    </row>
    <row r="2252" spans="1:15" x14ac:dyDescent="0.3">
      <c r="A2252" t="s">
        <v>696</v>
      </c>
      <c r="B2252">
        <v>179</v>
      </c>
      <c r="C2252">
        <v>3</v>
      </c>
      <c r="D2252" s="18">
        <v>39298</v>
      </c>
      <c r="E2252" s="18">
        <v>39298</v>
      </c>
      <c r="F2252" t="s">
        <v>5958</v>
      </c>
      <c r="G2252" t="s">
        <v>5969</v>
      </c>
      <c r="H2252" t="s">
        <v>675</v>
      </c>
      <c r="I2252" t="s">
        <v>765</v>
      </c>
      <c r="J2252" t="s">
        <v>950</v>
      </c>
      <c r="K2252" t="s">
        <v>951</v>
      </c>
      <c r="L2252" t="s">
        <v>3548</v>
      </c>
      <c r="M2252">
        <v>2286514</v>
      </c>
      <c r="N2252">
        <v>30300</v>
      </c>
      <c r="O2252" s="59">
        <v>26741895</v>
      </c>
    </row>
    <row r="2253" spans="1:15" x14ac:dyDescent="0.3">
      <c r="A2253" t="s">
        <v>690</v>
      </c>
      <c r="B2253">
        <v>157.52000000000001</v>
      </c>
      <c r="C2253">
        <v>3</v>
      </c>
      <c r="D2253" s="18">
        <v>39349</v>
      </c>
      <c r="E2253" s="18">
        <v>39352</v>
      </c>
      <c r="F2253" t="s">
        <v>5958</v>
      </c>
      <c r="G2253" t="s">
        <v>5969</v>
      </c>
      <c r="H2253" t="s">
        <v>675</v>
      </c>
      <c r="I2253" t="s">
        <v>722</v>
      </c>
      <c r="J2253" t="s">
        <v>843</v>
      </c>
      <c r="K2253" t="s">
        <v>2475</v>
      </c>
      <c r="L2253" t="s">
        <v>2474</v>
      </c>
      <c r="M2253">
        <v>127313</v>
      </c>
      <c r="N2253">
        <v>30300</v>
      </c>
      <c r="O2253" s="59">
        <v>27106198</v>
      </c>
    </row>
    <row r="2254" spans="1:15" x14ac:dyDescent="0.3">
      <c r="A2254" t="s">
        <v>690</v>
      </c>
      <c r="B2254">
        <v>108.79</v>
      </c>
      <c r="C2254">
        <v>2</v>
      </c>
      <c r="D2254" s="18">
        <v>39167</v>
      </c>
      <c r="E2254" s="18">
        <v>39191</v>
      </c>
      <c r="F2254" t="s">
        <v>5960</v>
      </c>
      <c r="G2254" t="s">
        <v>5969</v>
      </c>
      <c r="H2254" t="s">
        <v>681</v>
      </c>
      <c r="I2254" t="s">
        <v>839</v>
      </c>
      <c r="J2254" t="s">
        <v>797</v>
      </c>
      <c r="K2254" t="s">
        <v>2047</v>
      </c>
      <c r="L2254" t="s">
        <v>3547</v>
      </c>
      <c r="M2254">
        <v>2869342</v>
      </c>
      <c r="N2254">
        <v>16000</v>
      </c>
      <c r="O2254" s="59">
        <v>25763192</v>
      </c>
    </row>
    <row r="2255" spans="1:15" x14ac:dyDescent="0.3">
      <c r="A2255" t="s">
        <v>709</v>
      </c>
      <c r="B2255">
        <v>163.51</v>
      </c>
      <c r="C2255">
        <v>2</v>
      </c>
      <c r="D2255" s="18">
        <v>39408</v>
      </c>
      <c r="E2255" s="18">
        <v>39430</v>
      </c>
      <c r="F2255" t="s">
        <v>5959</v>
      </c>
      <c r="G2255" t="s">
        <v>5969</v>
      </c>
      <c r="H2255" t="s">
        <v>675</v>
      </c>
      <c r="I2255" t="s">
        <v>746</v>
      </c>
      <c r="J2255" t="s">
        <v>747</v>
      </c>
      <c r="K2255" t="s">
        <v>1144</v>
      </c>
      <c r="L2255" t="s">
        <v>3546</v>
      </c>
      <c r="M2255">
        <v>2304444</v>
      </c>
      <c r="N2255">
        <v>30300</v>
      </c>
      <c r="O2255" s="59">
        <v>17822226</v>
      </c>
    </row>
    <row r="2256" spans="1:15" x14ac:dyDescent="0.3">
      <c r="A2256" t="s">
        <v>696</v>
      </c>
      <c r="B2256">
        <v>185.27</v>
      </c>
      <c r="C2256">
        <v>3</v>
      </c>
      <c r="D2256" s="18">
        <v>39403</v>
      </c>
      <c r="E2256" s="18">
        <v>39417</v>
      </c>
      <c r="F2256" t="s">
        <v>5959</v>
      </c>
      <c r="G2256" t="s">
        <v>5969</v>
      </c>
      <c r="H2256" t="s">
        <v>699</v>
      </c>
      <c r="I2256" t="s">
        <v>693</v>
      </c>
      <c r="J2256" t="s">
        <v>694</v>
      </c>
      <c r="K2256" t="s">
        <v>2870</v>
      </c>
      <c r="L2256" t="s">
        <v>2869</v>
      </c>
      <c r="M2256">
        <v>960915</v>
      </c>
      <c r="N2256">
        <v>70700</v>
      </c>
      <c r="O2256" s="59">
        <v>27537698</v>
      </c>
    </row>
    <row r="2257" spans="1:15" x14ac:dyDescent="0.3">
      <c r="A2257" t="s">
        <v>690</v>
      </c>
      <c r="B2257">
        <v>107.91</v>
      </c>
      <c r="C2257">
        <v>2</v>
      </c>
      <c r="D2257" s="18">
        <v>39355</v>
      </c>
      <c r="E2257" s="18">
        <v>39387</v>
      </c>
      <c r="F2257" t="s">
        <v>5958</v>
      </c>
      <c r="G2257" t="s">
        <v>5969</v>
      </c>
      <c r="H2257" t="s">
        <v>681</v>
      </c>
      <c r="I2257" t="s">
        <v>722</v>
      </c>
      <c r="J2257" t="s">
        <v>723</v>
      </c>
      <c r="K2257" t="s">
        <v>2251</v>
      </c>
      <c r="L2257" t="s">
        <v>3545</v>
      </c>
      <c r="M2257">
        <v>990423</v>
      </c>
      <c r="N2257">
        <v>16000</v>
      </c>
      <c r="O2257" s="59">
        <v>27164209</v>
      </c>
    </row>
    <row r="2258" spans="1:15" x14ac:dyDescent="0.3">
      <c r="A2258" t="s">
        <v>709</v>
      </c>
      <c r="B2258">
        <v>114.52</v>
      </c>
      <c r="C2258">
        <v>1</v>
      </c>
      <c r="D2258" s="18">
        <v>39389</v>
      </c>
      <c r="E2258" s="18">
        <v>39393</v>
      </c>
      <c r="F2258" t="s">
        <v>5959</v>
      </c>
      <c r="G2258" t="s">
        <v>5969</v>
      </c>
      <c r="H2258" t="s">
        <v>681</v>
      </c>
      <c r="I2258" t="s">
        <v>726</v>
      </c>
      <c r="J2258" t="s">
        <v>727</v>
      </c>
      <c r="K2258" t="s">
        <v>3544</v>
      </c>
      <c r="L2258" t="s">
        <v>3543</v>
      </c>
      <c r="M2258">
        <v>190716</v>
      </c>
      <c r="N2258">
        <v>16000</v>
      </c>
      <c r="O2258" s="59">
        <v>27495448</v>
      </c>
    </row>
    <row r="2259" spans="1:15" x14ac:dyDescent="0.3">
      <c r="A2259" t="s">
        <v>709</v>
      </c>
      <c r="B2259">
        <v>185.15</v>
      </c>
      <c r="C2259">
        <v>4</v>
      </c>
      <c r="D2259" s="18">
        <v>39097</v>
      </c>
      <c r="E2259" s="18">
        <v>39099</v>
      </c>
      <c r="F2259" t="s">
        <v>5960</v>
      </c>
      <c r="G2259" t="s">
        <v>5968</v>
      </c>
      <c r="H2259" t="s">
        <v>755</v>
      </c>
      <c r="I2259" t="s">
        <v>771</v>
      </c>
      <c r="J2259" t="s">
        <v>772</v>
      </c>
      <c r="K2259" t="s">
        <v>2857</v>
      </c>
      <c r="L2259" t="s">
        <v>3233</v>
      </c>
      <c r="M2259">
        <v>924490</v>
      </c>
      <c r="N2259">
        <v>87000</v>
      </c>
      <c r="O2259" s="59">
        <v>25099405</v>
      </c>
    </row>
    <row r="2260" spans="1:15" x14ac:dyDescent="0.3">
      <c r="A2260" t="s">
        <v>676</v>
      </c>
      <c r="B2260">
        <v>117.86</v>
      </c>
      <c r="C2260">
        <v>2</v>
      </c>
      <c r="D2260" s="18">
        <v>39124</v>
      </c>
      <c r="E2260" s="18">
        <v>39190</v>
      </c>
      <c r="F2260" t="s">
        <v>5960</v>
      </c>
      <c r="G2260" t="s">
        <v>5969</v>
      </c>
      <c r="H2260" t="s">
        <v>675</v>
      </c>
      <c r="I2260" t="s">
        <v>683</v>
      </c>
      <c r="J2260" t="s">
        <v>679</v>
      </c>
      <c r="K2260" t="s">
        <v>3542</v>
      </c>
      <c r="L2260" t="s">
        <v>2504</v>
      </c>
      <c r="M2260">
        <v>2869685</v>
      </c>
      <c r="N2260">
        <v>30300</v>
      </c>
      <c r="O2260" s="59">
        <v>25420036</v>
      </c>
    </row>
    <row r="2261" spans="1:15" x14ac:dyDescent="0.3">
      <c r="A2261" t="s">
        <v>690</v>
      </c>
      <c r="B2261">
        <v>157.52000000000001</v>
      </c>
      <c r="C2261">
        <v>3</v>
      </c>
      <c r="D2261" s="18">
        <v>39251</v>
      </c>
      <c r="E2261" s="18">
        <v>39284</v>
      </c>
      <c r="F2261" t="s">
        <v>5957</v>
      </c>
      <c r="G2261" t="s">
        <v>5969</v>
      </c>
      <c r="H2261" t="s">
        <v>675</v>
      </c>
      <c r="I2261" t="s">
        <v>722</v>
      </c>
      <c r="J2261" t="s">
        <v>797</v>
      </c>
      <c r="K2261" t="s">
        <v>3541</v>
      </c>
      <c r="L2261" t="s">
        <v>3540</v>
      </c>
      <c r="M2261">
        <v>125704</v>
      </c>
      <c r="N2261">
        <v>30300</v>
      </c>
      <c r="O2261" s="59">
        <v>26350413</v>
      </c>
    </row>
    <row r="2262" spans="1:15" x14ac:dyDescent="0.3">
      <c r="A2262" t="s">
        <v>676</v>
      </c>
      <c r="B2262">
        <v>182.75</v>
      </c>
      <c r="C2262">
        <v>3</v>
      </c>
      <c r="D2262" s="18">
        <v>39097</v>
      </c>
      <c r="E2262" s="18">
        <v>39119</v>
      </c>
      <c r="F2262" t="s">
        <v>5960</v>
      </c>
      <c r="G2262" t="s">
        <v>5969</v>
      </c>
      <c r="H2262" t="s">
        <v>699</v>
      </c>
      <c r="I2262" t="s">
        <v>683</v>
      </c>
      <c r="J2262" t="s">
        <v>684</v>
      </c>
      <c r="K2262" t="s">
        <v>2645</v>
      </c>
      <c r="L2262" t="s">
        <v>917</v>
      </c>
      <c r="M2262">
        <v>1980781</v>
      </c>
      <c r="N2262">
        <v>70700</v>
      </c>
      <c r="O2262" s="59">
        <v>25199106</v>
      </c>
    </row>
    <row r="2263" spans="1:15" x14ac:dyDescent="0.3">
      <c r="A2263" t="s">
        <v>690</v>
      </c>
      <c r="B2263">
        <v>96.59</v>
      </c>
      <c r="C2263">
        <v>2</v>
      </c>
      <c r="D2263" s="18">
        <v>39185</v>
      </c>
      <c r="E2263" s="18">
        <v>39204</v>
      </c>
      <c r="F2263" t="s">
        <v>5957</v>
      </c>
      <c r="G2263" t="s">
        <v>5969</v>
      </c>
      <c r="H2263" t="s">
        <v>681</v>
      </c>
      <c r="I2263" t="s">
        <v>711</v>
      </c>
      <c r="J2263" t="s">
        <v>712</v>
      </c>
      <c r="K2263" t="s">
        <v>2025</v>
      </c>
      <c r="L2263" t="s">
        <v>3233</v>
      </c>
      <c r="M2263">
        <v>9008512</v>
      </c>
      <c r="N2263">
        <v>16000</v>
      </c>
      <c r="O2263" s="59">
        <v>25869399</v>
      </c>
    </row>
    <row r="2264" spans="1:15" x14ac:dyDescent="0.3">
      <c r="A2264" t="s">
        <v>690</v>
      </c>
      <c r="B2264">
        <v>136.44</v>
      </c>
      <c r="C2264">
        <v>2</v>
      </c>
      <c r="D2264" s="18">
        <v>39353</v>
      </c>
      <c r="E2264" s="18">
        <v>39381</v>
      </c>
      <c r="F2264" t="s">
        <v>5958</v>
      </c>
      <c r="G2264" t="s">
        <v>5969</v>
      </c>
      <c r="H2264" t="s">
        <v>675</v>
      </c>
      <c r="I2264" t="s">
        <v>722</v>
      </c>
      <c r="J2264" t="s">
        <v>797</v>
      </c>
      <c r="K2264" t="s">
        <v>3465</v>
      </c>
      <c r="L2264" t="s">
        <v>3539</v>
      </c>
      <c r="M2264">
        <v>2672294</v>
      </c>
      <c r="N2264">
        <v>30300</v>
      </c>
      <c r="O2264" s="59">
        <v>27159642</v>
      </c>
    </row>
    <row r="2265" spans="1:15" x14ac:dyDescent="0.3">
      <c r="A2265" t="s">
        <v>676</v>
      </c>
      <c r="B2265">
        <v>166.65</v>
      </c>
      <c r="C2265">
        <v>2</v>
      </c>
      <c r="D2265" s="18">
        <v>39126</v>
      </c>
      <c r="E2265" s="18">
        <v>39221</v>
      </c>
      <c r="F2265" t="s">
        <v>5960</v>
      </c>
      <c r="G2265" t="s">
        <v>5969</v>
      </c>
      <c r="H2265" t="s">
        <v>699</v>
      </c>
      <c r="I2265" t="s">
        <v>678</v>
      </c>
      <c r="J2265" t="s">
        <v>679</v>
      </c>
      <c r="K2265" t="s">
        <v>2289</v>
      </c>
      <c r="L2265" t="s">
        <v>3538</v>
      </c>
      <c r="M2265">
        <v>956417</v>
      </c>
      <c r="N2265">
        <v>70700</v>
      </c>
      <c r="O2265" s="59">
        <v>25396882</v>
      </c>
    </row>
    <row r="2266" spans="1:15" x14ac:dyDescent="0.3">
      <c r="A2266" t="s">
        <v>709</v>
      </c>
      <c r="B2266">
        <v>139.11000000000001</v>
      </c>
      <c r="C2266">
        <v>2</v>
      </c>
      <c r="D2266" s="18">
        <v>39368</v>
      </c>
      <c r="E2266" s="18">
        <v>39390</v>
      </c>
      <c r="F2266" t="s">
        <v>5959</v>
      </c>
      <c r="G2266" t="s">
        <v>5969</v>
      </c>
      <c r="H2266" t="s">
        <v>675</v>
      </c>
      <c r="I2266" t="s">
        <v>771</v>
      </c>
      <c r="J2266" t="s">
        <v>772</v>
      </c>
      <c r="K2266" t="s">
        <v>1485</v>
      </c>
      <c r="L2266" t="s">
        <v>3537</v>
      </c>
      <c r="M2266">
        <v>71172</v>
      </c>
      <c r="N2266">
        <v>30300</v>
      </c>
      <c r="O2266" s="59">
        <v>27265934</v>
      </c>
    </row>
    <row r="2267" spans="1:15" x14ac:dyDescent="0.3">
      <c r="A2267" t="s">
        <v>690</v>
      </c>
      <c r="B2267">
        <v>92.9</v>
      </c>
      <c r="C2267">
        <v>2</v>
      </c>
      <c r="D2267" s="18">
        <v>39296</v>
      </c>
      <c r="E2267" s="18">
        <v>39299</v>
      </c>
      <c r="F2267" t="s">
        <v>5958</v>
      </c>
      <c r="G2267" t="s">
        <v>5969</v>
      </c>
      <c r="H2267" t="s">
        <v>681</v>
      </c>
      <c r="I2267" t="s">
        <v>711</v>
      </c>
      <c r="J2267" t="s">
        <v>712</v>
      </c>
      <c r="K2267" t="s">
        <v>1915</v>
      </c>
      <c r="L2267" t="s">
        <v>3536</v>
      </c>
      <c r="M2267">
        <v>149337</v>
      </c>
      <c r="N2267">
        <v>16000</v>
      </c>
      <c r="O2267" s="59">
        <v>26728445</v>
      </c>
    </row>
    <row r="2268" spans="1:15" x14ac:dyDescent="0.3">
      <c r="A2268" t="s">
        <v>690</v>
      </c>
      <c r="B2268">
        <v>111.33</v>
      </c>
      <c r="C2268">
        <v>1</v>
      </c>
      <c r="D2268" s="18">
        <v>39387</v>
      </c>
      <c r="E2268" s="18">
        <v>39387</v>
      </c>
      <c r="F2268" t="s">
        <v>5959</v>
      </c>
      <c r="G2268" t="s">
        <v>5969</v>
      </c>
      <c r="H2268" t="s">
        <v>681</v>
      </c>
      <c r="I2268" t="s">
        <v>687</v>
      </c>
      <c r="J2268" t="s">
        <v>888</v>
      </c>
      <c r="K2268" t="s">
        <v>2100</v>
      </c>
      <c r="L2268" t="s">
        <v>2319</v>
      </c>
      <c r="M2268">
        <v>2476823</v>
      </c>
      <c r="N2268">
        <v>16000</v>
      </c>
      <c r="O2268" s="59">
        <v>27391121</v>
      </c>
    </row>
    <row r="2269" spans="1:15" x14ac:dyDescent="0.3">
      <c r="A2269" t="s">
        <v>690</v>
      </c>
      <c r="B2269">
        <v>100.7</v>
      </c>
      <c r="C2269">
        <v>2</v>
      </c>
      <c r="D2269" s="18">
        <v>39286</v>
      </c>
      <c r="E2269" s="18">
        <v>39315</v>
      </c>
      <c r="F2269" t="s">
        <v>5958</v>
      </c>
      <c r="G2269" t="s">
        <v>5969</v>
      </c>
      <c r="H2269" t="s">
        <v>681</v>
      </c>
      <c r="I2269" t="s">
        <v>722</v>
      </c>
      <c r="J2269" t="s">
        <v>797</v>
      </c>
      <c r="K2269" t="s">
        <v>1018</v>
      </c>
      <c r="L2269" t="s">
        <v>3535</v>
      </c>
      <c r="M2269">
        <v>2096764</v>
      </c>
      <c r="N2269">
        <v>16000</v>
      </c>
      <c r="O2269" s="59">
        <v>26617503</v>
      </c>
    </row>
    <row r="2270" spans="1:15" x14ac:dyDescent="0.3">
      <c r="A2270" t="s">
        <v>690</v>
      </c>
      <c r="B2270">
        <v>136.44</v>
      </c>
      <c r="C2270">
        <v>2</v>
      </c>
      <c r="D2270" s="18">
        <v>39375</v>
      </c>
      <c r="E2270" s="18">
        <v>39386</v>
      </c>
      <c r="F2270" t="s">
        <v>5959</v>
      </c>
      <c r="G2270" t="s">
        <v>5969</v>
      </c>
      <c r="H2270" t="s">
        <v>675</v>
      </c>
      <c r="I2270" t="s">
        <v>722</v>
      </c>
      <c r="J2270" t="s">
        <v>797</v>
      </c>
      <c r="K2270" t="s">
        <v>2530</v>
      </c>
      <c r="L2270" t="s">
        <v>2529</v>
      </c>
      <c r="M2270">
        <v>2441074</v>
      </c>
      <c r="N2270">
        <v>30300</v>
      </c>
      <c r="O2270" s="59">
        <v>27323374</v>
      </c>
    </row>
    <row r="2271" spans="1:15" x14ac:dyDescent="0.3">
      <c r="A2271" t="s">
        <v>690</v>
      </c>
      <c r="B2271">
        <v>127.17</v>
      </c>
      <c r="C2271">
        <v>2</v>
      </c>
      <c r="D2271" s="18">
        <v>39363</v>
      </c>
      <c r="E2271" s="18">
        <v>39385</v>
      </c>
      <c r="F2271" t="s">
        <v>5959</v>
      </c>
      <c r="G2271" t="s">
        <v>5969</v>
      </c>
      <c r="H2271" t="s">
        <v>675</v>
      </c>
      <c r="I2271" t="s">
        <v>687</v>
      </c>
      <c r="J2271" t="s">
        <v>688</v>
      </c>
      <c r="K2271" t="s">
        <v>1038</v>
      </c>
      <c r="L2271" t="s">
        <v>1356</v>
      </c>
      <c r="M2271">
        <v>2864551</v>
      </c>
      <c r="N2271">
        <v>30300</v>
      </c>
      <c r="O2271" s="59">
        <v>2392068</v>
      </c>
    </row>
    <row r="2272" spans="1:15" x14ac:dyDescent="0.3">
      <c r="A2272" t="s">
        <v>690</v>
      </c>
      <c r="B2272">
        <v>121.13</v>
      </c>
      <c r="C2272">
        <v>1</v>
      </c>
      <c r="D2272" s="18">
        <v>39150</v>
      </c>
      <c r="E2272" s="18">
        <v>39190</v>
      </c>
      <c r="F2272" t="s">
        <v>5960</v>
      </c>
      <c r="G2272" t="s">
        <v>5969</v>
      </c>
      <c r="H2272" t="s">
        <v>675</v>
      </c>
      <c r="I2272" t="s">
        <v>711</v>
      </c>
      <c r="J2272" t="s">
        <v>712</v>
      </c>
      <c r="K2272" t="s">
        <v>1004</v>
      </c>
      <c r="L2272" t="s">
        <v>3534</v>
      </c>
      <c r="M2272">
        <v>2400413</v>
      </c>
      <c r="N2272">
        <v>30300</v>
      </c>
      <c r="O2272" s="59">
        <v>25607389</v>
      </c>
    </row>
    <row r="2273" spans="1:15" x14ac:dyDescent="0.3">
      <c r="A2273" t="s">
        <v>696</v>
      </c>
      <c r="B2273">
        <v>157.91999999999999</v>
      </c>
      <c r="C2273">
        <v>3</v>
      </c>
      <c r="D2273" s="18">
        <v>39425</v>
      </c>
      <c r="E2273" s="18">
        <v>39437</v>
      </c>
      <c r="F2273" t="s">
        <v>5959</v>
      </c>
      <c r="G2273" t="s">
        <v>5969</v>
      </c>
      <c r="H2273" t="s">
        <v>675</v>
      </c>
      <c r="I2273" t="s">
        <v>693</v>
      </c>
      <c r="J2273" t="s">
        <v>694</v>
      </c>
      <c r="K2273" t="s">
        <v>733</v>
      </c>
      <c r="L2273" t="s">
        <v>3533</v>
      </c>
      <c r="M2273">
        <v>2691448</v>
      </c>
      <c r="N2273">
        <v>30300</v>
      </c>
      <c r="O2273" s="59">
        <v>27726010</v>
      </c>
    </row>
    <row r="2274" spans="1:15" x14ac:dyDescent="0.3">
      <c r="A2274" t="s">
        <v>676</v>
      </c>
      <c r="B2274">
        <v>124.29</v>
      </c>
      <c r="C2274">
        <v>2</v>
      </c>
      <c r="D2274" s="18">
        <v>39290</v>
      </c>
      <c r="E2274" s="18">
        <v>39390</v>
      </c>
      <c r="F2274" t="s">
        <v>5958</v>
      </c>
      <c r="G2274" t="s">
        <v>5969</v>
      </c>
      <c r="H2274" t="s">
        <v>681</v>
      </c>
      <c r="I2274" t="s">
        <v>678</v>
      </c>
      <c r="J2274" t="s">
        <v>753</v>
      </c>
      <c r="K2274" t="s">
        <v>3126</v>
      </c>
      <c r="L2274" t="s">
        <v>3125</v>
      </c>
      <c r="M2274">
        <v>1916243</v>
      </c>
      <c r="N2274">
        <v>16000</v>
      </c>
      <c r="O2274" s="59">
        <v>26683822</v>
      </c>
    </row>
    <row r="2275" spans="1:15" x14ac:dyDescent="0.3">
      <c r="A2275" t="s">
        <v>709</v>
      </c>
      <c r="B2275">
        <v>139.11000000000001</v>
      </c>
      <c r="C2275">
        <v>2</v>
      </c>
      <c r="D2275" s="18">
        <v>39241</v>
      </c>
      <c r="E2275" s="18">
        <v>39285</v>
      </c>
      <c r="F2275" t="s">
        <v>5957</v>
      </c>
      <c r="G2275" t="s">
        <v>5969</v>
      </c>
      <c r="H2275" t="s">
        <v>675</v>
      </c>
      <c r="I2275" t="s">
        <v>771</v>
      </c>
      <c r="J2275" t="s">
        <v>772</v>
      </c>
      <c r="K2275" t="s">
        <v>3532</v>
      </c>
      <c r="L2275" t="s">
        <v>3531</v>
      </c>
      <c r="M2275">
        <v>2608440</v>
      </c>
      <c r="N2275">
        <v>30300</v>
      </c>
      <c r="O2275" s="59">
        <v>26291902</v>
      </c>
    </row>
    <row r="2276" spans="1:15" x14ac:dyDescent="0.3">
      <c r="A2276" t="s">
        <v>696</v>
      </c>
      <c r="B2276">
        <v>157.82</v>
      </c>
      <c r="C2276">
        <v>3</v>
      </c>
      <c r="D2276" s="18">
        <v>39362</v>
      </c>
      <c r="E2276" s="18">
        <v>39387</v>
      </c>
      <c r="F2276" t="s">
        <v>5959</v>
      </c>
      <c r="G2276" t="s">
        <v>5969</v>
      </c>
      <c r="H2276" t="s">
        <v>675</v>
      </c>
      <c r="I2276" t="s">
        <v>765</v>
      </c>
      <c r="J2276" t="s">
        <v>766</v>
      </c>
      <c r="K2276" t="s">
        <v>3530</v>
      </c>
      <c r="L2276" t="s">
        <v>3529</v>
      </c>
      <c r="M2276">
        <v>339868</v>
      </c>
      <c r="N2276">
        <v>30300</v>
      </c>
      <c r="O2276" s="59">
        <v>27232121</v>
      </c>
    </row>
    <row r="2277" spans="1:15" x14ac:dyDescent="0.3">
      <c r="A2277" t="s">
        <v>676</v>
      </c>
      <c r="B2277">
        <v>144.6</v>
      </c>
      <c r="C2277">
        <v>3</v>
      </c>
      <c r="D2277" s="18">
        <v>39255</v>
      </c>
      <c r="E2277" s="18">
        <v>39262</v>
      </c>
      <c r="F2277" t="s">
        <v>5957</v>
      </c>
      <c r="G2277" t="s">
        <v>5969</v>
      </c>
      <c r="H2277" t="s">
        <v>675</v>
      </c>
      <c r="I2277" t="s">
        <v>672</v>
      </c>
      <c r="J2277" t="s">
        <v>851</v>
      </c>
      <c r="K2277" t="s">
        <v>1735</v>
      </c>
      <c r="L2277" t="s">
        <v>3528</v>
      </c>
      <c r="M2277">
        <v>272351</v>
      </c>
      <c r="N2277">
        <v>30300</v>
      </c>
      <c r="O2277" s="59">
        <v>26414051</v>
      </c>
    </row>
    <row r="2278" spans="1:15" x14ac:dyDescent="0.3">
      <c r="A2278" t="s">
        <v>690</v>
      </c>
      <c r="B2278">
        <v>107.91</v>
      </c>
      <c r="C2278">
        <v>2</v>
      </c>
      <c r="D2278" s="18">
        <v>39221</v>
      </c>
      <c r="E2278" s="18">
        <v>39247</v>
      </c>
      <c r="F2278" t="s">
        <v>5957</v>
      </c>
      <c r="G2278" t="s">
        <v>5969</v>
      </c>
      <c r="H2278" t="s">
        <v>681</v>
      </c>
      <c r="I2278" t="s">
        <v>722</v>
      </c>
      <c r="J2278" t="s">
        <v>723</v>
      </c>
      <c r="K2278" t="s">
        <v>1234</v>
      </c>
      <c r="L2278" t="s">
        <v>702</v>
      </c>
      <c r="M2278">
        <v>2146277</v>
      </c>
      <c r="N2278">
        <v>16000</v>
      </c>
      <c r="O2278" s="59">
        <v>26083870</v>
      </c>
    </row>
    <row r="2279" spans="1:15" x14ac:dyDescent="0.3">
      <c r="A2279" t="s">
        <v>690</v>
      </c>
      <c r="B2279">
        <v>136.75</v>
      </c>
      <c r="C2279">
        <v>2</v>
      </c>
      <c r="D2279" s="18">
        <v>39138</v>
      </c>
      <c r="E2279" s="18">
        <v>39159</v>
      </c>
      <c r="F2279" t="s">
        <v>5960</v>
      </c>
      <c r="G2279" t="s">
        <v>5969</v>
      </c>
      <c r="H2279" t="s">
        <v>675</v>
      </c>
      <c r="I2279" t="s">
        <v>687</v>
      </c>
      <c r="J2279" t="s">
        <v>688</v>
      </c>
      <c r="K2279" t="s">
        <v>928</v>
      </c>
      <c r="L2279" t="s">
        <v>831</v>
      </c>
      <c r="M2279">
        <v>269722</v>
      </c>
      <c r="N2279">
        <v>30300</v>
      </c>
      <c r="O2279" s="59">
        <v>25515316</v>
      </c>
    </row>
    <row r="2280" spans="1:15" x14ac:dyDescent="0.3">
      <c r="A2280" t="s">
        <v>690</v>
      </c>
      <c r="B2280">
        <v>123.68</v>
      </c>
      <c r="C2280">
        <v>3</v>
      </c>
      <c r="D2280" s="18">
        <v>39262</v>
      </c>
      <c r="E2280" s="18">
        <v>39285</v>
      </c>
      <c r="F2280" t="s">
        <v>5957</v>
      </c>
      <c r="G2280" t="s">
        <v>5969</v>
      </c>
      <c r="H2280" t="s">
        <v>675</v>
      </c>
      <c r="I2280" t="s">
        <v>711</v>
      </c>
      <c r="J2280" t="s">
        <v>712</v>
      </c>
      <c r="K2280" t="s">
        <v>1366</v>
      </c>
      <c r="L2280" t="s">
        <v>3176</v>
      </c>
      <c r="M2280">
        <v>2740097</v>
      </c>
      <c r="N2280">
        <v>30300</v>
      </c>
      <c r="O2280" s="59">
        <v>26457071</v>
      </c>
    </row>
    <row r="2281" spans="1:15" x14ac:dyDescent="0.3">
      <c r="A2281" t="s">
        <v>709</v>
      </c>
      <c r="B2281">
        <v>134.01</v>
      </c>
      <c r="C2281">
        <v>3</v>
      </c>
      <c r="D2281" s="18">
        <v>39118</v>
      </c>
      <c r="E2281" s="18">
        <v>39123</v>
      </c>
      <c r="F2281" t="s">
        <v>5960</v>
      </c>
      <c r="G2281" t="s">
        <v>5969</v>
      </c>
      <c r="H2281" t="s">
        <v>681</v>
      </c>
      <c r="I2281" t="s">
        <v>746</v>
      </c>
      <c r="J2281" t="s">
        <v>747</v>
      </c>
      <c r="K2281" t="s">
        <v>3384</v>
      </c>
      <c r="L2281" t="s">
        <v>3527</v>
      </c>
      <c r="M2281">
        <v>380638</v>
      </c>
      <c r="N2281">
        <v>16000</v>
      </c>
      <c r="O2281" s="59">
        <v>17655507</v>
      </c>
    </row>
    <row r="2282" spans="1:15" x14ac:dyDescent="0.3">
      <c r="A2282" t="s">
        <v>690</v>
      </c>
      <c r="B2282">
        <v>192.66</v>
      </c>
      <c r="C2282">
        <v>3</v>
      </c>
      <c r="D2282" s="18">
        <v>39247</v>
      </c>
      <c r="E2282" s="18">
        <v>39262</v>
      </c>
      <c r="F2282" t="s">
        <v>5957</v>
      </c>
      <c r="G2282" t="s">
        <v>5969</v>
      </c>
      <c r="H2282" t="s">
        <v>699</v>
      </c>
      <c r="I2282" t="s">
        <v>839</v>
      </c>
      <c r="J2282" t="s">
        <v>797</v>
      </c>
      <c r="K2282" t="s">
        <v>3526</v>
      </c>
      <c r="L2282" t="s">
        <v>3525</v>
      </c>
      <c r="M2282">
        <v>141665</v>
      </c>
      <c r="N2282">
        <v>70700</v>
      </c>
      <c r="O2282" s="59">
        <v>26286285</v>
      </c>
    </row>
    <row r="2283" spans="1:15" x14ac:dyDescent="0.3">
      <c r="A2283" t="s">
        <v>676</v>
      </c>
      <c r="B2283">
        <v>121.91</v>
      </c>
      <c r="C2283">
        <v>2</v>
      </c>
      <c r="D2283" s="18">
        <v>39125</v>
      </c>
      <c r="E2283" s="18">
        <v>39162</v>
      </c>
      <c r="F2283" t="s">
        <v>5960</v>
      </c>
      <c r="G2283" t="s">
        <v>5969</v>
      </c>
      <c r="H2283" t="s">
        <v>681</v>
      </c>
      <c r="I2283" t="s">
        <v>683</v>
      </c>
      <c r="J2283" t="s">
        <v>730</v>
      </c>
      <c r="K2283" t="s">
        <v>3524</v>
      </c>
      <c r="L2283" t="s">
        <v>2377</v>
      </c>
      <c r="M2283">
        <v>247409</v>
      </c>
      <c r="N2283">
        <v>16000</v>
      </c>
      <c r="O2283" s="59">
        <v>25414680</v>
      </c>
    </row>
    <row r="2284" spans="1:15" x14ac:dyDescent="0.3">
      <c r="A2284" t="s">
        <v>696</v>
      </c>
      <c r="B2284">
        <v>179.99</v>
      </c>
      <c r="C2284">
        <v>2</v>
      </c>
      <c r="D2284" s="18">
        <v>39227</v>
      </c>
      <c r="E2284" s="18">
        <v>39238</v>
      </c>
      <c r="F2284" t="s">
        <v>5957</v>
      </c>
      <c r="G2284" t="s">
        <v>5969</v>
      </c>
      <c r="H2284" t="s">
        <v>675</v>
      </c>
      <c r="I2284" t="s">
        <v>693</v>
      </c>
      <c r="J2284" t="s">
        <v>694</v>
      </c>
      <c r="K2284" t="s">
        <v>1045</v>
      </c>
      <c r="L2284" t="s">
        <v>3523</v>
      </c>
      <c r="M2284">
        <v>358914</v>
      </c>
      <c r="N2284">
        <v>30300</v>
      </c>
      <c r="O2284" s="59">
        <v>26205862</v>
      </c>
    </row>
    <row r="2285" spans="1:15" x14ac:dyDescent="0.3">
      <c r="A2285" t="s">
        <v>709</v>
      </c>
      <c r="B2285">
        <v>180.22</v>
      </c>
      <c r="C2285">
        <v>2</v>
      </c>
      <c r="D2285" s="18">
        <v>39097</v>
      </c>
      <c r="E2285" s="18">
        <v>39099</v>
      </c>
      <c r="F2285" t="s">
        <v>5960</v>
      </c>
      <c r="G2285" t="s">
        <v>5969</v>
      </c>
      <c r="H2285" t="s">
        <v>699</v>
      </c>
      <c r="I2285" t="s">
        <v>771</v>
      </c>
      <c r="J2285" t="s">
        <v>750</v>
      </c>
      <c r="K2285" t="s">
        <v>3522</v>
      </c>
      <c r="L2285" t="s">
        <v>3521</v>
      </c>
      <c r="M2285">
        <v>72565</v>
      </c>
      <c r="N2285">
        <v>70700</v>
      </c>
      <c r="O2285" s="59">
        <v>25196636</v>
      </c>
    </row>
    <row r="2286" spans="1:15" x14ac:dyDescent="0.3">
      <c r="A2286" t="s">
        <v>709</v>
      </c>
      <c r="B2286">
        <v>107.97</v>
      </c>
      <c r="C2286">
        <v>1</v>
      </c>
      <c r="D2286" s="18">
        <v>39352</v>
      </c>
      <c r="E2286" s="18">
        <v>39376</v>
      </c>
      <c r="F2286" t="s">
        <v>5958</v>
      </c>
      <c r="G2286" t="s">
        <v>5969</v>
      </c>
      <c r="H2286" t="s">
        <v>681</v>
      </c>
      <c r="I2286" t="s">
        <v>706</v>
      </c>
      <c r="J2286" t="s">
        <v>707</v>
      </c>
      <c r="K2286" t="s">
        <v>1260</v>
      </c>
      <c r="L2286" t="s">
        <v>3520</v>
      </c>
      <c r="M2286">
        <v>184590</v>
      </c>
      <c r="N2286">
        <v>16000</v>
      </c>
      <c r="O2286" s="59">
        <v>27111124</v>
      </c>
    </row>
    <row r="2287" spans="1:15" x14ac:dyDescent="0.3">
      <c r="A2287" t="s">
        <v>696</v>
      </c>
      <c r="B2287">
        <v>168.49</v>
      </c>
      <c r="C2287">
        <v>3</v>
      </c>
      <c r="D2287" s="18">
        <v>39305</v>
      </c>
      <c r="E2287" s="18">
        <v>39318</v>
      </c>
      <c r="F2287" t="s">
        <v>5958</v>
      </c>
      <c r="G2287" t="s">
        <v>5968</v>
      </c>
      <c r="H2287" t="s">
        <v>720</v>
      </c>
      <c r="I2287" t="s">
        <v>693</v>
      </c>
      <c r="J2287" t="s">
        <v>694</v>
      </c>
      <c r="K2287" t="s">
        <v>1007</v>
      </c>
      <c r="L2287" t="s">
        <v>3519</v>
      </c>
      <c r="M2287">
        <v>2742675</v>
      </c>
      <c r="N2287">
        <v>90830</v>
      </c>
      <c r="O2287" s="59">
        <v>26853522</v>
      </c>
    </row>
    <row r="2288" spans="1:15" x14ac:dyDescent="0.3">
      <c r="A2288" t="s">
        <v>690</v>
      </c>
      <c r="B2288">
        <v>157.52000000000001</v>
      </c>
      <c r="C2288">
        <v>3</v>
      </c>
      <c r="D2288" s="18">
        <v>39335</v>
      </c>
      <c r="E2288" s="18">
        <v>39368</v>
      </c>
      <c r="F2288" t="s">
        <v>5958</v>
      </c>
      <c r="G2288" t="s">
        <v>5969</v>
      </c>
      <c r="H2288" t="s">
        <v>675</v>
      </c>
      <c r="I2288" t="s">
        <v>722</v>
      </c>
      <c r="J2288" t="s">
        <v>797</v>
      </c>
      <c r="K2288" t="s">
        <v>2776</v>
      </c>
      <c r="L2288" t="s">
        <v>994</v>
      </c>
      <c r="M2288">
        <v>127974</v>
      </c>
      <c r="N2288">
        <v>30300</v>
      </c>
      <c r="O2288" s="59">
        <v>27051293</v>
      </c>
    </row>
    <row r="2289" spans="1:15" x14ac:dyDescent="0.3">
      <c r="A2289" t="s">
        <v>690</v>
      </c>
      <c r="B2289">
        <v>90.24</v>
      </c>
      <c r="C2289">
        <v>1</v>
      </c>
      <c r="D2289" s="18">
        <v>39117</v>
      </c>
      <c r="E2289" s="18">
        <v>39150</v>
      </c>
      <c r="F2289" t="s">
        <v>5960</v>
      </c>
      <c r="G2289" t="s">
        <v>5969</v>
      </c>
      <c r="H2289" t="s">
        <v>681</v>
      </c>
      <c r="I2289" t="s">
        <v>687</v>
      </c>
      <c r="J2289" t="s">
        <v>688</v>
      </c>
      <c r="K2289" t="s">
        <v>928</v>
      </c>
      <c r="L2289" t="s">
        <v>3518</v>
      </c>
      <c r="M2289">
        <v>2586656</v>
      </c>
      <c r="N2289">
        <v>16000</v>
      </c>
      <c r="O2289" s="59">
        <v>25365805</v>
      </c>
    </row>
    <row r="2290" spans="1:15" x14ac:dyDescent="0.3">
      <c r="A2290" t="s">
        <v>690</v>
      </c>
      <c r="B2290">
        <v>98.41</v>
      </c>
      <c r="C2290">
        <v>1</v>
      </c>
      <c r="D2290" s="18">
        <v>39172</v>
      </c>
      <c r="E2290" s="18">
        <v>39194</v>
      </c>
      <c r="F2290" t="s">
        <v>5960</v>
      </c>
      <c r="G2290" t="s">
        <v>5969</v>
      </c>
      <c r="H2290" t="s">
        <v>681</v>
      </c>
      <c r="I2290" t="s">
        <v>711</v>
      </c>
      <c r="J2290" t="s">
        <v>712</v>
      </c>
      <c r="K2290" t="s">
        <v>3517</v>
      </c>
      <c r="L2290" t="s">
        <v>3516</v>
      </c>
      <c r="M2290">
        <v>137243</v>
      </c>
      <c r="N2290">
        <v>16000</v>
      </c>
      <c r="O2290" s="59">
        <v>25762692</v>
      </c>
    </row>
    <row r="2291" spans="1:15" x14ac:dyDescent="0.3">
      <c r="A2291" t="s">
        <v>709</v>
      </c>
      <c r="B2291">
        <v>174.36</v>
      </c>
      <c r="C2291">
        <v>2</v>
      </c>
      <c r="D2291" s="18">
        <v>39256</v>
      </c>
      <c r="E2291" s="18">
        <v>39257</v>
      </c>
      <c r="F2291" t="s">
        <v>5957</v>
      </c>
      <c r="G2291" t="s">
        <v>5969</v>
      </c>
      <c r="H2291" t="s">
        <v>675</v>
      </c>
      <c r="I2291" t="s">
        <v>746</v>
      </c>
      <c r="J2291" t="s">
        <v>782</v>
      </c>
      <c r="K2291" t="s">
        <v>3515</v>
      </c>
      <c r="L2291" t="s">
        <v>3514</v>
      </c>
      <c r="M2291">
        <v>1811310</v>
      </c>
      <c r="N2291">
        <v>30300</v>
      </c>
      <c r="O2291" s="59">
        <v>17735979</v>
      </c>
    </row>
    <row r="2292" spans="1:15" x14ac:dyDescent="0.3">
      <c r="A2292" t="s">
        <v>690</v>
      </c>
      <c r="B2292">
        <v>138.24</v>
      </c>
      <c r="C2292">
        <v>3</v>
      </c>
      <c r="D2292" s="18">
        <v>39098</v>
      </c>
      <c r="E2292" s="18">
        <v>39125</v>
      </c>
      <c r="F2292" t="s">
        <v>5960</v>
      </c>
      <c r="G2292" t="s">
        <v>5969</v>
      </c>
      <c r="H2292" t="s">
        <v>675</v>
      </c>
      <c r="I2292" t="s">
        <v>839</v>
      </c>
      <c r="J2292" t="s">
        <v>840</v>
      </c>
      <c r="K2292" t="s">
        <v>3513</v>
      </c>
      <c r="L2292" t="s">
        <v>2308</v>
      </c>
      <c r="M2292">
        <v>290672</v>
      </c>
      <c r="N2292">
        <v>30300</v>
      </c>
      <c r="O2292" s="59">
        <v>25220101</v>
      </c>
    </row>
    <row r="2293" spans="1:15" x14ac:dyDescent="0.3">
      <c r="A2293" t="s">
        <v>690</v>
      </c>
      <c r="B2293">
        <v>121.13</v>
      </c>
      <c r="C2293">
        <v>1</v>
      </c>
      <c r="D2293" s="18">
        <v>39209</v>
      </c>
      <c r="E2293" s="18">
        <v>39216</v>
      </c>
      <c r="F2293" t="s">
        <v>5957</v>
      </c>
      <c r="G2293" t="s">
        <v>5969</v>
      </c>
      <c r="H2293" t="s">
        <v>675</v>
      </c>
      <c r="I2293" t="s">
        <v>711</v>
      </c>
      <c r="J2293" t="s">
        <v>712</v>
      </c>
      <c r="K2293" t="s">
        <v>2160</v>
      </c>
      <c r="L2293" t="s">
        <v>3153</v>
      </c>
      <c r="M2293">
        <v>137541</v>
      </c>
      <c r="N2293">
        <v>30300</v>
      </c>
      <c r="O2293" s="59">
        <v>26081631</v>
      </c>
    </row>
    <row r="2294" spans="1:15" x14ac:dyDescent="0.3">
      <c r="A2294" t="s">
        <v>690</v>
      </c>
      <c r="B2294">
        <v>157.52000000000001</v>
      </c>
      <c r="C2294">
        <v>3</v>
      </c>
      <c r="D2294" s="18">
        <v>39377</v>
      </c>
      <c r="E2294" s="18">
        <v>39396</v>
      </c>
      <c r="F2294" t="s">
        <v>5959</v>
      </c>
      <c r="G2294" t="s">
        <v>5969</v>
      </c>
      <c r="H2294" t="s">
        <v>675</v>
      </c>
      <c r="I2294" t="s">
        <v>722</v>
      </c>
      <c r="J2294" t="s">
        <v>797</v>
      </c>
      <c r="K2294" t="s">
        <v>2776</v>
      </c>
      <c r="L2294" t="s">
        <v>3512</v>
      </c>
      <c r="M2294">
        <v>2401430</v>
      </c>
      <c r="N2294">
        <v>30300</v>
      </c>
      <c r="O2294" s="59">
        <v>27380681</v>
      </c>
    </row>
    <row r="2295" spans="1:15" x14ac:dyDescent="0.3">
      <c r="A2295" t="s">
        <v>690</v>
      </c>
      <c r="B2295">
        <v>111.12</v>
      </c>
      <c r="C2295">
        <v>1</v>
      </c>
      <c r="D2295" s="18">
        <v>39251</v>
      </c>
      <c r="E2295" s="18">
        <v>39289</v>
      </c>
      <c r="F2295" t="s">
        <v>5957</v>
      </c>
      <c r="G2295" t="s">
        <v>5969</v>
      </c>
      <c r="H2295" t="s">
        <v>681</v>
      </c>
      <c r="I2295" t="s">
        <v>839</v>
      </c>
      <c r="J2295" t="s">
        <v>840</v>
      </c>
      <c r="K2295" t="s">
        <v>3511</v>
      </c>
      <c r="L2295" t="s">
        <v>3510</v>
      </c>
      <c r="M2295">
        <v>290474</v>
      </c>
      <c r="N2295">
        <v>16000</v>
      </c>
      <c r="O2295" s="59">
        <v>26362405</v>
      </c>
    </row>
    <row r="2296" spans="1:15" x14ac:dyDescent="0.3">
      <c r="A2296" t="s">
        <v>690</v>
      </c>
      <c r="B2296">
        <v>138.24</v>
      </c>
      <c r="C2296">
        <v>3</v>
      </c>
      <c r="D2296" s="18">
        <v>39228</v>
      </c>
      <c r="E2296" s="18">
        <v>39240</v>
      </c>
      <c r="F2296" t="s">
        <v>5957</v>
      </c>
      <c r="G2296" t="s">
        <v>5969</v>
      </c>
      <c r="H2296" t="s">
        <v>675</v>
      </c>
      <c r="I2296" t="s">
        <v>839</v>
      </c>
      <c r="J2296" t="s">
        <v>840</v>
      </c>
      <c r="K2296" t="s">
        <v>3509</v>
      </c>
      <c r="L2296" t="s">
        <v>3508</v>
      </c>
      <c r="M2296">
        <v>289511</v>
      </c>
      <c r="N2296">
        <v>30300</v>
      </c>
      <c r="O2296" s="59">
        <v>26254629</v>
      </c>
    </row>
    <row r="2297" spans="1:15" x14ac:dyDescent="0.3">
      <c r="A2297" t="s">
        <v>690</v>
      </c>
      <c r="B2297">
        <v>165.45</v>
      </c>
      <c r="C2297">
        <v>2</v>
      </c>
      <c r="D2297" s="18">
        <v>39186</v>
      </c>
      <c r="E2297" s="18">
        <v>39190</v>
      </c>
      <c r="F2297" t="s">
        <v>5957</v>
      </c>
      <c r="G2297" t="s">
        <v>5968</v>
      </c>
      <c r="H2297" t="s">
        <v>755</v>
      </c>
      <c r="I2297" t="s">
        <v>687</v>
      </c>
      <c r="J2297" t="s">
        <v>679</v>
      </c>
      <c r="K2297" t="s">
        <v>964</v>
      </c>
      <c r="L2297" t="s">
        <v>963</v>
      </c>
      <c r="M2297">
        <v>953402</v>
      </c>
      <c r="N2297">
        <v>87000</v>
      </c>
      <c r="O2297" s="59">
        <v>25807029</v>
      </c>
    </row>
    <row r="2298" spans="1:15" x14ac:dyDescent="0.3">
      <c r="A2298" t="s">
        <v>709</v>
      </c>
      <c r="B2298">
        <v>138.09</v>
      </c>
      <c r="C2298">
        <v>2</v>
      </c>
      <c r="D2298" s="18">
        <v>39376</v>
      </c>
      <c r="E2298" s="18">
        <v>39398</v>
      </c>
      <c r="F2298" t="s">
        <v>5959</v>
      </c>
      <c r="G2298" t="s">
        <v>5969</v>
      </c>
      <c r="H2298" t="s">
        <v>681</v>
      </c>
      <c r="I2298" t="s">
        <v>746</v>
      </c>
      <c r="J2298" t="s">
        <v>747</v>
      </c>
      <c r="K2298" t="s">
        <v>1034</v>
      </c>
      <c r="L2298" t="s">
        <v>1903</v>
      </c>
      <c r="M2298">
        <v>9224282</v>
      </c>
      <c r="N2298">
        <v>16000</v>
      </c>
      <c r="O2298" s="59">
        <v>17800981</v>
      </c>
    </row>
    <row r="2299" spans="1:15" x14ac:dyDescent="0.3">
      <c r="A2299" t="s">
        <v>709</v>
      </c>
      <c r="B2299">
        <v>139.11000000000001</v>
      </c>
      <c r="C2299">
        <v>2</v>
      </c>
      <c r="D2299" s="18">
        <v>39251</v>
      </c>
      <c r="E2299" s="18">
        <v>39259</v>
      </c>
      <c r="F2299" t="s">
        <v>5957</v>
      </c>
      <c r="G2299" t="s">
        <v>5969</v>
      </c>
      <c r="H2299" t="s">
        <v>675</v>
      </c>
      <c r="I2299" t="s">
        <v>771</v>
      </c>
      <c r="J2299" t="s">
        <v>772</v>
      </c>
      <c r="K2299" t="s">
        <v>3507</v>
      </c>
      <c r="L2299" t="s">
        <v>3506</v>
      </c>
      <c r="M2299">
        <v>73349</v>
      </c>
      <c r="N2299">
        <v>30300</v>
      </c>
      <c r="O2299" s="59">
        <v>26346726</v>
      </c>
    </row>
    <row r="2300" spans="1:15" x14ac:dyDescent="0.3">
      <c r="A2300" t="s">
        <v>696</v>
      </c>
      <c r="B2300">
        <v>154.55000000000001</v>
      </c>
      <c r="C2300">
        <v>2</v>
      </c>
      <c r="D2300" s="18">
        <v>39408</v>
      </c>
      <c r="E2300" s="18">
        <v>39412</v>
      </c>
      <c r="F2300" t="s">
        <v>5959</v>
      </c>
      <c r="G2300" t="s">
        <v>5968</v>
      </c>
      <c r="H2300" t="s">
        <v>720</v>
      </c>
      <c r="I2300" t="s">
        <v>693</v>
      </c>
      <c r="J2300" t="s">
        <v>694</v>
      </c>
      <c r="K2300" t="s">
        <v>719</v>
      </c>
      <c r="L2300" t="s">
        <v>856</v>
      </c>
      <c r="M2300">
        <v>2927190</v>
      </c>
      <c r="N2300">
        <v>90830</v>
      </c>
      <c r="O2300" s="59">
        <v>27733605</v>
      </c>
    </row>
    <row r="2301" spans="1:15" x14ac:dyDescent="0.3">
      <c r="A2301" t="s">
        <v>690</v>
      </c>
      <c r="B2301">
        <v>121.13</v>
      </c>
      <c r="C2301">
        <v>1</v>
      </c>
      <c r="D2301" s="18">
        <v>39188</v>
      </c>
      <c r="E2301" s="18">
        <v>39203</v>
      </c>
      <c r="F2301" t="s">
        <v>5957</v>
      </c>
      <c r="G2301" t="s">
        <v>5969</v>
      </c>
      <c r="H2301" t="s">
        <v>675</v>
      </c>
      <c r="I2301" t="s">
        <v>711</v>
      </c>
      <c r="J2301" t="s">
        <v>712</v>
      </c>
      <c r="K2301" t="s">
        <v>935</v>
      </c>
      <c r="L2301" t="s">
        <v>1316</v>
      </c>
      <c r="M2301">
        <v>135632</v>
      </c>
      <c r="N2301">
        <v>30300</v>
      </c>
      <c r="O2301" s="59">
        <v>25868928</v>
      </c>
    </row>
    <row r="2302" spans="1:15" x14ac:dyDescent="0.3">
      <c r="A2302" t="s">
        <v>709</v>
      </c>
      <c r="B2302">
        <v>115.68</v>
      </c>
      <c r="C2302">
        <v>2</v>
      </c>
      <c r="D2302" s="18">
        <v>39341</v>
      </c>
      <c r="E2302" s="18">
        <v>39341</v>
      </c>
      <c r="F2302" t="s">
        <v>5958</v>
      </c>
      <c r="G2302" t="s">
        <v>5969</v>
      </c>
      <c r="H2302" t="s">
        <v>681</v>
      </c>
      <c r="I2302" t="s">
        <v>771</v>
      </c>
      <c r="J2302" t="s">
        <v>750</v>
      </c>
      <c r="K2302" t="s">
        <v>3505</v>
      </c>
      <c r="L2302" t="s">
        <v>3504</v>
      </c>
      <c r="M2302">
        <v>77988</v>
      </c>
      <c r="N2302">
        <v>16000</v>
      </c>
      <c r="O2302" s="59">
        <v>27047254</v>
      </c>
    </row>
    <row r="2303" spans="1:15" x14ac:dyDescent="0.3">
      <c r="A2303" t="s">
        <v>690</v>
      </c>
      <c r="B2303">
        <v>172.93</v>
      </c>
      <c r="C2303">
        <v>3</v>
      </c>
      <c r="D2303" s="18">
        <v>39145</v>
      </c>
      <c r="E2303" s="18">
        <v>39149</v>
      </c>
      <c r="F2303" t="s">
        <v>5960</v>
      </c>
      <c r="G2303" t="s">
        <v>5968</v>
      </c>
      <c r="H2303" t="s">
        <v>720</v>
      </c>
      <c r="I2303" t="s">
        <v>722</v>
      </c>
      <c r="J2303" t="s">
        <v>723</v>
      </c>
      <c r="K2303" t="s">
        <v>1178</v>
      </c>
      <c r="L2303" t="s">
        <v>3278</v>
      </c>
      <c r="M2303">
        <v>2708098</v>
      </c>
      <c r="N2303">
        <v>90830</v>
      </c>
      <c r="O2303" s="59">
        <v>25555614</v>
      </c>
    </row>
    <row r="2304" spans="1:15" x14ac:dyDescent="0.3">
      <c r="A2304" t="s">
        <v>709</v>
      </c>
      <c r="B2304">
        <v>147.22</v>
      </c>
      <c r="C2304">
        <v>2</v>
      </c>
      <c r="D2304" s="18">
        <v>39126</v>
      </c>
      <c r="E2304" s="18">
        <v>39170</v>
      </c>
      <c r="F2304" t="s">
        <v>5960</v>
      </c>
      <c r="G2304" t="s">
        <v>5969</v>
      </c>
      <c r="H2304" t="s">
        <v>699</v>
      </c>
      <c r="I2304" t="s">
        <v>746</v>
      </c>
      <c r="J2304" t="s">
        <v>782</v>
      </c>
      <c r="K2304" t="s">
        <v>783</v>
      </c>
      <c r="L2304" t="s">
        <v>781</v>
      </c>
      <c r="M2304">
        <v>383893</v>
      </c>
      <c r="N2304">
        <v>70700</v>
      </c>
      <c r="O2304" s="59">
        <v>17654279</v>
      </c>
    </row>
    <row r="2305" spans="1:15" x14ac:dyDescent="0.3">
      <c r="A2305" t="s">
        <v>696</v>
      </c>
      <c r="B2305">
        <v>173.75</v>
      </c>
      <c r="C2305">
        <v>2</v>
      </c>
      <c r="D2305" s="18">
        <v>39129</v>
      </c>
      <c r="E2305" s="18">
        <v>39153</v>
      </c>
      <c r="F2305" t="s">
        <v>5960</v>
      </c>
      <c r="G2305" t="s">
        <v>5968</v>
      </c>
      <c r="H2305" t="s">
        <v>720</v>
      </c>
      <c r="I2305" t="s">
        <v>765</v>
      </c>
      <c r="J2305" t="s">
        <v>766</v>
      </c>
      <c r="K2305" t="s">
        <v>765</v>
      </c>
      <c r="L2305" t="s">
        <v>3503</v>
      </c>
      <c r="M2305">
        <v>339308</v>
      </c>
      <c r="N2305">
        <v>90830</v>
      </c>
      <c r="O2305" s="59">
        <v>25422105</v>
      </c>
    </row>
    <row r="2306" spans="1:15" x14ac:dyDescent="0.3">
      <c r="A2306" t="s">
        <v>676</v>
      </c>
      <c r="B2306">
        <v>109.53</v>
      </c>
      <c r="C2306">
        <v>2</v>
      </c>
      <c r="D2306" s="18">
        <v>39105</v>
      </c>
      <c r="E2306" s="18">
        <v>39202</v>
      </c>
      <c r="F2306" t="s">
        <v>5960</v>
      </c>
      <c r="G2306" t="s">
        <v>5969</v>
      </c>
      <c r="H2306" t="s">
        <v>675</v>
      </c>
      <c r="I2306" t="s">
        <v>678</v>
      </c>
      <c r="J2306" t="s">
        <v>679</v>
      </c>
      <c r="K2306" t="s">
        <v>868</v>
      </c>
      <c r="L2306" t="s">
        <v>867</v>
      </c>
      <c r="M2306">
        <v>2229378</v>
      </c>
      <c r="N2306">
        <v>30300</v>
      </c>
      <c r="O2306" s="59">
        <v>25268886</v>
      </c>
    </row>
    <row r="2307" spans="1:15" x14ac:dyDescent="0.3">
      <c r="A2307" t="s">
        <v>709</v>
      </c>
      <c r="B2307">
        <v>114.36</v>
      </c>
      <c r="C2307">
        <v>1</v>
      </c>
      <c r="D2307" s="18">
        <v>39173</v>
      </c>
      <c r="E2307" s="18">
        <v>39178</v>
      </c>
      <c r="F2307" t="s">
        <v>5957</v>
      </c>
      <c r="G2307" t="s">
        <v>5969</v>
      </c>
      <c r="H2307" t="s">
        <v>681</v>
      </c>
      <c r="I2307" t="s">
        <v>771</v>
      </c>
      <c r="J2307" t="s">
        <v>750</v>
      </c>
      <c r="K2307" t="s">
        <v>1665</v>
      </c>
      <c r="L2307" t="s">
        <v>3502</v>
      </c>
      <c r="M2307">
        <v>2855566</v>
      </c>
      <c r="N2307">
        <v>16000</v>
      </c>
      <c r="O2307" s="59">
        <v>25758355</v>
      </c>
    </row>
    <row r="2308" spans="1:15" x14ac:dyDescent="0.3">
      <c r="A2308" t="s">
        <v>696</v>
      </c>
      <c r="B2308">
        <v>175.83</v>
      </c>
      <c r="C2308">
        <v>3</v>
      </c>
      <c r="D2308" s="18">
        <v>39112</v>
      </c>
      <c r="E2308" s="18">
        <v>39135</v>
      </c>
      <c r="F2308" t="s">
        <v>5960</v>
      </c>
      <c r="G2308" t="s">
        <v>5968</v>
      </c>
      <c r="H2308" t="s">
        <v>755</v>
      </c>
      <c r="I2308" t="s">
        <v>693</v>
      </c>
      <c r="J2308" t="s">
        <v>694</v>
      </c>
      <c r="K2308" t="s">
        <v>1372</v>
      </c>
      <c r="L2308" t="s">
        <v>1371</v>
      </c>
      <c r="M2308">
        <v>2738555</v>
      </c>
      <c r="N2308">
        <v>87000</v>
      </c>
      <c r="O2308" s="59">
        <v>1939015</v>
      </c>
    </row>
    <row r="2309" spans="1:15" x14ac:dyDescent="0.3">
      <c r="A2309" t="s">
        <v>676</v>
      </c>
      <c r="B2309">
        <v>184.19</v>
      </c>
      <c r="C2309">
        <v>3</v>
      </c>
      <c r="D2309" s="18">
        <v>39230</v>
      </c>
      <c r="E2309" s="18">
        <v>39296</v>
      </c>
      <c r="F2309" t="s">
        <v>5957</v>
      </c>
      <c r="G2309" t="s">
        <v>5969</v>
      </c>
      <c r="H2309" t="s">
        <v>699</v>
      </c>
      <c r="I2309" t="s">
        <v>672</v>
      </c>
      <c r="J2309" t="s">
        <v>851</v>
      </c>
      <c r="K2309" t="s">
        <v>1735</v>
      </c>
      <c r="L2309" t="s">
        <v>2658</v>
      </c>
      <c r="M2309">
        <v>271870</v>
      </c>
      <c r="N2309">
        <v>70700</v>
      </c>
      <c r="O2309" s="59">
        <v>26179016</v>
      </c>
    </row>
    <row r="2310" spans="1:15" x14ac:dyDescent="0.3">
      <c r="A2310" t="s">
        <v>696</v>
      </c>
      <c r="B2310">
        <v>185.27</v>
      </c>
      <c r="C2310">
        <v>3</v>
      </c>
      <c r="D2310" s="18">
        <v>39341</v>
      </c>
      <c r="E2310" s="18">
        <v>39348</v>
      </c>
      <c r="F2310" t="s">
        <v>5958</v>
      </c>
      <c r="G2310" t="s">
        <v>5969</v>
      </c>
      <c r="H2310" t="s">
        <v>699</v>
      </c>
      <c r="I2310" t="s">
        <v>693</v>
      </c>
      <c r="J2310" t="s">
        <v>694</v>
      </c>
      <c r="K2310" t="s">
        <v>953</v>
      </c>
      <c r="L2310" t="s">
        <v>1387</v>
      </c>
      <c r="M2310">
        <v>960964</v>
      </c>
      <c r="N2310">
        <v>70700</v>
      </c>
      <c r="O2310" s="59">
        <v>27043556</v>
      </c>
    </row>
    <row r="2311" spans="1:15" x14ac:dyDescent="0.3">
      <c r="A2311" t="s">
        <v>696</v>
      </c>
      <c r="B2311">
        <v>145.02000000000001</v>
      </c>
      <c r="C2311">
        <v>3</v>
      </c>
      <c r="D2311" s="18">
        <v>39178</v>
      </c>
      <c r="E2311" s="18">
        <v>39178</v>
      </c>
      <c r="F2311" t="s">
        <v>5957</v>
      </c>
      <c r="G2311" t="s">
        <v>5969</v>
      </c>
      <c r="H2311" t="s">
        <v>675</v>
      </c>
      <c r="I2311" t="s">
        <v>765</v>
      </c>
      <c r="J2311" t="s">
        <v>766</v>
      </c>
      <c r="K2311" t="s">
        <v>765</v>
      </c>
      <c r="L2311" t="s">
        <v>2059</v>
      </c>
      <c r="M2311">
        <v>337184</v>
      </c>
      <c r="N2311">
        <v>30300</v>
      </c>
      <c r="O2311" s="59">
        <v>25832184</v>
      </c>
    </row>
    <row r="2312" spans="1:15" x14ac:dyDescent="0.3">
      <c r="A2312" t="s">
        <v>696</v>
      </c>
      <c r="B2312">
        <v>168.49</v>
      </c>
      <c r="C2312">
        <v>3</v>
      </c>
      <c r="D2312" s="18">
        <v>39409</v>
      </c>
      <c r="E2312" s="18">
        <v>39412</v>
      </c>
      <c r="F2312" t="s">
        <v>5959</v>
      </c>
      <c r="G2312" t="s">
        <v>5968</v>
      </c>
      <c r="H2312" t="s">
        <v>720</v>
      </c>
      <c r="I2312" t="s">
        <v>693</v>
      </c>
      <c r="J2312" t="s">
        <v>694</v>
      </c>
      <c r="K2312" t="s">
        <v>2796</v>
      </c>
      <c r="L2312" t="s">
        <v>856</v>
      </c>
      <c r="M2312">
        <v>2486762</v>
      </c>
      <c r="N2312">
        <v>90830</v>
      </c>
      <c r="O2312" s="59">
        <v>27670670</v>
      </c>
    </row>
    <row r="2313" spans="1:15" x14ac:dyDescent="0.3">
      <c r="A2313" t="s">
        <v>696</v>
      </c>
      <c r="B2313">
        <v>125.7</v>
      </c>
      <c r="C2313">
        <v>1</v>
      </c>
      <c r="D2313" s="18">
        <v>39109</v>
      </c>
      <c r="E2313" s="18">
        <v>39118</v>
      </c>
      <c r="F2313" t="s">
        <v>5960</v>
      </c>
      <c r="G2313" t="s">
        <v>5969</v>
      </c>
      <c r="H2313" t="s">
        <v>681</v>
      </c>
      <c r="I2313" t="s">
        <v>693</v>
      </c>
      <c r="J2313" t="s">
        <v>694</v>
      </c>
      <c r="K2313" t="s">
        <v>1007</v>
      </c>
      <c r="L2313" t="s">
        <v>1006</v>
      </c>
      <c r="M2313">
        <v>358898</v>
      </c>
      <c r="N2313">
        <v>16000</v>
      </c>
      <c r="O2313" s="59">
        <v>25321460</v>
      </c>
    </row>
    <row r="2314" spans="1:15" x14ac:dyDescent="0.3">
      <c r="A2314" t="s">
        <v>690</v>
      </c>
      <c r="B2314">
        <v>122.89</v>
      </c>
      <c r="C2314">
        <v>2</v>
      </c>
      <c r="D2314" s="18">
        <v>39356</v>
      </c>
      <c r="E2314" s="18">
        <v>39371</v>
      </c>
      <c r="F2314" t="s">
        <v>5959</v>
      </c>
      <c r="G2314" t="s">
        <v>5969</v>
      </c>
      <c r="H2314" t="s">
        <v>675</v>
      </c>
      <c r="I2314" t="s">
        <v>711</v>
      </c>
      <c r="J2314" t="s">
        <v>712</v>
      </c>
      <c r="K2314" t="s">
        <v>1160</v>
      </c>
      <c r="L2314" t="s">
        <v>3103</v>
      </c>
      <c r="M2314">
        <v>159889</v>
      </c>
      <c r="N2314">
        <v>30300</v>
      </c>
      <c r="O2314" s="59">
        <v>2391450</v>
      </c>
    </row>
    <row r="2315" spans="1:15" x14ac:dyDescent="0.3">
      <c r="A2315" t="s">
        <v>709</v>
      </c>
      <c r="B2315">
        <v>193.24</v>
      </c>
      <c r="C2315">
        <v>2</v>
      </c>
      <c r="D2315" s="18">
        <v>39297</v>
      </c>
      <c r="E2315" s="18">
        <v>39333</v>
      </c>
      <c r="F2315" t="s">
        <v>5958</v>
      </c>
      <c r="G2315" t="s">
        <v>5969</v>
      </c>
      <c r="H2315" t="s">
        <v>699</v>
      </c>
      <c r="I2315" t="s">
        <v>746</v>
      </c>
      <c r="J2315" t="s">
        <v>747</v>
      </c>
      <c r="K2315" t="s">
        <v>1144</v>
      </c>
      <c r="L2315" t="s">
        <v>2197</v>
      </c>
      <c r="M2315">
        <v>2592878</v>
      </c>
      <c r="N2315">
        <v>70700</v>
      </c>
      <c r="O2315" s="59">
        <v>17754394</v>
      </c>
    </row>
    <row r="2316" spans="1:15" x14ac:dyDescent="0.3">
      <c r="A2316" t="s">
        <v>696</v>
      </c>
      <c r="B2316">
        <v>157.91999999999999</v>
      </c>
      <c r="C2316">
        <v>3</v>
      </c>
      <c r="D2316" s="18">
        <v>39391</v>
      </c>
      <c r="E2316" s="18">
        <v>39400</v>
      </c>
      <c r="F2316" t="s">
        <v>5959</v>
      </c>
      <c r="G2316" t="s">
        <v>5969</v>
      </c>
      <c r="H2316" t="s">
        <v>675</v>
      </c>
      <c r="I2316" t="s">
        <v>693</v>
      </c>
      <c r="J2316" t="s">
        <v>694</v>
      </c>
      <c r="K2316" t="s">
        <v>1088</v>
      </c>
      <c r="L2316" t="s">
        <v>1452</v>
      </c>
      <c r="M2316">
        <v>9016517</v>
      </c>
      <c r="N2316">
        <v>30300</v>
      </c>
      <c r="O2316" s="59">
        <v>27454593</v>
      </c>
    </row>
    <row r="2317" spans="1:15" x14ac:dyDescent="0.3">
      <c r="A2317" t="s">
        <v>696</v>
      </c>
      <c r="B2317">
        <v>112.13</v>
      </c>
      <c r="C2317">
        <v>2</v>
      </c>
      <c r="D2317" s="18">
        <v>39158</v>
      </c>
      <c r="E2317" s="18">
        <v>39179</v>
      </c>
      <c r="F2317" t="s">
        <v>5960</v>
      </c>
      <c r="G2317" t="s">
        <v>5969</v>
      </c>
      <c r="H2317" t="s">
        <v>681</v>
      </c>
      <c r="I2317" t="s">
        <v>765</v>
      </c>
      <c r="J2317" t="s">
        <v>766</v>
      </c>
      <c r="K2317" t="s">
        <v>1652</v>
      </c>
      <c r="L2317" t="s">
        <v>3501</v>
      </c>
      <c r="M2317">
        <v>2806556</v>
      </c>
      <c r="N2317">
        <v>16000</v>
      </c>
      <c r="O2317" s="59">
        <v>25675944</v>
      </c>
    </row>
    <row r="2318" spans="1:15" x14ac:dyDescent="0.3">
      <c r="A2318" t="s">
        <v>709</v>
      </c>
      <c r="B2318">
        <v>190.66</v>
      </c>
      <c r="C2318">
        <v>3</v>
      </c>
      <c r="D2318" s="18">
        <v>39206</v>
      </c>
      <c r="E2318" s="18">
        <v>39224</v>
      </c>
      <c r="F2318" t="s">
        <v>5957</v>
      </c>
      <c r="G2318" t="s">
        <v>5968</v>
      </c>
      <c r="H2318" t="s">
        <v>755</v>
      </c>
      <c r="I2318" t="s">
        <v>726</v>
      </c>
      <c r="J2318" t="s">
        <v>750</v>
      </c>
      <c r="K2318" t="s">
        <v>2094</v>
      </c>
      <c r="L2318" t="s">
        <v>2093</v>
      </c>
      <c r="M2318">
        <v>2240284</v>
      </c>
      <c r="N2318">
        <v>87000</v>
      </c>
      <c r="O2318" s="59">
        <v>26016588</v>
      </c>
    </row>
    <row r="2319" spans="1:15" x14ac:dyDescent="0.3">
      <c r="A2319" t="s">
        <v>696</v>
      </c>
      <c r="B2319">
        <v>168.49</v>
      </c>
      <c r="C2319">
        <v>3</v>
      </c>
      <c r="D2319" s="18">
        <v>39132</v>
      </c>
      <c r="E2319" s="18">
        <v>39135</v>
      </c>
      <c r="F2319" t="s">
        <v>5960</v>
      </c>
      <c r="G2319" t="s">
        <v>5968</v>
      </c>
      <c r="H2319" t="s">
        <v>720</v>
      </c>
      <c r="I2319" t="s">
        <v>693</v>
      </c>
      <c r="J2319" t="s">
        <v>694</v>
      </c>
      <c r="K2319" t="s">
        <v>866</v>
      </c>
      <c r="L2319" t="s">
        <v>3500</v>
      </c>
      <c r="M2319">
        <v>777590</v>
      </c>
      <c r="N2319">
        <v>90830</v>
      </c>
      <c r="O2319" s="59">
        <v>25474265</v>
      </c>
    </row>
    <row r="2320" spans="1:15" x14ac:dyDescent="0.3">
      <c r="A2320" t="s">
        <v>696</v>
      </c>
      <c r="B2320">
        <v>149.38999999999999</v>
      </c>
      <c r="C2320">
        <v>2</v>
      </c>
      <c r="D2320" s="18">
        <v>39118</v>
      </c>
      <c r="E2320" s="18">
        <v>39131</v>
      </c>
      <c r="F2320" t="s">
        <v>5960</v>
      </c>
      <c r="G2320" t="s">
        <v>5969</v>
      </c>
      <c r="H2320" t="s">
        <v>675</v>
      </c>
      <c r="I2320" t="s">
        <v>693</v>
      </c>
      <c r="J2320" t="s">
        <v>694</v>
      </c>
      <c r="K2320" t="s">
        <v>3366</v>
      </c>
      <c r="L2320" t="s">
        <v>3499</v>
      </c>
      <c r="M2320">
        <v>353139</v>
      </c>
      <c r="N2320">
        <v>30300</v>
      </c>
      <c r="O2320" s="59">
        <v>25373066</v>
      </c>
    </row>
    <row r="2321" spans="1:15" x14ac:dyDescent="0.3">
      <c r="A2321" t="s">
        <v>690</v>
      </c>
      <c r="B2321">
        <v>183.95</v>
      </c>
      <c r="C2321">
        <v>3</v>
      </c>
      <c r="D2321" s="18">
        <v>39388</v>
      </c>
      <c r="E2321" s="18">
        <v>39416</v>
      </c>
      <c r="F2321" t="s">
        <v>5959</v>
      </c>
      <c r="G2321" t="s">
        <v>5968</v>
      </c>
      <c r="H2321" t="s">
        <v>755</v>
      </c>
      <c r="I2321" t="s">
        <v>711</v>
      </c>
      <c r="J2321" t="s">
        <v>712</v>
      </c>
      <c r="K2321" t="s">
        <v>1342</v>
      </c>
      <c r="L2321" t="s">
        <v>1881</v>
      </c>
      <c r="M2321">
        <v>2527154</v>
      </c>
      <c r="N2321">
        <v>87000</v>
      </c>
      <c r="O2321" s="59">
        <v>27426157</v>
      </c>
    </row>
    <row r="2322" spans="1:15" x14ac:dyDescent="0.3">
      <c r="A2322" t="s">
        <v>676</v>
      </c>
      <c r="B2322">
        <v>190.96</v>
      </c>
      <c r="C2322">
        <v>3</v>
      </c>
      <c r="D2322" s="18">
        <v>39418</v>
      </c>
      <c r="E2322" s="18">
        <v>39513</v>
      </c>
      <c r="F2322" t="s">
        <v>5959</v>
      </c>
      <c r="G2322" t="s">
        <v>5968</v>
      </c>
      <c r="H2322" t="s">
        <v>755</v>
      </c>
      <c r="I2322" t="s">
        <v>683</v>
      </c>
      <c r="J2322" t="s">
        <v>684</v>
      </c>
      <c r="K2322" t="s">
        <v>1114</v>
      </c>
      <c r="L2322" t="s">
        <v>1113</v>
      </c>
      <c r="M2322">
        <v>958054</v>
      </c>
      <c r="N2322">
        <v>87000</v>
      </c>
      <c r="O2322" s="59">
        <v>27645613</v>
      </c>
    </row>
    <row r="2323" spans="1:15" x14ac:dyDescent="0.3">
      <c r="A2323" t="s">
        <v>709</v>
      </c>
      <c r="B2323">
        <v>142.51</v>
      </c>
      <c r="C2323">
        <v>2</v>
      </c>
      <c r="D2323" s="18">
        <v>39286</v>
      </c>
      <c r="E2323" s="18">
        <v>39329</v>
      </c>
      <c r="F2323" t="s">
        <v>5958</v>
      </c>
      <c r="G2323" t="s">
        <v>5969</v>
      </c>
      <c r="H2323" t="s">
        <v>675</v>
      </c>
      <c r="I2323" t="s">
        <v>706</v>
      </c>
      <c r="J2323" t="s">
        <v>707</v>
      </c>
      <c r="K2323" t="s">
        <v>2200</v>
      </c>
      <c r="L2323" t="s">
        <v>3068</v>
      </c>
      <c r="M2323">
        <v>2715202</v>
      </c>
      <c r="N2323">
        <v>30300</v>
      </c>
      <c r="O2323" s="59">
        <v>2256800</v>
      </c>
    </row>
    <row r="2324" spans="1:15" x14ac:dyDescent="0.3">
      <c r="A2324" t="s">
        <v>709</v>
      </c>
      <c r="B2324">
        <v>180.57</v>
      </c>
      <c r="C2324">
        <v>4</v>
      </c>
      <c r="D2324" s="18">
        <v>39327</v>
      </c>
      <c r="E2324" s="18">
        <v>39338</v>
      </c>
      <c r="F2324" t="s">
        <v>5958</v>
      </c>
      <c r="G2324" t="s">
        <v>5969</v>
      </c>
      <c r="H2324" t="s">
        <v>675</v>
      </c>
      <c r="I2324" t="s">
        <v>746</v>
      </c>
      <c r="J2324" t="s">
        <v>747</v>
      </c>
      <c r="K2324" t="s">
        <v>1805</v>
      </c>
      <c r="L2324" t="s">
        <v>1804</v>
      </c>
      <c r="M2324">
        <v>379781</v>
      </c>
      <c r="N2324">
        <v>30300</v>
      </c>
      <c r="O2324" s="59">
        <v>17771468</v>
      </c>
    </row>
    <row r="2325" spans="1:15" x14ac:dyDescent="0.3">
      <c r="A2325" t="s">
        <v>709</v>
      </c>
      <c r="B2325">
        <v>147.22</v>
      </c>
      <c r="C2325">
        <v>2</v>
      </c>
      <c r="D2325" s="18">
        <v>39139</v>
      </c>
      <c r="E2325" s="18">
        <v>39150</v>
      </c>
      <c r="F2325" t="s">
        <v>5960</v>
      </c>
      <c r="G2325" t="s">
        <v>5969</v>
      </c>
      <c r="H2325" t="s">
        <v>699</v>
      </c>
      <c r="I2325" t="s">
        <v>746</v>
      </c>
      <c r="J2325" t="s">
        <v>782</v>
      </c>
      <c r="K2325" t="s">
        <v>2642</v>
      </c>
      <c r="L2325" t="s">
        <v>3139</v>
      </c>
      <c r="M2325">
        <v>964885</v>
      </c>
      <c r="N2325">
        <v>70700</v>
      </c>
      <c r="O2325" s="59">
        <v>17662437</v>
      </c>
    </row>
    <row r="2326" spans="1:15" x14ac:dyDescent="0.3">
      <c r="A2326" t="s">
        <v>676</v>
      </c>
      <c r="B2326">
        <v>179.74</v>
      </c>
      <c r="C2326">
        <v>4</v>
      </c>
      <c r="D2326" s="18">
        <v>39206</v>
      </c>
      <c r="E2326" s="18">
        <v>39302</v>
      </c>
      <c r="F2326" t="s">
        <v>5957</v>
      </c>
      <c r="G2326" t="s">
        <v>5969</v>
      </c>
      <c r="H2326" t="s">
        <v>699</v>
      </c>
      <c r="I2326" t="s">
        <v>683</v>
      </c>
      <c r="J2326" t="s">
        <v>735</v>
      </c>
      <c r="K2326" t="s">
        <v>895</v>
      </c>
      <c r="L2326" t="s">
        <v>3498</v>
      </c>
      <c r="M2326">
        <v>247091</v>
      </c>
      <c r="N2326">
        <v>70700</v>
      </c>
      <c r="O2326" s="59">
        <v>26018514</v>
      </c>
    </row>
    <row r="2327" spans="1:15" x14ac:dyDescent="0.3">
      <c r="A2327" t="s">
        <v>676</v>
      </c>
      <c r="B2327">
        <v>142.59</v>
      </c>
      <c r="C2327">
        <v>2</v>
      </c>
      <c r="D2327" s="18">
        <v>39352</v>
      </c>
      <c r="E2327" s="18">
        <v>39428</v>
      </c>
      <c r="F2327" t="s">
        <v>5958</v>
      </c>
      <c r="G2327" t="s">
        <v>5969</v>
      </c>
      <c r="H2327" t="s">
        <v>675</v>
      </c>
      <c r="I2327" t="s">
        <v>683</v>
      </c>
      <c r="J2327" t="s">
        <v>730</v>
      </c>
      <c r="K2327" t="s">
        <v>1222</v>
      </c>
      <c r="L2327" t="s">
        <v>3497</v>
      </c>
      <c r="M2327">
        <v>247342</v>
      </c>
      <c r="N2327">
        <v>30300</v>
      </c>
      <c r="O2327" s="59">
        <v>27170834</v>
      </c>
    </row>
    <row r="2328" spans="1:15" x14ac:dyDescent="0.3">
      <c r="A2328" t="s">
        <v>676</v>
      </c>
      <c r="B2328">
        <v>155.97999999999999</v>
      </c>
      <c r="C2328">
        <v>2</v>
      </c>
      <c r="D2328" s="18">
        <v>39200</v>
      </c>
      <c r="E2328" s="18">
        <v>39206</v>
      </c>
      <c r="F2328" t="s">
        <v>5957</v>
      </c>
      <c r="G2328" t="s">
        <v>5969</v>
      </c>
      <c r="H2328" t="s">
        <v>675</v>
      </c>
      <c r="I2328" t="s">
        <v>683</v>
      </c>
      <c r="J2328" t="s">
        <v>1519</v>
      </c>
      <c r="K2328" t="s">
        <v>3496</v>
      </c>
      <c r="L2328" t="s">
        <v>1789</v>
      </c>
      <c r="M2328">
        <v>733467</v>
      </c>
      <c r="N2328">
        <v>30300</v>
      </c>
      <c r="O2328" s="59">
        <v>25967143</v>
      </c>
    </row>
    <row r="2329" spans="1:15" x14ac:dyDescent="0.3">
      <c r="A2329" t="s">
        <v>690</v>
      </c>
      <c r="B2329">
        <v>96.59</v>
      </c>
      <c r="C2329">
        <v>2</v>
      </c>
      <c r="D2329" s="18">
        <v>39163</v>
      </c>
      <c r="E2329" s="18">
        <v>39183</v>
      </c>
      <c r="F2329" t="s">
        <v>5960</v>
      </c>
      <c r="G2329" t="s">
        <v>5969</v>
      </c>
      <c r="H2329" t="s">
        <v>681</v>
      </c>
      <c r="I2329" t="s">
        <v>711</v>
      </c>
      <c r="J2329" t="s">
        <v>712</v>
      </c>
      <c r="K2329" t="s">
        <v>1277</v>
      </c>
      <c r="L2329" t="s">
        <v>2127</v>
      </c>
      <c r="M2329">
        <v>2142855</v>
      </c>
      <c r="N2329">
        <v>16000</v>
      </c>
      <c r="O2329" s="59">
        <v>25659733</v>
      </c>
    </row>
    <row r="2330" spans="1:15" x14ac:dyDescent="0.3">
      <c r="A2330" t="s">
        <v>690</v>
      </c>
      <c r="B2330">
        <v>118.3</v>
      </c>
      <c r="C2330">
        <v>1</v>
      </c>
      <c r="D2330" s="18">
        <v>39209</v>
      </c>
      <c r="E2330" s="18">
        <v>39212</v>
      </c>
      <c r="F2330" t="s">
        <v>5957</v>
      </c>
      <c r="G2330" t="s">
        <v>5968</v>
      </c>
      <c r="H2330" t="s">
        <v>720</v>
      </c>
      <c r="I2330" t="s">
        <v>711</v>
      </c>
      <c r="J2330" t="s">
        <v>712</v>
      </c>
      <c r="K2330" t="s">
        <v>1558</v>
      </c>
      <c r="L2330" t="s">
        <v>786</v>
      </c>
      <c r="M2330">
        <v>1969759</v>
      </c>
      <c r="N2330">
        <v>90830</v>
      </c>
      <c r="O2330" s="59">
        <v>26029979</v>
      </c>
    </row>
    <row r="2331" spans="1:15" x14ac:dyDescent="0.3">
      <c r="A2331" t="s">
        <v>696</v>
      </c>
      <c r="B2331">
        <v>124.43</v>
      </c>
      <c r="C2331">
        <v>1</v>
      </c>
      <c r="D2331" s="18">
        <v>39374</v>
      </c>
      <c r="E2331" s="18">
        <v>39383</v>
      </c>
      <c r="F2331" t="s">
        <v>5959</v>
      </c>
      <c r="G2331" t="s">
        <v>5969</v>
      </c>
      <c r="H2331" t="s">
        <v>681</v>
      </c>
      <c r="I2331" t="s">
        <v>693</v>
      </c>
      <c r="J2331" t="s">
        <v>694</v>
      </c>
      <c r="K2331" t="s">
        <v>733</v>
      </c>
      <c r="L2331" t="s">
        <v>3495</v>
      </c>
      <c r="M2331">
        <v>2449813</v>
      </c>
      <c r="N2331">
        <v>16000</v>
      </c>
      <c r="O2331" s="59">
        <v>27344054</v>
      </c>
    </row>
    <row r="2332" spans="1:15" x14ac:dyDescent="0.3">
      <c r="A2332" t="s">
        <v>690</v>
      </c>
      <c r="B2332">
        <v>135.16999999999999</v>
      </c>
      <c r="C2332">
        <v>3</v>
      </c>
      <c r="D2332" s="18">
        <v>39411</v>
      </c>
      <c r="E2332" s="18">
        <v>39444</v>
      </c>
      <c r="F2332" t="s">
        <v>5959</v>
      </c>
      <c r="G2332" t="s">
        <v>5968</v>
      </c>
      <c r="H2332" t="s">
        <v>720</v>
      </c>
      <c r="I2332" t="s">
        <v>711</v>
      </c>
      <c r="J2332" t="s">
        <v>712</v>
      </c>
      <c r="K2332" t="s">
        <v>801</v>
      </c>
      <c r="L2332" t="s">
        <v>1470</v>
      </c>
      <c r="M2332">
        <v>2917364</v>
      </c>
      <c r="N2332">
        <v>90830</v>
      </c>
      <c r="O2332" s="59">
        <v>27601267</v>
      </c>
    </row>
    <row r="2333" spans="1:15" x14ac:dyDescent="0.3">
      <c r="A2333" t="s">
        <v>709</v>
      </c>
      <c r="B2333">
        <v>163.51</v>
      </c>
      <c r="C2333">
        <v>2</v>
      </c>
      <c r="D2333" s="18">
        <v>39391</v>
      </c>
      <c r="E2333" s="18">
        <v>39421</v>
      </c>
      <c r="F2333" t="s">
        <v>5959</v>
      </c>
      <c r="G2333" t="s">
        <v>5969</v>
      </c>
      <c r="H2333" t="s">
        <v>675</v>
      </c>
      <c r="I2333" t="s">
        <v>746</v>
      </c>
      <c r="J2333" t="s">
        <v>747</v>
      </c>
      <c r="K2333" t="s">
        <v>1493</v>
      </c>
      <c r="L2333" t="s">
        <v>2380</v>
      </c>
      <c r="M2333">
        <v>380661</v>
      </c>
      <c r="N2333">
        <v>30300</v>
      </c>
      <c r="O2333" s="59">
        <v>17809634</v>
      </c>
    </row>
    <row r="2334" spans="1:15" x14ac:dyDescent="0.3">
      <c r="A2334" t="s">
        <v>690</v>
      </c>
      <c r="B2334">
        <v>157.52000000000001</v>
      </c>
      <c r="C2334">
        <v>3</v>
      </c>
      <c r="D2334" s="18">
        <v>39410</v>
      </c>
      <c r="E2334" s="18">
        <v>39428</v>
      </c>
      <c r="F2334" t="s">
        <v>5959</v>
      </c>
      <c r="G2334" t="s">
        <v>5969</v>
      </c>
      <c r="H2334" t="s">
        <v>675</v>
      </c>
      <c r="I2334" t="s">
        <v>722</v>
      </c>
      <c r="J2334" t="s">
        <v>723</v>
      </c>
      <c r="K2334" t="s">
        <v>2676</v>
      </c>
      <c r="L2334" t="s">
        <v>2806</v>
      </c>
      <c r="M2334">
        <v>2356783</v>
      </c>
      <c r="N2334">
        <v>30300</v>
      </c>
      <c r="O2334" s="59">
        <v>27653141</v>
      </c>
    </row>
    <row r="2335" spans="1:15" x14ac:dyDescent="0.3">
      <c r="A2335" t="s">
        <v>709</v>
      </c>
      <c r="B2335">
        <v>130.55000000000001</v>
      </c>
      <c r="C2335">
        <v>2</v>
      </c>
      <c r="D2335" s="18">
        <v>39429</v>
      </c>
      <c r="E2335" s="18">
        <v>39473</v>
      </c>
      <c r="F2335" t="s">
        <v>5959</v>
      </c>
      <c r="G2335" t="s">
        <v>5969</v>
      </c>
      <c r="H2335" t="s">
        <v>675</v>
      </c>
      <c r="I2335" t="s">
        <v>726</v>
      </c>
      <c r="J2335" t="s">
        <v>727</v>
      </c>
      <c r="K2335" t="s">
        <v>2213</v>
      </c>
      <c r="L2335" t="s">
        <v>2427</v>
      </c>
      <c r="M2335">
        <v>1748558</v>
      </c>
      <c r="N2335">
        <v>30300</v>
      </c>
      <c r="O2335" s="59">
        <v>27712331</v>
      </c>
    </row>
    <row r="2336" spans="1:15" x14ac:dyDescent="0.3">
      <c r="A2336" t="s">
        <v>709</v>
      </c>
      <c r="B2336">
        <v>98.73</v>
      </c>
      <c r="C2336">
        <v>1</v>
      </c>
      <c r="D2336" s="18">
        <v>39317</v>
      </c>
      <c r="E2336" s="18">
        <v>39344</v>
      </c>
      <c r="F2336" t="s">
        <v>5958</v>
      </c>
      <c r="G2336" t="s">
        <v>5968</v>
      </c>
      <c r="H2336" t="s">
        <v>720</v>
      </c>
      <c r="I2336" t="s">
        <v>706</v>
      </c>
      <c r="J2336" t="s">
        <v>762</v>
      </c>
      <c r="K2336" t="s">
        <v>2227</v>
      </c>
      <c r="L2336" t="s">
        <v>2226</v>
      </c>
      <c r="M2336">
        <v>201844</v>
      </c>
      <c r="N2336">
        <v>90830</v>
      </c>
      <c r="O2336" s="59">
        <v>26840946</v>
      </c>
    </row>
    <row r="2337" spans="1:15" x14ac:dyDescent="0.3">
      <c r="A2337" t="s">
        <v>696</v>
      </c>
      <c r="B2337">
        <v>112.13</v>
      </c>
      <c r="C2337">
        <v>2</v>
      </c>
      <c r="D2337" s="18">
        <v>39191</v>
      </c>
      <c r="E2337" s="18">
        <v>39200</v>
      </c>
      <c r="F2337" t="s">
        <v>5957</v>
      </c>
      <c r="G2337" t="s">
        <v>5969</v>
      </c>
      <c r="H2337" t="s">
        <v>681</v>
      </c>
      <c r="I2337" t="s">
        <v>765</v>
      </c>
      <c r="J2337" t="s">
        <v>766</v>
      </c>
      <c r="K2337" t="s">
        <v>765</v>
      </c>
      <c r="L2337" t="s">
        <v>3494</v>
      </c>
      <c r="M2337">
        <v>2721227</v>
      </c>
      <c r="N2337">
        <v>16000</v>
      </c>
      <c r="O2337" s="59">
        <v>2085424</v>
      </c>
    </row>
    <row r="2338" spans="1:15" x14ac:dyDescent="0.3">
      <c r="A2338" t="s">
        <v>676</v>
      </c>
      <c r="B2338">
        <v>86.31</v>
      </c>
      <c r="C2338">
        <v>2</v>
      </c>
      <c r="D2338" s="18">
        <v>39130</v>
      </c>
      <c r="E2338" s="18">
        <v>39199</v>
      </c>
      <c r="F2338" t="s">
        <v>5960</v>
      </c>
      <c r="G2338" t="s">
        <v>5969</v>
      </c>
      <c r="H2338" t="s">
        <v>681</v>
      </c>
      <c r="I2338" t="s">
        <v>678</v>
      </c>
      <c r="J2338" t="s">
        <v>679</v>
      </c>
      <c r="K2338" t="s">
        <v>882</v>
      </c>
      <c r="L2338" t="s">
        <v>2428</v>
      </c>
      <c r="M2338">
        <v>2207929</v>
      </c>
      <c r="N2338">
        <v>16000</v>
      </c>
      <c r="O2338" s="59">
        <v>1983521</v>
      </c>
    </row>
    <row r="2339" spans="1:15" x14ac:dyDescent="0.3">
      <c r="A2339" t="s">
        <v>709</v>
      </c>
      <c r="B2339">
        <v>155.46</v>
      </c>
      <c r="C2339">
        <v>2</v>
      </c>
      <c r="D2339" s="18">
        <v>39165</v>
      </c>
      <c r="E2339" s="18">
        <v>39209</v>
      </c>
      <c r="F2339" t="s">
        <v>5960</v>
      </c>
      <c r="G2339" t="s">
        <v>5969</v>
      </c>
      <c r="H2339" t="s">
        <v>699</v>
      </c>
      <c r="I2339" t="s">
        <v>746</v>
      </c>
      <c r="J2339" t="s">
        <v>782</v>
      </c>
      <c r="K2339" t="s">
        <v>1064</v>
      </c>
      <c r="L2339" t="s">
        <v>3139</v>
      </c>
      <c r="M2339">
        <v>2291146</v>
      </c>
      <c r="N2339">
        <v>70700</v>
      </c>
      <c r="O2339" s="59">
        <v>17678436</v>
      </c>
    </row>
    <row r="2340" spans="1:15" x14ac:dyDescent="0.3">
      <c r="A2340" t="s">
        <v>676</v>
      </c>
      <c r="B2340">
        <v>86.31</v>
      </c>
      <c r="C2340">
        <v>2</v>
      </c>
      <c r="D2340" s="18">
        <v>39172</v>
      </c>
      <c r="E2340" s="18">
        <v>39237</v>
      </c>
      <c r="F2340" t="s">
        <v>5960</v>
      </c>
      <c r="G2340" t="s">
        <v>5969</v>
      </c>
      <c r="H2340" t="s">
        <v>681</v>
      </c>
      <c r="I2340" t="s">
        <v>678</v>
      </c>
      <c r="J2340" t="s">
        <v>679</v>
      </c>
      <c r="K2340" t="s">
        <v>2296</v>
      </c>
      <c r="L2340" t="s">
        <v>2295</v>
      </c>
      <c r="M2340">
        <v>297606</v>
      </c>
      <c r="N2340">
        <v>16000</v>
      </c>
      <c r="O2340" s="59">
        <v>25775558</v>
      </c>
    </row>
    <row r="2341" spans="1:15" x14ac:dyDescent="0.3">
      <c r="A2341" t="s">
        <v>709</v>
      </c>
      <c r="B2341">
        <v>114.36</v>
      </c>
      <c r="C2341">
        <v>1</v>
      </c>
      <c r="D2341" s="18">
        <v>39409</v>
      </c>
      <c r="E2341" s="18">
        <v>39415</v>
      </c>
      <c r="F2341" t="s">
        <v>5959</v>
      </c>
      <c r="G2341" t="s">
        <v>5969</v>
      </c>
      <c r="H2341" t="s">
        <v>681</v>
      </c>
      <c r="I2341" t="s">
        <v>771</v>
      </c>
      <c r="J2341" t="s">
        <v>750</v>
      </c>
      <c r="K2341" t="s">
        <v>817</v>
      </c>
      <c r="L2341" t="s">
        <v>3493</v>
      </c>
      <c r="M2341">
        <v>81466</v>
      </c>
      <c r="N2341">
        <v>16000</v>
      </c>
      <c r="O2341" s="59">
        <v>27595980</v>
      </c>
    </row>
    <row r="2342" spans="1:15" x14ac:dyDescent="0.3">
      <c r="A2342" t="s">
        <v>696</v>
      </c>
      <c r="B2342">
        <v>157.91999999999999</v>
      </c>
      <c r="C2342">
        <v>3</v>
      </c>
      <c r="D2342" s="18">
        <v>39289</v>
      </c>
      <c r="E2342" s="18">
        <v>39290</v>
      </c>
      <c r="F2342" t="s">
        <v>5958</v>
      </c>
      <c r="G2342" t="s">
        <v>5969</v>
      </c>
      <c r="H2342" t="s">
        <v>675</v>
      </c>
      <c r="I2342" t="s">
        <v>693</v>
      </c>
      <c r="J2342" t="s">
        <v>694</v>
      </c>
      <c r="K2342" t="s">
        <v>1219</v>
      </c>
      <c r="L2342" t="s">
        <v>3492</v>
      </c>
      <c r="M2342">
        <v>2257855</v>
      </c>
      <c r="N2342">
        <v>30300</v>
      </c>
      <c r="O2342" s="59">
        <v>26692681</v>
      </c>
    </row>
    <row r="2343" spans="1:15" x14ac:dyDescent="0.3">
      <c r="A2343" t="s">
        <v>690</v>
      </c>
      <c r="B2343">
        <v>126.38</v>
      </c>
      <c r="C2343">
        <v>2</v>
      </c>
      <c r="D2343" s="18">
        <v>39219</v>
      </c>
      <c r="E2343" s="18">
        <v>39255</v>
      </c>
      <c r="F2343" t="s">
        <v>5957</v>
      </c>
      <c r="G2343" t="s">
        <v>5969</v>
      </c>
      <c r="H2343" t="s">
        <v>675</v>
      </c>
      <c r="I2343" t="s">
        <v>711</v>
      </c>
      <c r="J2343" t="s">
        <v>712</v>
      </c>
      <c r="K2343" t="s">
        <v>2025</v>
      </c>
      <c r="L2343" t="s">
        <v>3491</v>
      </c>
      <c r="M2343">
        <v>139385</v>
      </c>
      <c r="N2343">
        <v>30300</v>
      </c>
      <c r="O2343" s="59">
        <v>26081912</v>
      </c>
    </row>
    <row r="2344" spans="1:15" x14ac:dyDescent="0.3">
      <c r="A2344" t="s">
        <v>709</v>
      </c>
      <c r="B2344">
        <v>97.73</v>
      </c>
      <c r="C2344">
        <v>2</v>
      </c>
      <c r="D2344" s="18">
        <v>39363</v>
      </c>
      <c r="E2344" s="18">
        <v>39381</v>
      </c>
      <c r="F2344" t="s">
        <v>5959</v>
      </c>
      <c r="G2344" t="s">
        <v>5968</v>
      </c>
      <c r="H2344" t="s">
        <v>720</v>
      </c>
      <c r="I2344" t="s">
        <v>706</v>
      </c>
      <c r="J2344" t="s">
        <v>707</v>
      </c>
      <c r="K2344" t="s">
        <v>1989</v>
      </c>
      <c r="L2344" t="s">
        <v>1988</v>
      </c>
      <c r="M2344">
        <v>2757684</v>
      </c>
      <c r="N2344">
        <v>90830</v>
      </c>
      <c r="O2344" s="59">
        <v>27219637</v>
      </c>
    </row>
    <row r="2345" spans="1:15" x14ac:dyDescent="0.3">
      <c r="A2345" t="s">
        <v>709</v>
      </c>
      <c r="B2345">
        <v>181.01</v>
      </c>
      <c r="C2345">
        <v>2</v>
      </c>
      <c r="D2345" s="18">
        <v>39152</v>
      </c>
      <c r="E2345" s="18">
        <v>39176</v>
      </c>
      <c r="F2345" t="s">
        <v>5960</v>
      </c>
      <c r="G2345" t="s">
        <v>5969</v>
      </c>
      <c r="H2345" t="s">
        <v>675</v>
      </c>
      <c r="I2345" t="s">
        <v>746</v>
      </c>
      <c r="J2345" t="s">
        <v>782</v>
      </c>
      <c r="K2345" t="s">
        <v>2536</v>
      </c>
      <c r="L2345" t="s">
        <v>2755</v>
      </c>
      <c r="M2345">
        <v>383941</v>
      </c>
      <c r="N2345">
        <v>30300</v>
      </c>
      <c r="O2345" s="59">
        <v>17667867</v>
      </c>
    </row>
    <row r="2346" spans="1:15" x14ac:dyDescent="0.3">
      <c r="A2346" t="s">
        <v>676</v>
      </c>
      <c r="B2346">
        <v>186.44</v>
      </c>
      <c r="C2346">
        <v>2</v>
      </c>
      <c r="D2346" s="18">
        <v>39311</v>
      </c>
      <c r="E2346" s="18">
        <v>39336</v>
      </c>
      <c r="F2346" t="s">
        <v>5958</v>
      </c>
      <c r="G2346" t="s">
        <v>5969</v>
      </c>
      <c r="H2346" t="s">
        <v>699</v>
      </c>
      <c r="I2346" t="s">
        <v>672</v>
      </c>
      <c r="J2346" t="s">
        <v>779</v>
      </c>
      <c r="K2346" t="s">
        <v>780</v>
      </c>
      <c r="L2346" t="s">
        <v>1676</v>
      </c>
      <c r="M2346">
        <v>961248</v>
      </c>
      <c r="N2346">
        <v>70700</v>
      </c>
      <c r="O2346" s="59">
        <v>26827554</v>
      </c>
    </row>
    <row r="2347" spans="1:15" x14ac:dyDescent="0.3">
      <c r="A2347" t="s">
        <v>696</v>
      </c>
      <c r="B2347">
        <v>186.4</v>
      </c>
      <c r="C2347">
        <v>2</v>
      </c>
      <c r="D2347" s="18">
        <v>39335</v>
      </c>
      <c r="E2347" s="18">
        <v>39349</v>
      </c>
      <c r="F2347" t="s">
        <v>5958</v>
      </c>
      <c r="G2347" t="s">
        <v>5969</v>
      </c>
      <c r="H2347" t="s">
        <v>699</v>
      </c>
      <c r="I2347" t="s">
        <v>946</v>
      </c>
      <c r="J2347" t="s">
        <v>1124</v>
      </c>
      <c r="K2347" t="s">
        <v>1834</v>
      </c>
      <c r="L2347" t="s">
        <v>2241</v>
      </c>
      <c r="M2347">
        <v>960269</v>
      </c>
      <c r="N2347">
        <v>70700</v>
      </c>
      <c r="O2347" s="59">
        <v>26989639</v>
      </c>
    </row>
    <row r="2348" spans="1:15" x14ac:dyDescent="0.3">
      <c r="A2348" t="s">
        <v>709</v>
      </c>
      <c r="B2348">
        <v>156.27000000000001</v>
      </c>
      <c r="C2348">
        <v>2</v>
      </c>
      <c r="D2348" s="18">
        <v>39229</v>
      </c>
      <c r="E2348" s="18">
        <v>39232</v>
      </c>
      <c r="F2348" t="s">
        <v>5957</v>
      </c>
      <c r="G2348" t="s">
        <v>5969</v>
      </c>
      <c r="H2348" t="s">
        <v>675</v>
      </c>
      <c r="I2348" t="s">
        <v>746</v>
      </c>
      <c r="J2348" t="s">
        <v>833</v>
      </c>
      <c r="K2348" t="s">
        <v>2915</v>
      </c>
      <c r="L2348" t="s">
        <v>3490</v>
      </c>
      <c r="M2348">
        <v>372384</v>
      </c>
      <c r="N2348">
        <v>30300</v>
      </c>
      <c r="O2348" s="59">
        <v>17714854</v>
      </c>
    </row>
    <row r="2349" spans="1:15" x14ac:dyDescent="0.3">
      <c r="A2349" t="s">
        <v>690</v>
      </c>
      <c r="B2349">
        <v>112.39</v>
      </c>
      <c r="C2349">
        <v>1</v>
      </c>
      <c r="D2349" s="18">
        <v>39122</v>
      </c>
      <c r="E2349" s="18">
        <v>39135</v>
      </c>
      <c r="F2349" t="s">
        <v>5960</v>
      </c>
      <c r="G2349" t="s">
        <v>5969</v>
      </c>
      <c r="H2349" t="s">
        <v>681</v>
      </c>
      <c r="I2349" t="s">
        <v>722</v>
      </c>
      <c r="J2349" t="s">
        <v>797</v>
      </c>
      <c r="K2349" t="s">
        <v>1536</v>
      </c>
      <c r="L2349" t="s">
        <v>3489</v>
      </c>
      <c r="M2349">
        <v>106174</v>
      </c>
      <c r="N2349">
        <v>16000</v>
      </c>
      <c r="O2349" s="59">
        <v>25205249</v>
      </c>
    </row>
    <row r="2350" spans="1:15" x14ac:dyDescent="0.3">
      <c r="A2350" t="s">
        <v>696</v>
      </c>
      <c r="B2350">
        <v>124.43</v>
      </c>
      <c r="C2350">
        <v>1</v>
      </c>
      <c r="D2350" s="18">
        <v>39221</v>
      </c>
      <c r="E2350" s="18">
        <v>39246</v>
      </c>
      <c r="F2350" t="s">
        <v>5957</v>
      </c>
      <c r="G2350" t="s">
        <v>5969</v>
      </c>
      <c r="H2350" t="s">
        <v>681</v>
      </c>
      <c r="I2350" t="s">
        <v>693</v>
      </c>
      <c r="J2350" t="s">
        <v>694</v>
      </c>
      <c r="K2350" t="s">
        <v>820</v>
      </c>
      <c r="L2350" t="s">
        <v>1837</v>
      </c>
      <c r="M2350">
        <v>356832</v>
      </c>
      <c r="N2350">
        <v>16000</v>
      </c>
      <c r="O2350" s="59">
        <v>26152186</v>
      </c>
    </row>
    <row r="2351" spans="1:15" x14ac:dyDescent="0.3">
      <c r="A2351" t="s">
        <v>676</v>
      </c>
      <c r="B2351">
        <v>86.31</v>
      </c>
      <c r="C2351">
        <v>2</v>
      </c>
      <c r="D2351" s="18">
        <v>39177</v>
      </c>
      <c r="E2351" s="18">
        <v>39255</v>
      </c>
      <c r="F2351" t="s">
        <v>5957</v>
      </c>
      <c r="G2351" t="s">
        <v>5969</v>
      </c>
      <c r="H2351" t="s">
        <v>681</v>
      </c>
      <c r="I2351" t="s">
        <v>678</v>
      </c>
      <c r="J2351" t="s">
        <v>679</v>
      </c>
      <c r="K2351" t="s">
        <v>882</v>
      </c>
      <c r="L2351" t="s">
        <v>1417</v>
      </c>
      <c r="M2351">
        <v>2585537</v>
      </c>
      <c r="N2351">
        <v>16000</v>
      </c>
      <c r="O2351" s="59">
        <v>25775654</v>
      </c>
    </row>
    <row r="2352" spans="1:15" x14ac:dyDescent="0.3">
      <c r="A2352" t="s">
        <v>696</v>
      </c>
      <c r="B2352">
        <v>181.28</v>
      </c>
      <c r="C2352">
        <v>3</v>
      </c>
      <c r="D2352" s="18">
        <v>39291</v>
      </c>
      <c r="E2352" s="18">
        <v>39314</v>
      </c>
      <c r="F2352" t="s">
        <v>5958</v>
      </c>
      <c r="G2352" t="s">
        <v>5969</v>
      </c>
      <c r="H2352" t="s">
        <v>699</v>
      </c>
      <c r="I2352" t="s">
        <v>693</v>
      </c>
      <c r="J2352" t="s">
        <v>694</v>
      </c>
      <c r="K2352" t="s">
        <v>733</v>
      </c>
      <c r="L2352" t="s">
        <v>2557</v>
      </c>
      <c r="M2352">
        <v>961732</v>
      </c>
      <c r="N2352">
        <v>70700</v>
      </c>
      <c r="O2352" s="59">
        <v>26666125</v>
      </c>
    </row>
    <row r="2353" spans="1:15" x14ac:dyDescent="0.3">
      <c r="A2353" t="s">
        <v>709</v>
      </c>
      <c r="B2353">
        <v>181.82</v>
      </c>
      <c r="C2353">
        <v>2</v>
      </c>
      <c r="D2353" s="18">
        <v>39277</v>
      </c>
      <c r="E2353" s="18">
        <v>39289</v>
      </c>
      <c r="F2353" t="s">
        <v>5958</v>
      </c>
      <c r="G2353" t="s">
        <v>5968</v>
      </c>
      <c r="H2353" t="s">
        <v>755</v>
      </c>
      <c r="I2353" t="s">
        <v>746</v>
      </c>
      <c r="J2353" t="s">
        <v>782</v>
      </c>
      <c r="K2353" t="s">
        <v>1392</v>
      </c>
      <c r="L2353" t="s">
        <v>1783</v>
      </c>
      <c r="M2353">
        <v>964383</v>
      </c>
      <c r="N2353">
        <v>87000</v>
      </c>
      <c r="O2353" s="59">
        <v>17742669</v>
      </c>
    </row>
    <row r="2354" spans="1:15" x14ac:dyDescent="0.3">
      <c r="A2354" t="s">
        <v>709</v>
      </c>
      <c r="B2354">
        <v>155.46</v>
      </c>
      <c r="C2354">
        <v>2</v>
      </c>
      <c r="D2354" s="18">
        <v>39200</v>
      </c>
      <c r="E2354" s="18">
        <v>39214</v>
      </c>
      <c r="F2354" t="s">
        <v>5957</v>
      </c>
      <c r="G2354" t="s">
        <v>5969</v>
      </c>
      <c r="H2354" t="s">
        <v>699</v>
      </c>
      <c r="I2354" t="s">
        <v>746</v>
      </c>
      <c r="J2354" t="s">
        <v>782</v>
      </c>
      <c r="K2354" t="s">
        <v>3488</v>
      </c>
      <c r="L2354" t="s">
        <v>3487</v>
      </c>
      <c r="M2354">
        <v>964535</v>
      </c>
      <c r="N2354">
        <v>70700</v>
      </c>
      <c r="O2354" s="59">
        <v>17698452</v>
      </c>
    </row>
    <row r="2355" spans="1:15" x14ac:dyDescent="0.3">
      <c r="A2355" t="s">
        <v>709</v>
      </c>
      <c r="B2355">
        <v>184.64</v>
      </c>
      <c r="C2355">
        <v>4</v>
      </c>
      <c r="D2355" s="18">
        <v>39305</v>
      </c>
      <c r="E2355" s="18">
        <v>39316</v>
      </c>
      <c r="F2355" t="s">
        <v>5958</v>
      </c>
      <c r="G2355" t="s">
        <v>5969</v>
      </c>
      <c r="H2355" t="s">
        <v>699</v>
      </c>
      <c r="I2355" t="s">
        <v>726</v>
      </c>
      <c r="J2355" t="s">
        <v>750</v>
      </c>
      <c r="K2355" t="s">
        <v>984</v>
      </c>
      <c r="L2355" t="s">
        <v>865</v>
      </c>
      <c r="M2355">
        <v>54159</v>
      </c>
      <c r="N2355">
        <v>70700</v>
      </c>
      <c r="O2355" s="59">
        <v>26771149</v>
      </c>
    </row>
    <row r="2356" spans="1:15" x14ac:dyDescent="0.3">
      <c r="A2356" t="s">
        <v>690</v>
      </c>
      <c r="B2356">
        <v>171.66</v>
      </c>
      <c r="C2356">
        <v>2</v>
      </c>
      <c r="D2356" s="18">
        <v>39290</v>
      </c>
      <c r="E2356" s="18">
        <v>39295</v>
      </c>
      <c r="F2356" t="s">
        <v>5958</v>
      </c>
      <c r="G2356" t="s">
        <v>5969</v>
      </c>
      <c r="H2356" t="s">
        <v>699</v>
      </c>
      <c r="I2356" t="s">
        <v>711</v>
      </c>
      <c r="J2356" t="s">
        <v>712</v>
      </c>
      <c r="K2356" t="s">
        <v>801</v>
      </c>
      <c r="L2356" t="s">
        <v>2621</v>
      </c>
      <c r="M2356">
        <v>2344986</v>
      </c>
      <c r="N2356">
        <v>70700</v>
      </c>
      <c r="O2356" s="59">
        <v>26664120</v>
      </c>
    </row>
    <row r="2357" spans="1:15" x14ac:dyDescent="0.3">
      <c r="A2357" t="s">
        <v>696</v>
      </c>
      <c r="B2357">
        <v>145.02000000000001</v>
      </c>
      <c r="C2357">
        <v>3</v>
      </c>
      <c r="D2357" s="18">
        <v>39352</v>
      </c>
      <c r="E2357" s="18">
        <v>39354</v>
      </c>
      <c r="F2357" t="s">
        <v>5958</v>
      </c>
      <c r="G2357" t="s">
        <v>5969</v>
      </c>
      <c r="H2357" t="s">
        <v>675</v>
      </c>
      <c r="I2357" t="s">
        <v>765</v>
      </c>
      <c r="J2357" t="s">
        <v>766</v>
      </c>
      <c r="K2357" t="s">
        <v>1163</v>
      </c>
      <c r="L2357" t="s">
        <v>1162</v>
      </c>
      <c r="M2357">
        <v>2917687</v>
      </c>
      <c r="N2357">
        <v>30300</v>
      </c>
      <c r="O2357" s="59">
        <v>27178407</v>
      </c>
    </row>
    <row r="2358" spans="1:15" x14ac:dyDescent="0.3">
      <c r="A2358" t="s">
        <v>709</v>
      </c>
      <c r="B2358">
        <v>174.36</v>
      </c>
      <c r="C2358">
        <v>2</v>
      </c>
      <c r="D2358" s="18">
        <v>39376</v>
      </c>
      <c r="E2358" s="18">
        <v>39421</v>
      </c>
      <c r="F2358" t="s">
        <v>5959</v>
      </c>
      <c r="G2358" t="s">
        <v>5969</v>
      </c>
      <c r="H2358" t="s">
        <v>675</v>
      </c>
      <c r="I2358" t="s">
        <v>746</v>
      </c>
      <c r="J2358" t="s">
        <v>782</v>
      </c>
      <c r="K2358" t="s">
        <v>1973</v>
      </c>
      <c r="L2358" t="s">
        <v>1972</v>
      </c>
      <c r="M2358">
        <v>2070872</v>
      </c>
      <c r="N2358">
        <v>30300</v>
      </c>
      <c r="O2358" s="59">
        <v>17801190</v>
      </c>
    </row>
    <row r="2359" spans="1:15" x14ac:dyDescent="0.3">
      <c r="A2359" t="s">
        <v>690</v>
      </c>
      <c r="B2359">
        <v>92.9</v>
      </c>
      <c r="C2359">
        <v>2</v>
      </c>
      <c r="D2359" s="18">
        <v>39098</v>
      </c>
      <c r="E2359" s="18">
        <v>39117</v>
      </c>
      <c r="F2359" t="s">
        <v>5960</v>
      </c>
      <c r="G2359" t="s">
        <v>5969</v>
      </c>
      <c r="H2359" t="s">
        <v>681</v>
      </c>
      <c r="I2359" t="s">
        <v>711</v>
      </c>
      <c r="J2359" t="s">
        <v>712</v>
      </c>
      <c r="K2359" t="s">
        <v>801</v>
      </c>
      <c r="L2359" t="s">
        <v>2037</v>
      </c>
      <c r="M2359">
        <v>2864005</v>
      </c>
      <c r="N2359">
        <v>16000</v>
      </c>
      <c r="O2359" s="59">
        <v>25209293</v>
      </c>
    </row>
    <row r="2360" spans="1:15" x14ac:dyDescent="0.3">
      <c r="A2360" t="s">
        <v>696</v>
      </c>
      <c r="B2360">
        <v>157.91999999999999</v>
      </c>
      <c r="C2360">
        <v>3</v>
      </c>
      <c r="D2360" s="18">
        <v>39419</v>
      </c>
      <c r="E2360" s="18">
        <v>39431</v>
      </c>
      <c r="F2360" t="s">
        <v>5959</v>
      </c>
      <c r="G2360" t="s">
        <v>5969</v>
      </c>
      <c r="H2360" t="s">
        <v>675</v>
      </c>
      <c r="I2360" t="s">
        <v>693</v>
      </c>
      <c r="J2360" t="s">
        <v>694</v>
      </c>
      <c r="K2360" t="s">
        <v>914</v>
      </c>
      <c r="L2360" t="s">
        <v>3486</v>
      </c>
      <c r="M2360">
        <v>357975</v>
      </c>
      <c r="N2360">
        <v>30300</v>
      </c>
      <c r="O2360" s="59">
        <v>27725882</v>
      </c>
    </row>
    <row r="2361" spans="1:15" x14ac:dyDescent="0.3">
      <c r="A2361" t="s">
        <v>676</v>
      </c>
      <c r="B2361">
        <v>190.96</v>
      </c>
      <c r="C2361">
        <v>3</v>
      </c>
      <c r="D2361" s="18">
        <v>39298</v>
      </c>
      <c r="E2361" s="18">
        <v>39323</v>
      </c>
      <c r="F2361" t="s">
        <v>5958</v>
      </c>
      <c r="G2361" t="s">
        <v>5968</v>
      </c>
      <c r="H2361" t="s">
        <v>755</v>
      </c>
      <c r="I2361" t="s">
        <v>683</v>
      </c>
      <c r="J2361" t="s">
        <v>684</v>
      </c>
      <c r="K2361" t="s">
        <v>3485</v>
      </c>
      <c r="L2361" t="s">
        <v>2228</v>
      </c>
      <c r="M2361">
        <v>958158</v>
      </c>
      <c r="N2361">
        <v>87000</v>
      </c>
      <c r="O2361" s="59">
        <v>26718660</v>
      </c>
    </row>
    <row r="2362" spans="1:15" x14ac:dyDescent="0.3">
      <c r="A2362" t="s">
        <v>709</v>
      </c>
      <c r="B2362">
        <v>156.27000000000001</v>
      </c>
      <c r="C2362">
        <v>2</v>
      </c>
      <c r="D2362" s="18">
        <v>39297</v>
      </c>
      <c r="E2362" s="18">
        <v>39323</v>
      </c>
      <c r="F2362" t="s">
        <v>5958</v>
      </c>
      <c r="G2362" t="s">
        <v>5969</v>
      </c>
      <c r="H2362" t="s">
        <v>675</v>
      </c>
      <c r="I2362" t="s">
        <v>746</v>
      </c>
      <c r="J2362" t="s">
        <v>833</v>
      </c>
      <c r="K2362" t="s">
        <v>1899</v>
      </c>
      <c r="L2362" t="s">
        <v>2763</v>
      </c>
      <c r="M2362">
        <v>371997</v>
      </c>
      <c r="N2362">
        <v>30300</v>
      </c>
      <c r="O2362" s="59">
        <v>17750546</v>
      </c>
    </row>
    <row r="2363" spans="1:15" x14ac:dyDescent="0.3">
      <c r="A2363" t="s">
        <v>690</v>
      </c>
      <c r="B2363">
        <v>92.9</v>
      </c>
      <c r="C2363">
        <v>2</v>
      </c>
      <c r="D2363" s="18">
        <v>39270</v>
      </c>
      <c r="E2363" s="18">
        <v>39291</v>
      </c>
      <c r="F2363" t="s">
        <v>5958</v>
      </c>
      <c r="G2363" t="s">
        <v>5969</v>
      </c>
      <c r="H2363" t="s">
        <v>681</v>
      </c>
      <c r="I2363" t="s">
        <v>711</v>
      </c>
      <c r="J2363" t="s">
        <v>712</v>
      </c>
      <c r="K2363" t="s">
        <v>801</v>
      </c>
      <c r="L2363" t="s">
        <v>1882</v>
      </c>
      <c r="M2363">
        <v>150696</v>
      </c>
      <c r="N2363">
        <v>16000</v>
      </c>
      <c r="O2363" s="59">
        <v>26511668</v>
      </c>
    </row>
    <row r="2364" spans="1:15" x14ac:dyDescent="0.3">
      <c r="A2364" t="s">
        <v>709</v>
      </c>
      <c r="B2364">
        <v>156.27000000000001</v>
      </c>
      <c r="C2364">
        <v>2</v>
      </c>
      <c r="D2364" s="18">
        <v>39446</v>
      </c>
      <c r="E2364" s="18">
        <v>39486</v>
      </c>
      <c r="F2364" t="s">
        <v>5959</v>
      </c>
      <c r="G2364" t="s">
        <v>5969</v>
      </c>
      <c r="H2364" t="s">
        <v>675</v>
      </c>
      <c r="I2364" t="s">
        <v>746</v>
      </c>
      <c r="J2364" t="s">
        <v>833</v>
      </c>
      <c r="K2364" t="s">
        <v>1973</v>
      </c>
      <c r="L2364" t="s">
        <v>3484</v>
      </c>
      <c r="M2364">
        <v>710466</v>
      </c>
      <c r="N2364">
        <v>30300</v>
      </c>
      <c r="O2364" s="59">
        <v>17841684</v>
      </c>
    </row>
    <row r="2365" spans="1:15" x14ac:dyDescent="0.3">
      <c r="A2365" t="s">
        <v>696</v>
      </c>
      <c r="B2365">
        <v>155.44</v>
      </c>
      <c r="C2365">
        <v>3</v>
      </c>
      <c r="D2365" s="18">
        <v>39144</v>
      </c>
      <c r="E2365" s="18">
        <v>39147</v>
      </c>
      <c r="F2365" t="s">
        <v>5960</v>
      </c>
      <c r="G2365" t="s">
        <v>5969</v>
      </c>
      <c r="H2365" t="s">
        <v>675</v>
      </c>
      <c r="I2365" t="s">
        <v>693</v>
      </c>
      <c r="J2365" t="s">
        <v>694</v>
      </c>
      <c r="K2365" t="s">
        <v>1133</v>
      </c>
      <c r="L2365" t="s">
        <v>2439</v>
      </c>
      <c r="M2365">
        <v>368012</v>
      </c>
      <c r="N2365">
        <v>30300</v>
      </c>
      <c r="O2365" s="59">
        <v>25575325</v>
      </c>
    </row>
    <row r="2366" spans="1:15" x14ac:dyDescent="0.3">
      <c r="A2366" t="s">
        <v>696</v>
      </c>
      <c r="B2366">
        <v>119.64</v>
      </c>
      <c r="C2366">
        <v>1</v>
      </c>
      <c r="D2366" s="18">
        <v>39376</v>
      </c>
      <c r="E2366" s="18">
        <v>39387</v>
      </c>
      <c r="F2366" t="s">
        <v>5959</v>
      </c>
      <c r="G2366" t="s">
        <v>5969</v>
      </c>
      <c r="H2366" t="s">
        <v>681</v>
      </c>
      <c r="I2366" t="s">
        <v>693</v>
      </c>
      <c r="J2366" t="s">
        <v>694</v>
      </c>
      <c r="K2366" t="s">
        <v>698</v>
      </c>
      <c r="L2366" t="s">
        <v>1220</v>
      </c>
      <c r="M2366">
        <v>367385</v>
      </c>
      <c r="N2366">
        <v>16000</v>
      </c>
      <c r="O2366" s="59">
        <v>27345003</v>
      </c>
    </row>
    <row r="2367" spans="1:15" x14ac:dyDescent="0.3">
      <c r="A2367" t="s">
        <v>709</v>
      </c>
      <c r="B2367">
        <v>180.57</v>
      </c>
      <c r="C2367">
        <v>4</v>
      </c>
      <c r="D2367" s="18">
        <v>39445</v>
      </c>
      <c r="E2367" s="18">
        <v>39493</v>
      </c>
      <c r="F2367" t="s">
        <v>5959</v>
      </c>
      <c r="G2367" t="s">
        <v>5969</v>
      </c>
      <c r="H2367" t="s">
        <v>675</v>
      </c>
      <c r="I2367" t="s">
        <v>746</v>
      </c>
      <c r="J2367" t="s">
        <v>747</v>
      </c>
      <c r="K2367" t="s">
        <v>1034</v>
      </c>
      <c r="L2367" t="s">
        <v>3483</v>
      </c>
      <c r="M2367">
        <v>752777</v>
      </c>
      <c r="N2367">
        <v>30300</v>
      </c>
      <c r="O2367" s="59">
        <v>17838636</v>
      </c>
    </row>
    <row r="2368" spans="1:15" x14ac:dyDescent="0.3">
      <c r="A2368" t="s">
        <v>709</v>
      </c>
      <c r="B2368">
        <v>114.36</v>
      </c>
      <c r="C2368">
        <v>1</v>
      </c>
      <c r="D2368" s="18">
        <v>39227</v>
      </c>
      <c r="E2368" s="18">
        <v>39258</v>
      </c>
      <c r="F2368" t="s">
        <v>5957</v>
      </c>
      <c r="G2368" t="s">
        <v>5969</v>
      </c>
      <c r="H2368" t="s">
        <v>681</v>
      </c>
      <c r="I2368" t="s">
        <v>771</v>
      </c>
      <c r="J2368" t="s">
        <v>750</v>
      </c>
      <c r="K2368" t="s">
        <v>1251</v>
      </c>
      <c r="L2368" t="s">
        <v>2249</v>
      </c>
      <c r="M2368">
        <v>2617965</v>
      </c>
      <c r="N2368">
        <v>16000</v>
      </c>
      <c r="O2368" s="59">
        <v>26184104</v>
      </c>
    </row>
    <row r="2369" spans="1:15" x14ac:dyDescent="0.3">
      <c r="A2369" t="s">
        <v>696</v>
      </c>
      <c r="B2369">
        <v>112.13</v>
      </c>
      <c r="C2369">
        <v>2</v>
      </c>
      <c r="D2369" s="18">
        <v>39212</v>
      </c>
      <c r="E2369" s="18">
        <v>39223</v>
      </c>
      <c r="F2369" t="s">
        <v>5957</v>
      </c>
      <c r="G2369" t="s">
        <v>5969</v>
      </c>
      <c r="H2369" t="s">
        <v>681</v>
      </c>
      <c r="I2369" t="s">
        <v>765</v>
      </c>
      <c r="J2369" t="s">
        <v>766</v>
      </c>
      <c r="K2369" t="s">
        <v>765</v>
      </c>
      <c r="L2369" t="s">
        <v>2146</v>
      </c>
      <c r="M2369">
        <v>337092</v>
      </c>
      <c r="N2369">
        <v>16000</v>
      </c>
      <c r="O2369" s="59">
        <v>26043830</v>
      </c>
    </row>
    <row r="2370" spans="1:15" x14ac:dyDescent="0.3">
      <c r="A2370" t="s">
        <v>690</v>
      </c>
      <c r="B2370">
        <v>124.33</v>
      </c>
      <c r="C2370">
        <v>1</v>
      </c>
      <c r="D2370" s="18">
        <v>39431</v>
      </c>
      <c r="E2370" s="18">
        <v>39458</v>
      </c>
      <c r="F2370" t="s">
        <v>5959</v>
      </c>
      <c r="G2370" t="s">
        <v>5969</v>
      </c>
      <c r="H2370" t="s">
        <v>681</v>
      </c>
      <c r="I2370" t="s">
        <v>722</v>
      </c>
      <c r="J2370" t="s">
        <v>723</v>
      </c>
      <c r="K2370" t="s">
        <v>724</v>
      </c>
      <c r="L2370" t="s">
        <v>3482</v>
      </c>
      <c r="M2370">
        <v>125598</v>
      </c>
      <c r="N2370">
        <v>16000</v>
      </c>
      <c r="O2370" s="59">
        <v>27762802</v>
      </c>
    </row>
    <row r="2371" spans="1:15" x14ac:dyDescent="0.3">
      <c r="A2371" t="s">
        <v>690</v>
      </c>
      <c r="B2371">
        <v>173</v>
      </c>
      <c r="C2371">
        <v>2</v>
      </c>
      <c r="D2371" s="18">
        <v>39152</v>
      </c>
      <c r="E2371" s="18">
        <v>39171</v>
      </c>
      <c r="F2371" t="s">
        <v>5960</v>
      </c>
      <c r="G2371" t="s">
        <v>5969</v>
      </c>
      <c r="H2371" t="s">
        <v>699</v>
      </c>
      <c r="I2371" t="s">
        <v>687</v>
      </c>
      <c r="J2371" t="s">
        <v>688</v>
      </c>
      <c r="K2371" t="s">
        <v>1662</v>
      </c>
      <c r="L2371" t="s">
        <v>3481</v>
      </c>
      <c r="M2371">
        <v>267408</v>
      </c>
      <c r="N2371">
        <v>70700</v>
      </c>
      <c r="O2371" s="59">
        <v>25598185</v>
      </c>
    </row>
    <row r="2372" spans="1:15" x14ac:dyDescent="0.3">
      <c r="A2372" t="s">
        <v>690</v>
      </c>
      <c r="B2372">
        <v>111.12</v>
      </c>
      <c r="C2372">
        <v>1</v>
      </c>
      <c r="D2372" s="18">
        <v>39397</v>
      </c>
      <c r="E2372" s="18">
        <v>39404</v>
      </c>
      <c r="F2372" t="s">
        <v>5959</v>
      </c>
      <c r="G2372" t="s">
        <v>5969</v>
      </c>
      <c r="H2372" t="s">
        <v>681</v>
      </c>
      <c r="I2372" t="s">
        <v>839</v>
      </c>
      <c r="J2372" t="s">
        <v>840</v>
      </c>
      <c r="K2372" t="s">
        <v>2047</v>
      </c>
      <c r="L2372" t="s">
        <v>831</v>
      </c>
      <c r="M2372">
        <v>289682</v>
      </c>
      <c r="N2372">
        <v>16000</v>
      </c>
      <c r="O2372" s="59">
        <v>27502969</v>
      </c>
    </row>
    <row r="2373" spans="1:15" x14ac:dyDescent="0.3">
      <c r="A2373" t="s">
        <v>676</v>
      </c>
      <c r="B2373">
        <v>119.38</v>
      </c>
      <c r="C2373">
        <v>1</v>
      </c>
      <c r="D2373" s="18">
        <v>39307</v>
      </c>
      <c r="E2373" s="18">
        <v>39317</v>
      </c>
      <c r="F2373" t="s">
        <v>5958</v>
      </c>
      <c r="G2373" t="s">
        <v>5969</v>
      </c>
      <c r="H2373" t="s">
        <v>681</v>
      </c>
      <c r="I2373" t="s">
        <v>672</v>
      </c>
      <c r="J2373" t="s">
        <v>673</v>
      </c>
      <c r="K2373" t="s">
        <v>674</v>
      </c>
      <c r="L2373" t="s">
        <v>3480</v>
      </c>
      <c r="M2373">
        <v>2676587</v>
      </c>
      <c r="N2373">
        <v>16000</v>
      </c>
      <c r="O2373" s="59">
        <v>26792842</v>
      </c>
    </row>
    <row r="2374" spans="1:15" x14ac:dyDescent="0.3">
      <c r="A2374" t="s">
        <v>690</v>
      </c>
      <c r="B2374">
        <v>157.52000000000001</v>
      </c>
      <c r="C2374">
        <v>3</v>
      </c>
      <c r="D2374" s="18">
        <v>39353</v>
      </c>
      <c r="E2374" s="18">
        <v>39378</v>
      </c>
      <c r="F2374" t="s">
        <v>5958</v>
      </c>
      <c r="G2374" t="s">
        <v>5969</v>
      </c>
      <c r="H2374" t="s">
        <v>675</v>
      </c>
      <c r="I2374" t="s">
        <v>722</v>
      </c>
      <c r="J2374" t="s">
        <v>723</v>
      </c>
      <c r="K2374" t="s">
        <v>1216</v>
      </c>
      <c r="L2374" t="s">
        <v>1996</v>
      </c>
      <c r="M2374">
        <v>855325</v>
      </c>
      <c r="N2374">
        <v>30300</v>
      </c>
      <c r="O2374" s="59">
        <v>27161126</v>
      </c>
    </row>
    <row r="2375" spans="1:15" x14ac:dyDescent="0.3">
      <c r="A2375" t="s">
        <v>676</v>
      </c>
      <c r="B2375">
        <v>109.53</v>
      </c>
      <c r="C2375">
        <v>2</v>
      </c>
      <c r="D2375" s="18">
        <v>39347</v>
      </c>
      <c r="E2375" s="18">
        <v>39413</v>
      </c>
      <c r="F2375" t="s">
        <v>5958</v>
      </c>
      <c r="G2375" t="s">
        <v>5969</v>
      </c>
      <c r="H2375" t="s">
        <v>675</v>
      </c>
      <c r="I2375" t="s">
        <v>678</v>
      </c>
      <c r="J2375" t="s">
        <v>679</v>
      </c>
      <c r="K2375" t="s">
        <v>678</v>
      </c>
      <c r="L2375" t="s">
        <v>2913</v>
      </c>
      <c r="M2375">
        <v>302811</v>
      </c>
      <c r="N2375">
        <v>30300</v>
      </c>
      <c r="O2375" s="59">
        <v>27120444</v>
      </c>
    </row>
    <row r="2376" spans="1:15" x14ac:dyDescent="0.3">
      <c r="A2376" t="s">
        <v>690</v>
      </c>
      <c r="B2376">
        <v>92.9</v>
      </c>
      <c r="C2376">
        <v>2</v>
      </c>
      <c r="D2376" s="18">
        <v>39390</v>
      </c>
      <c r="E2376" s="18">
        <v>39428</v>
      </c>
      <c r="F2376" t="s">
        <v>5959</v>
      </c>
      <c r="G2376" t="s">
        <v>5969</v>
      </c>
      <c r="H2376" t="s">
        <v>681</v>
      </c>
      <c r="I2376" t="s">
        <v>711</v>
      </c>
      <c r="J2376" t="s">
        <v>712</v>
      </c>
      <c r="K2376" t="s">
        <v>787</v>
      </c>
      <c r="L2376" t="s">
        <v>3479</v>
      </c>
      <c r="M2376">
        <v>148348</v>
      </c>
      <c r="N2376">
        <v>16000</v>
      </c>
      <c r="O2376" s="59">
        <v>27514988</v>
      </c>
    </row>
    <row r="2377" spans="1:15" x14ac:dyDescent="0.3">
      <c r="A2377" t="s">
        <v>676</v>
      </c>
      <c r="B2377">
        <v>121.91</v>
      </c>
      <c r="C2377">
        <v>2</v>
      </c>
      <c r="D2377" s="18">
        <v>39119</v>
      </c>
      <c r="E2377" s="18">
        <v>39121</v>
      </c>
      <c r="F2377" t="s">
        <v>5960</v>
      </c>
      <c r="G2377" t="s">
        <v>5969</v>
      </c>
      <c r="H2377" t="s">
        <v>681</v>
      </c>
      <c r="I2377" t="s">
        <v>683</v>
      </c>
      <c r="J2377" t="s">
        <v>730</v>
      </c>
      <c r="K2377" t="s">
        <v>3478</v>
      </c>
      <c r="L2377" t="s">
        <v>3477</v>
      </c>
      <c r="M2377">
        <v>246754</v>
      </c>
      <c r="N2377">
        <v>16000</v>
      </c>
      <c r="O2377" s="59">
        <v>25364033</v>
      </c>
    </row>
    <row r="2378" spans="1:15" x14ac:dyDescent="0.3">
      <c r="A2378" t="s">
        <v>696</v>
      </c>
      <c r="B2378">
        <v>181.28</v>
      </c>
      <c r="C2378">
        <v>3</v>
      </c>
      <c r="D2378" s="18">
        <v>39241</v>
      </c>
      <c r="E2378" s="18">
        <v>39262</v>
      </c>
      <c r="F2378" t="s">
        <v>5957</v>
      </c>
      <c r="G2378" t="s">
        <v>5969</v>
      </c>
      <c r="H2378" t="s">
        <v>699</v>
      </c>
      <c r="I2378" t="s">
        <v>693</v>
      </c>
      <c r="J2378" t="s">
        <v>694</v>
      </c>
      <c r="K2378" t="s">
        <v>1686</v>
      </c>
      <c r="L2378" t="s">
        <v>1685</v>
      </c>
      <c r="M2378">
        <v>961632</v>
      </c>
      <c r="N2378">
        <v>70700</v>
      </c>
      <c r="O2378" s="59">
        <v>26288293</v>
      </c>
    </row>
    <row r="2379" spans="1:15" x14ac:dyDescent="0.3">
      <c r="A2379" t="s">
        <v>696</v>
      </c>
      <c r="B2379">
        <v>124.43</v>
      </c>
      <c r="C2379">
        <v>1</v>
      </c>
      <c r="D2379" s="18">
        <v>39144</v>
      </c>
      <c r="E2379" s="18">
        <v>39167</v>
      </c>
      <c r="F2379" t="s">
        <v>5960</v>
      </c>
      <c r="G2379" t="s">
        <v>5969</v>
      </c>
      <c r="H2379" t="s">
        <v>681</v>
      </c>
      <c r="I2379" t="s">
        <v>693</v>
      </c>
      <c r="J2379" t="s">
        <v>694</v>
      </c>
      <c r="K2379" t="s">
        <v>811</v>
      </c>
      <c r="L2379" t="s">
        <v>1780</v>
      </c>
      <c r="M2379">
        <v>1755126</v>
      </c>
      <c r="N2379">
        <v>16000</v>
      </c>
      <c r="O2379" s="59">
        <v>25682571</v>
      </c>
    </row>
    <row r="2380" spans="1:15" x14ac:dyDescent="0.3">
      <c r="A2380" t="s">
        <v>696</v>
      </c>
      <c r="B2380">
        <v>154.55000000000001</v>
      </c>
      <c r="C2380">
        <v>2</v>
      </c>
      <c r="D2380" s="18">
        <v>39201</v>
      </c>
      <c r="E2380" s="18">
        <v>39215</v>
      </c>
      <c r="F2380" t="s">
        <v>5957</v>
      </c>
      <c r="G2380" t="s">
        <v>5968</v>
      </c>
      <c r="H2380" t="s">
        <v>720</v>
      </c>
      <c r="I2380" t="s">
        <v>693</v>
      </c>
      <c r="J2380" t="s">
        <v>694</v>
      </c>
      <c r="K2380" t="s">
        <v>3476</v>
      </c>
      <c r="L2380" t="s">
        <v>1635</v>
      </c>
      <c r="M2380">
        <v>2779933</v>
      </c>
      <c r="N2380">
        <v>90830</v>
      </c>
      <c r="O2380" s="59">
        <v>26043659</v>
      </c>
    </row>
    <row r="2381" spans="1:15" x14ac:dyDescent="0.3">
      <c r="A2381" t="s">
        <v>696</v>
      </c>
      <c r="B2381">
        <v>174.63</v>
      </c>
      <c r="C2381">
        <v>3</v>
      </c>
      <c r="D2381" s="18">
        <v>39207</v>
      </c>
      <c r="E2381" s="18">
        <v>39221</v>
      </c>
      <c r="F2381" t="s">
        <v>5957</v>
      </c>
      <c r="G2381" t="s">
        <v>5968</v>
      </c>
      <c r="H2381" t="s">
        <v>720</v>
      </c>
      <c r="I2381" t="s">
        <v>693</v>
      </c>
      <c r="J2381" t="s">
        <v>694</v>
      </c>
      <c r="K2381" t="s">
        <v>2318</v>
      </c>
      <c r="L2381" t="s">
        <v>702</v>
      </c>
      <c r="M2381">
        <v>370611</v>
      </c>
      <c r="N2381">
        <v>90830</v>
      </c>
      <c r="O2381" s="59">
        <v>26047046</v>
      </c>
    </row>
    <row r="2382" spans="1:15" x14ac:dyDescent="0.3">
      <c r="A2382" t="s">
        <v>696</v>
      </c>
      <c r="B2382">
        <v>185.27</v>
      </c>
      <c r="C2382">
        <v>3</v>
      </c>
      <c r="D2382" s="18">
        <v>39373</v>
      </c>
      <c r="E2382" s="18">
        <v>39391</v>
      </c>
      <c r="F2382" t="s">
        <v>5959</v>
      </c>
      <c r="G2382" t="s">
        <v>5969</v>
      </c>
      <c r="H2382" t="s">
        <v>699</v>
      </c>
      <c r="I2382" t="s">
        <v>693</v>
      </c>
      <c r="J2382" t="s">
        <v>694</v>
      </c>
      <c r="K2382" t="s">
        <v>3008</v>
      </c>
      <c r="L2382" t="s">
        <v>3475</v>
      </c>
      <c r="M2382">
        <v>961009</v>
      </c>
      <c r="N2382">
        <v>70700</v>
      </c>
      <c r="O2382" s="59">
        <v>27262316</v>
      </c>
    </row>
    <row r="2383" spans="1:15" x14ac:dyDescent="0.3">
      <c r="A2383" t="s">
        <v>709</v>
      </c>
      <c r="B2383">
        <v>134.54</v>
      </c>
      <c r="C2383">
        <v>2</v>
      </c>
      <c r="D2383" s="18">
        <v>39131</v>
      </c>
      <c r="E2383" s="18">
        <v>39174</v>
      </c>
      <c r="F2383" t="s">
        <v>5960</v>
      </c>
      <c r="G2383" t="s">
        <v>5968</v>
      </c>
      <c r="H2383" t="s">
        <v>755</v>
      </c>
      <c r="I2383" t="s">
        <v>706</v>
      </c>
      <c r="J2383" t="s">
        <v>762</v>
      </c>
      <c r="K2383" t="s">
        <v>3474</v>
      </c>
      <c r="L2383" t="s">
        <v>3473</v>
      </c>
      <c r="M2383">
        <v>944420</v>
      </c>
      <c r="N2383">
        <v>87000</v>
      </c>
      <c r="O2383" s="59">
        <v>25446475</v>
      </c>
    </row>
    <row r="2384" spans="1:15" x14ac:dyDescent="0.3">
      <c r="A2384" t="s">
        <v>676</v>
      </c>
      <c r="B2384">
        <v>86.31</v>
      </c>
      <c r="C2384">
        <v>2</v>
      </c>
      <c r="D2384" s="18">
        <v>39213</v>
      </c>
      <c r="E2384" s="18">
        <v>39215</v>
      </c>
      <c r="F2384" t="s">
        <v>5957</v>
      </c>
      <c r="G2384" t="s">
        <v>5969</v>
      </c>
      <c r="H2384" t="s">
        <v>681</v>
      </c>
      <c r="I2384" t="s">
        <v>678</v>
      </c>
      <c r="J2384" t="s">
        <v>679</v>
      </c>
      <c r="K2384" t="s">
        <v>2289</v>
      </c>
      <c r="L2384" t="s">
        <v>2288</v>
      </c>
      <c r="M2384">
        <v>1979170</v>
      </c>
      <c r="N2384">
        <v>16000</v>
      </c>
      <c r="O2384" s="59">
        <v>26094528</v>
      </c>
    </row>
    <row r="2385" spans="1:15" x14ac:dyDescent="0.3">
      <c r="A2385" t="s">
        <v>696</v>
      </c>
      <c r="B2385">
        <v>114.46</v>
      </c>
      <c r="C2385">
        <v>2</v>
      </c>
      <c r="D2385" s="18">
        <v>39206</v>
      </c>
      <c r="E2385" s="18">
        <v>39218</v>
      </c>
      <c r="F2385" t="s">
        <v>5957</v>
      </c>
      <c r="G2385" t="s">
        <v>5969</v>
      </c>
      <c r="H2385" t="s">
        <v>681</v>
      </c>
      <c r="I2385" t="s">
        <v>946</v>
      </c>
      <c r="J2385" t="s">
        <v>947</v>
      </c>
      <c r="K2385" t="s">
        <v>948</v>
      </c>
      <c r="L2385" t="s">
        <v>3472</v>
      </c>
      <c r="M2385">
        <v>2756091</v>
      </c>
      <c r="N2385">
        <v>16000</v>
      </c>
      <c r="O2385" s="59">
        <v>26020599</v>
      </c>
    </row>
    <row r="2386" spans="1:15" x14ac:dyDescent="0.3">
      <c r="A2386" t="s">
        <v>696</v>
      </c>
      <c r="B2386">
        <v>139.68</v>
      </c>
      <c r="C2386">
        <v>2</v>
      </c>
      <c r="D2386" s="18">
        <v>39151</v>
      </c>
      <c r="E2386" s="18">
        <v>39162</v>
      </c>
      <c r="F2386" t="s">
        <v>5960</v>
      </c>
      <c r="G2386" t="s">
        <v>5968</v>
      </c>
      <c r="H2386" t="s">
        <v>720</v>
      </c>
      <c r="I2386" t="s">
        <v>693</v>
      </c>
      <c r="J2386" t="s">
        <v>694</v>
      </c>
      <c r="K2386" t="s">
        <v>698</v>
      </c>
      <c r="L2386" t="s">
        <v>3471</v>
      </c>
      <c r="M2386">
        <v>367957</v>
      </c>
      <c r="N2386">
        <v>90830</v>
      </c>
      <c r="O2386" s="59">
        <v>25626178</v>
      </c>
    </row>
    <row r="2387" spans="1:15" x14ac:dyDescent="0.3">
      <c r="A2387" t="s">
        <v>676</v>
      </c>
      <c r="B2387">
        <v>186.44</v>
      </c>
      <c r="C2387">
        <v>2</v>
      </c>
      <c r="D2387" s="18">
        <v>39346</v>
      </c>
      <c r="E2387" s="18">
        <v>39405</v>
      </c>
      <c r="F2387" t="s">
        <v>5958</v>
      </c>
      <c r="G2387" t="s">
        <v>5969</v>
      </c>
      <c r="H2387" t="s">
        <v>699</v>
      </c>
      <c r="I2387" t="s">
        <v>672</v>
      </c>
      <c r="J2387" t="s">
        <v>779</v>
      </c>
      <c r="K2387" t="s">
        <v>2275</v>
      </c>
      <c r="L2387" t="s">
        <v>3470</v>
      </c>
      <c r="M2387">
        <v>961222</v>
      </c>
      <c r="N2387">
        <v>70700</v>
      </c>
      <c r="O2387" s="59">
        <v>27098585</v>
      </c>
    </row>
    <row r="2388" spans="1:15" x14ac:dyDescent="0.3">
      <c r="A2388" t="s">
        <v>690</v>
      </c>
      <c r="B2388">
        <v>135.16999999999999</v>
      </c>
      <c r="C2388">
        <v>3</v>
      </c>
      <c r="D2388" s="18">
        <v>39212</v>
      </c>
      <c r="E2388" s="18">
        <v>39213</v>
      </c>
      <c r="F2388" t="s">
        <v>5957</v>
      </c>
      <c r="G2388" t="s">
        <v>5968</v>
      </c>
      <c r="H2388" t="s">
        <v>720</v>
      </c>
      <c r="I2388" t="s">
        <v>711</v>
      </c>
      <c r="J2388" t="s">
        <v>712</v>
      </c>
      <c r="K2388" t="s">
        <v>1368</v>
      </c>
      <c r="L2388" t="s">
        <v>1367</v>
      </c>
      <c r="M2388">
        <v>1952825</v>
      </c>
      <c r="N2388">
        <v>90830</v>
      </c>
      <c r="O2388" s="59">
        <v>26029204</v>
      </c>
    </row>
    <row r="2389" spans="1:15" x14ac:dyDescent="0.3">
      <c r="A2389" t="s">
        <v>690</v>
      </c>
      <c r="B2389">
        <v>111.12</v>
      </c>
      <c r="C2389">
        <v>1</v>
      </c>
      <c r="D2389" s="18">
        <v>39261</v>
      </c>
      <c r="E2389" s="18">
        <v>39266</v>
      </c>
      <c r="F2389" t="s">
        <v>5957</v>
      </c>
      <c r="G2389" t="s">
        <v>5969</v>
      </c>
      <c r="H2389" t="s">
        <v>681</v>
      </c>
      <c r="I2389" t="s">
        <v>839</v>
      </c>
      <c r="J2389" t="s">
        <v>840</v>
      </c>
      <c r="K2389" t="s">
        <v>969</v>
      </c>
      <c r="L2389" t="s">
        <v>968</v>
      </c>
      <c r="M2389">
        <v>9040265</v>
      </c>
      <c r="N2389">
        <v>16000</v>
      </c>
      <c r="O2389" s="59">
        <v>26467682</v>
      </c>
    </row>
    <row r="2390" spans="1:15" x14ac:dyDescent="0.3">
      <c r="A2390" t="s">
        <v>676</v>
      </c>
      <c r="B2390">
        <v>108.51</v>
      </c>
      <c r="C2390">
        <v>1</v>
      </c>
      <c r="D2390" s="18">
        <v>39408</v>
      </c>
      <c r="E2390" s="18">
        <v>39426</v>
      </c>
      <c r="F2390" t="s">
        <v>5959</v>
      </c>
      <c r="G2390" t="s">
        <v>5969</v>
      </c>
      <c r="H2390" t="s">
        <v>681</v>
      </c>
      <c r="I2390" t="s">
        <v>672</v>
      </c>
      <c r="J2390" t="s">
        <v>673</v>
      </c>
      <c r="K2390" t="s">
        <v>2942</v>
      </c>
      <c r="L2390" t="s">
        <v>3233</v>
      </c>
      <c r="M2390">
        <v>276794</v>
      </c>
      <c r="N2390">
        <v>16000</v>
      </c>
      <c r="O2390" s="59">
        <v>27676849</v>
      </c>
    </row>
    <row r="2391" spans="1:15" x14ac:dyDescent="0.3">
      <c r="A2391" t="s">
        <v>690</v>
      </c>
      <c r="B2391">
        <v>189.42</v>
      </c>
      <c r="C2391">
        <v>2</v>
      </c>
      <c r="D2391" s="18">
        <v>39261</v>
      </c>
      <c r="E2391" s="18">
        <v>39277</v>
      </c>
      <c r="F2391" t="s">
        <v>5957</v>
      </c>
      <c r="G2391" t="s">
        <v>5968</v>
      </c>
      <c r="H2391" t="s">
        <v>755</v>
      </c>
      <c r="I2391" t="s">
        <v>722</v>
      </c>
      <c r="J2391" t="s">
        <v>797</v>
      </c>
      <c r="K2391" t="s">
        <v>1292</v>
      </c>
      <c r="L2391" t="s">
        <v>1291</v>
      </c>
      <c r="M2391">
        <v>2188358</v>
      </c>
      <c r="N2391">
        <v>87000</v>
      </c>
      <c r="O2391" s="59">
        <v>2215969</v>
      </c>
    </row>
    <row r="2392" spans="1:15" x14ac:dyDescent="0.3">
      <c r="A2392" t="s">
        <v>690</v>
      </c>
      <c r="B2392">
        <v>122.89</v>
      </c>
      <c r="C2392">
        <v>2</v>
      </c>
      <c r="D2392" s="18">
        <v>39293</v>
      </c>
      <c r="E2392" s="18">
        <v>39333</v>
      </c>
      <c r="F2392" t="s">
        <v>5958</v>
      </c>
      <c r="G2392" t="s">
        <v>5969</v>
      </c>
      <c r="H2392" t="s">
        <v>675</v>
      </c>
      <c r="I2392" t="s">
        <v>711</v>
      </c>
      <c r="J2392" t="s">
        <v>712</v>
      </c>
      <c r="K2392" t="s">
        <v>1160</v>
      </c>
      <c r="L2392" t="s">
        <v>2950</v>
      </c>
      <c r="M2392">
        <v>2768252</v>
      </c>
      <c r="N2392">
        <v>30300</v>
      </c>
      <c r="O2392" s="59">
        <v>26676743</v>
      </c>
    </row>
    <row r="2393" spans="1:15" x14ac:dyDescent="0.3">
      <c r="A2393" t="s">
        <v>676</v>
      </c>
      <c r="B2393">
        <v>121.91</v>
      </c>
      <c r="C2393">
        <v>2</v>
      </c>
      <c r="D2393" s="18">
        <v>39139</v>
      </c>
      <c r="E2393" s="18">
        <v>39205</v>
      </c>
      <c r="F2393" t="s">
        <v>5960</v>
      </c>
      <c r="G2393" t="s">
        <v>5969</v>
      </c>
      <c r="H2393" t="s">
        <v>681</v>
      </c>
      <c r="I2393" t="s">
        <v>683</v>
      </c>
      <c r="J2393" t="s">
        <v>730</v>
      </c>
      <c r="K2393" t="s">
        <v>3469</v>
      </c>
      <c r="L2393" t="s">
        <v>3468</v>
      </c>
      <c r="M2393">
        <v>2151167</v>
      </c>
      <c r="N2393">
        <v>16000</v>
      </c>
      <c r="O2393" s="59">
        <v>25513726</v>
      </c>
    </row>
    <row r="2394" spans="1:15" x14ac:dyDescent="0.3">
      <c r="A2394" t="s">
        <v>696</v>
      </c>
      <c r="B2394">
        <v>129.38</v>
      </c>
      <c r="C2394">
        <v>2</v>
      </c>
      <c r="D2394" s="18">
        <v>39284</v>
      </c>
      <c r="E2394" s="18">
        <v>39288</v>
      </c>
      <c r="F2394" t="s">
        <v>5958</v>
      </c>
      <c r="G2394" t="s">
        <v>5969</v>
      </c>
      <c r="H2394" t="s">
        <v>681</v>
      </c>
      <c r="I2394" t="s">
        <v>765</v>
      </c>
      <c r="J2394" t="s">
        <v>950</v>
      </c>
      <c r="K2394" t="s">
        <v>1616</v>
      </c>
      <c r="L2394" t="s">
        <v>1019</v>
      </c>
      <c r="M2394">
        <v>2182397</v>
      </c>
      <c r="N2394">
        <v>16000</v>
      </c>
      <c r="O2394" s="59">
        <v>26634524</v>
      </c>
    </row>
    <row r="2395" spans="1:15" x14ac:dyDescent="0.3">
      <c r="A2395" t="s">
        <v>709</v>
      </c>
      <c r="B2395">
        <v>180.57</v>
      </c>
      <c r="C2395">
        <v>4</v>
      </c>
      <c r="D2395" s="18">
        <v>39159</v>
      </c>
      <c r="E2395" s="18">
        <v>39200</v>
      </c>
      <c r="F2395" t="s">
        <v>5960</v>
      </c>
      <c r="G2395" t="s">
        <v>5969</v>
      </c>
      <c r="H2395" t="s">
        <v>675</v>
      </c>
      <c r="I2395" t="s">
        <v>746</v>
      </c>
      <c r="J2395" t="s">
        <v>747</v>
      </c>
      <c r="K2395" t="s">
        <v>1528</v>
      </c>
      <c r="L2395" t="s">
        <v>1527</v>
      </c>
      <c r="M2395">
        <v>9004800</v>
      </c>
      <c r="N2395">
        <v>30300</v>
      </c>
      <c r="O2395" s="59">
        <v>17675639</v>
      </c>
    </row>
    <row r="2396" spans="1:15" x14ac:dyDescent="0.3">
      <c r="A2396" t="s">
        <v>676</v>
      </c>
      <c r="B2396">
        <v>169.38</v>
      </c>
      <c r="C2396">
        <v>2</v>
      </c>
      <c r="D2396" s="18">
        <v>39312</v>
      </c>
      <c r="E2396" s="18">
        <v>39341</v>
      </c>
      <c r="F2396" t="s">
        <v>5958</v>
      </c>
      <c r="G2396" t="s">
        <v>5969</v>
      </c>
      <c r="H2396" t="s">
        <v>699</v>
      </c>
      <c r="I2396" t="s">
        <v>678</v>
      </c>
      <c r="J2396" t="s">
        <v>1180</v>
      </c>
      <c r="K2396" t="s">
        <v>757</v>
      </c>
      <c r="L2396" t="s">
        <v>1465</v>
      </c>
      <c r="M2396">
        <v>1777299</v>
      </c>
      <c r="N2396">
        <v>70700</v>
      </c>
      <c r="O2396" s="59">
        <v>26826826</v>
      </c>
    </row>
    <row r="2397" spans="1:15" x14ac:dyDescent="0.3">
      <c r="A2397" t="s">
        <v>696</v>
      </c>
      <c r="B2397">
        <v>185.27</v>
      </c>
      <c r="C2397">
        <v>3</v>
      </c>
      <c r="D2397" s="18">
        <v>39401</v>
      </c>
      <c r="E2397" s="18">
        <v>39408</v>
      </c>
      <c r="F2397" t="s">
        <v>5959</v>
      </c>
      <c r="G2397" t="s">
        <v>5969</v>
      </c>
      <c r="H2397" t="s">
        <v>699</v>
      </c>
      <c r="I2397" t="s">
        <v>693</v>
      </c>
      <c r="J2397" t="s">
        <v>694</v>
      </c>
      <c r="K2397" t="s">
        <v>2233</v>
      </c>
      <c r="L2397" t="s">
        <v>3467</v>
      </c>
      <c r="M2397">
        <v>960859</v>
      </c>
      <c r="N2397">
        <v>70700</v>
      </c>
      <c r="O2397" s="59">
        <v>27482590</v>
      </c>
    </row>
    <row r="2398" spans="1:15" x14ac:dyDescent="0.3">
      <c r="A2398" t="s">
        <v>709</v>
      </c>
      <c r="B2398">
        <v>97.73</v>
      </c>
      <c r="C2398">
        <v>2</v>
      </c>
      <c r="D2398" s="18">
        <v>39334</v>
      </c>
      <c r="E2398" s="18">
        <v>39381</v>
      </c>
      <c r="F2398" t="s">
        <v>5958</v>
      </c>
      <c r="G2398" t="s">
        <v>5968</v>
      </c>
      <c r="H2398" t="s">
        <v>720</v>
      </c>
      <c r="I2398" t="s">
        <v>706</v>
      </c>
      <c r="J2398" t="s">
        <v>707</v>
      </c>
      <c r="K2398" t="s">
        <v>1989</v>
      </c>
      <c r="L2398" t="s">
        <v>3466</v>
      </c>
      <c r="M2398">
        <v>2727338</v>
      </c>
      <c r="N2398">
        <v>90830</v>
      </c>
      <c r="O2398" s="59">
        <v>1162209</v>
      </c>
    </row>
    <row r="2399" spans="1:15" x14ac:dyDescent="0.3">
      <c r="A2399" t="s">
        <v>690</v>
      </c>
      <c r="B2399">
        <v>100.7</v>
      </c>
      <c r="C2399">
        <v>2</v>
      </c>
      <c r="D2399" s="18">
        <v>39233</v>
      </c>
      <c r="E2399" s="18">
        <v>39237</v>
      </c>
      <c r="F2399" t="s">
        <v>5957</v>
      </c>
      <c r="G2399" t="s">
        <v>5969</v>
      </c>
      <c r="H2399" t="s">
        <v>681</v>
      </c>
      <c r="I2399" t="s">
        <v>722</v>
      </c>
      <c r="J2399" t="s">
        <v>797</v>
      </c>
      <c r="K2399" t="s">
        <v>3465</v>
      </c>
      <c r="L2399" t="s">
        <v>2119</v>
      </c>
      <c r="M2399">
        <v>2079393</v>
      </c>
      <c r="N2399">
        <v>16000</v>
      </c>
      <c r="O2399" s="59">
        <v>26185920</v>
      </c>
    </row>
    <row r="2400" spans="1:15" x14ac:dyDescent="0.3">
      <c r="A2400" t="s">
        <v>709</v>
      </c>
      <c r="B2400">
        <v>135.12</v>
      </c>
      <c r="C2400">
        <v>2</v>
      </c>
      <c r="D2400" s="18">
        <v>39256</v>
      </c>
      <c r="E2400" s="18">
        <v>39263</v>
      </c>
      <c r="F2400" t="s">
        <v>5957</v>
      </c>
      <c r="G2400" t="s">
        <v>5969</v>
      </c>
      <c r="H2400" t="s">
        <v>681</v>
      </c>
      <c r="I2400" t="s">
        <v>746</v>
      </c>
      <c r="J2400" t="s">
        <v>782</v>
      </c>
      <c r="K2400" t="s">
        <v>3464</v>
      </c>
      <c r="L2400" t="s">
        <v>3463</v>
      </c>
      <c r="M2400">
        <v>717473</v>
      </c>
      <c r="N2400">
        <v>16000</v>
      </c>
      <c r="O2400" s="59">
        <v>17732023</v>
      </c>
    </row>
    <row r="2401" spans="1:15" x14ac:dyDescent="0.3">
      <c r="A2401" t="s">
        <v>709</v>
      </c>
      <c r="B2401">
        <v>193.24</v>
      </c>
      <c r="C2401">
        <v>2</v>
      </c>
      <c r="D2401" s="18">
        <v>39240</v>
      </c>
      <c r="E2401" s="18">
        <v>39285</v>
      </c>
      <c r="F2401" t="s">
        <v>5957</v>
      </c>
      <c r="G2401" t="s">
        <v>5969</v>
      </c>
      <c r="H2401" t="s">
        <v>699</v>
      </c>
      <c r="I2401" t="s">
        <v>746</v>
      </c>
      <c r="J2401" t="s">
        <v>747</v>
      </c>
      <c r="K2401" t="s">
        <v>1129</v>
      </c>
      <c r="L2401" t="s">
        <v>3462</v>
      </c>
      <c r="M2401">
        <v>9020340</v>
      </c>
      <c r="N2401">
        <v>70700</v>
      </c>
      <c r="O2401" s="59">
        <v>17718817</v>
      </c>
    </row>
    <row r="2402" spans="1:15" x14ac:dyDescent="0.3">
      <c r="A2402" t="s">
        <v>696</v>
      </c>
      <c r="B2402">
        <v>155.44</v>
      </c>
      <c r="C2402">
        <v>3</v>
      </c>
      <c r="D2402" s="18">
        <v>39167</v>
      </c>
      <c r="E2402" s="18">
        <v>39192</v>
      </c>
      <c r="F2402" t="s">
        <v>5960</v>
      </c>
      <c r="G2402" t="s">
        <v>5969</v>
      </c>
      <c r="H2402" t="s">
        <v>675</v>
      </c>
      <c r="I2402" t="s">
        <v>693</v>
      </c>
      <c r="J2402" t="s">
        <v>694</v>
      </c>
      <c r="K2402" t="s">
        <v>698</v>
      </c>
      <c r="L2402" t="s">
        <v>3461</v>
      </c>
      <c r="M2402">
        <v>369117</v>
      </c>
      <c r="N2402">
        <v>30300</v>
      </c>
      <c r="O2402" s="59">
        <v>25728419</v>
      </c>
    </row>
    <row r="2403" spans="1:15" x14ac:dyDescent="0.3">
      <c r="A2403" t="s">
        <v>696</v>
      </c>
      <c r="B2403">
        <v>174.63</v>
      </c>
      <c r="C2403">
        <v>3</v>
      </c>
      <c r="D2403" s="18">
        <v>39391</v>
      </c>
      <c r="E2403" s="18">
        <v>39404</v>
      </c>
      <c r="F2403" t="s">
        <v>5959</v>
      </c>
      <c r="G2403" t="s">
        <v>5968</v>
      </c>
      <c r="H2403" t="s">
        <v>720</v>
      </c>
      <c r="I2403" t="s">
        <v>693</v>
      </c>
      <c r="J2403" t="s">
        <v>694</v>
      </c>
      <c r="K2403" t="s">
        <v>3460</v>
      </c>
      <c r="L2403" t="s">
        <v>3459</v>
      </c>
      <c r="M2403">
        <v>2948649</v>
      </c>
      <c r="N2403">
        <v>90830</v>
      </c>
      <c r="O2403" s="59">
        <v>1195875</v>
      </c>
    </row>
    <row r="2404" spans="1:15" x14ac:dyDescent="0.3">
      <c r="A2404" t="s">
        <v>676</v>
      </c>
      <c r="B2404">
        <v>108.51</v>
      </c>
      <c r="C2404">
        <v>1</v>
      </c>
      <c r="D2404" s="18">
        <v>39118</v>
      </c>
      <c r="E2404" s="18">
        <v>39181</v>
      </c>
      <c r="F2404" t="s">
        <v>5960</v>
      </c>
      <c r="G2404" t="s">
        <v>5969</v>
      </c>
      <c r="H2404" t="s">
        <v>681</v>
      </c>
      <c r="I2404" t="s">
        <v>672</v>
      </c>
      <c r="J2404" t="s">
        <v>673</v>
      </c>
      <c r="K2404" t="s">
        <v>2399</v>
      </c>
      <c r="L2404" t="s">
        <v>2398</v>
      </c>
      <c r="M2404">
        <v>9005730</v>
      </c>
      <c r="N2404">
        <v>16000</v>
      </c>
      <c r="O2404" s="59">
        <v>25366582</v>
      </c>
    </row>
    <row r="2405" spans="1:15" x14ac:dyDescent="0.3">
      <c r="A2405" t="s">
        <v>676</v>
      </c>
      <c r="B2405">
        <v>119.87</v>
      </c>
      <c r="C2405">
        <v>2</v>
      </c>
      <c r="D2405" s="18">
        <v>39125</v>
      </c>
      <c r="E2405" s="18">
        <v>39137</v>
      </c>
      <c r="F2405" t="s">
        <v>5960</v>
      </c>
      <c r="G2405" t="s">
        <v>5969</v>
      </c>
      <c r="H2405" t="s">
        <v>681</v>
      </c>
      <c r="I2405" t="s">
        <v>672</v>
      </c>
      <c r="J2405" t="s">
        <v>851</v>
      </c>
      <c r="K2405" t="s">
        <v>1735</v>
      </c>
      <c r="L2405" t="s">
        <v>1945</v>
      </c>
      <c r="M2405">
        <v>1990145</v>
      </c>
      <c r="N2405">
        <v>16000</v>
      </c>
      <c r="O2405" s="59">
        <v>25466923</v>
      </c>
    </row>
    <row r="2406" spans="1:15" x14ac:dyDescent="0.3">
      <c r="A2406" t="s">
        <v>696</v>
      </c>
      <c r="B2406">
        <v>136.43</v>
      </c>
      <c r="C2406">
        <v>2</v>
      </c>
      <c r="D2406" s="18">
        <v>39146</v>
      </c>
      <c r="E2406" s="18">
        <v>39161</v>
      </c>
      <c r="F2406" t="s">
        <v>5960</v>
      </c>
      <c r="G2406" t="s">
        <v>5968</v>
      </c>
      <c r="H2406" t="s">
        <v>720</v>
      </c>
      <c r="I2406" t="s">
        <v>693</v>
      </c>
      <c r="J2406" t="s">
        <v>694</v>
      </c>
      <c r="K2406" t="s">
        <v>1372</v>
      </c>
      <c r="L2406" t="s">
        <v>856</v>
      </c>
      <c r="M2406">
        <v>456479</v>
      </c>
      <c r="N2406">
        <v>90830</v>
      </c>
      <c r="O2406" s="59">
        <v>25574269</v>
      </c>
    </row>
    <row r="2407" spans="1:15" x14ac:dyDescent="0.3">
      <c r="A2407" t="s">
        <v>690</v>
      </c>
      <c r="B2407">
        <v>142.94</v>
      </c>
      <c r="C2407">
        <v>3</v>
      </c>
      <c r="D2407" s="18">
        <v>39215</v>
      </c>
      <c r="E2407" s="18">
        <v>39247</v>
      </c>
      <c r="F2407" t="s">
        <v>5957</v>
      </c>
      <c r="G2407" t="s">
        <v>5969</v>
      </c>
      <c r="H2407" t="s">
        <v>675</v>
      </c>
      <c r="I2407" t="s">
        <v>839</v>
      </c>
      <c r="J2407" t="s">
        <v>797</v>
      </c>
      <c r="K2407" t="s">
        <v>1977</v>
      </c>
      <c r="L2407" t="s">
        <v>3458</v>
      </c>
      <c r="M2407">
        <v>2306730</v>
      </c>
      <c r="N2407">
        <v>30300</v>
      </c>
      <c r="O2407" s="59">
        <v>26135671</v>
      </c>
    </row>
    <row r="2408" spans="1:15" x14ac:dyDescent="0.3">
      <c r="A2408" t="s">
        <v>709</v>
      </c>
      <c r="B2408">
        <v>127.08</v>
      </c>
      <c r="C2408">
        <v>3</v>
      </c>
      <c r="D2408" s="18">
        <v>39408</v>
      </c>
      <c r="E2408" s="18">
        <v>39440</v>
      </c>
      <c r="F2408" t="s">
        <v>5959</v>
      </c>
      <c r="G2408" t="s">
        <v>5969</v>
      </c>
      <c r="H2408" t="s">
        <v>681</v>
      </c>
      <c r="I2408" t="s">
        <v>771</v>
      </c>
      <c r="J2408" t="s">
        <v>772</v>
      </c>
      <c r="K2408" t="s">
        <v>1487</v>
      </c>
      <c r="L2408" t="s">
        <v>721</v>
      </c>
      <c r="M2408">
        <v>842522</v>
      </c>
      <c r="N2408">
        <v>16000</v>
      </c>
      <c r="O2408" s="59">
        <v>27595780</v>
      </c>
    </row>
    <row r="2409" spans="1:15" x14ac:dyDescent="0.3">
      <c r="A2409" t="s">
        <v>690</v>
      </c>
      <c r="B2409">
        <v>138.52000000000001</v>
      </c>
      <c r="C2409">
        <v>2</v>
      </c>
      <c r="D2409" s="18">
        <v>39138</v>
      </c>
      <c r="E2409" s="18">
        <v>39173</v>
      </c>
      <c r="F2409" t="s">
        <v>5960</v>
      </c>
      <c r="G2409" t="s">
        <v>5969</v>
      </c>
      <c r="H2409" t="s">
        <v>675</v>
      </c>
      <c r="I2409" t="s">
        <v>687</v>
      </c>
      <c r="J2409" t="s">
        <v>688</v>
      </c>
      <c r="K2409" t="s">
        <v>3457</v>
      </c>
      <c r="L2409" t="s">
        <v>1873</v>
      </c>
      <c r="M2409">
        <v>998076</v>
      </c>
      <c r="N2409">
        <v>30300</v>
      </c>
      <c r="O2409" s="59">
        <v>25514523</v>
      </c>
    </row>
    <row r="2410" spans="1:15" x14ac:dyDescent="0.3">
      <c r="A2410" t="s">
        <v>709</v>
      </c>
      <c r="B2410">
        <v>130.55000000000001</v>
      </c>
      <c r="C2410">
        <v>2</v>
      </c>
      <c r="D2410" s="18">
        <v>39255</v>
      </c>
      <c r="E2410" s="18">
        <v>39287</v>
      </c>
      <c r="F2410" t="s">
        <v>5957</v>
      </c>
      <c r="G2410" t="s">
        <v>5969</v>
      </c>
      <c r="H2410" t="s">
        <v>675</v>
      </c>
      <c r="I2410" t="s">
        <v>726</v>
      </c>
      <c r="J2410" t="s">
        <v>727</v>
      </c>
      <c r="K2410" t="s">
        <v>1062</v>
      </c>
      <c r="L2410" t="s">
        <v>1090</v>
      </c>
      <c r="M2410">
        <v>996161</v>
      </c>
      <c r="N2410">
        <v>30300</v>
      </c>
      <c r="O2410" s="59">
        <v>26408121</v>
      </c>
    </row>
    <row r="2411" spans="1:15" x14ac:dyDescent="0.3">
      <c r="A2411" t="s">
        <v>709</v>
      </c>
      <c r="B2411">
        <v>174.36</v>
      </c>
      <c r="C2411">
        <v>2</v>
      </c>
      <c r="D2411" s="18">
        <v>39409</v>
      </c>
      <c r="E2411" s="18">
        <v>39411</v>
      </c>
      <c r="F2411" t="s">
        <v>5959</v>
      </c>
      <c r="G2411" t="s">
        <v>5969</v>
      </c>
      <c r="H2411" t="s">
        <v>675</v>
      </c>
      <c r="I2411" t="s">
        <v>746</v>
      </c>
      <c r="J2411" t="s">
        <v>782</v>
      </c>
      <c r="K2411" t="s">
        <v>3456</v>
      </c>
      <c r="L2411" t="s">
        <v>3455</v>
      </c>
      <c r="M2411">
        <v>2182181</v>
      </c>
      <c r="N2411">
        <v>30300</v>
      </c>
      <c r="O2411" s="59">
        <v>17822323</v>
      </c>
    </row>
    <row r="2412" spans="1:15" x14ac:dyDescent="0.3">
      <c r="A2412" t="s">
        <v>690</v>
      </c>
      <c r="B2412">
        <v>153.37</v>
      </c>
      <c r="C2412">
        <v>2</v>
      </c>
      <c r="D2412" s="18">
        <v>39119</v>
      </c>
      <c r="E2412" s="18">
        <v>39149</v>
      </c>
      <c r="F2412" t="s">
        <v>5960</v>
      </c>
      <c r="G2412" t="s">
        <v>5969</v>
      </c>
      <c r="H2412" t="s">
        <v>675</v>
      </c>
      <c r="I2412" t="s">
        <v>839</v>
      </c>
      <c r="J2412" t="s">
        <v>1103</v>
      </c>
      <c r="K2412" t="s">
        <v>3454</v>
      </c>
      <c r="L2412" t="s">
        <v>3453</v>
      </c>
      <c r="M2412">
        <v>2238530</v>
      </c>
      <c r="N2412">
        <v>30300</v>
      </c>
      <c r="O2412" s="59">
        <v>25355576</v>
      </c>
    </row>
    <row r="2413" spans="1:15" x14ac:dyDescent="0.3">
      <c r="A2413" t="s">
        <v>709</v>
      </c>
      <c r="B2413">
        <v>134.38</v>
      </c>
      <c r="C2413">
        <v>2</v>
      </c>
      <c r="D2413" s="18">
        <v>39153</v>
      </c>
      <c r="E2413" s="18">
        <v>39172</v>
      </c>
      <c r="F2413" t="s">
        <v>5960</v>
      </c>
      <c r="G2413" t="s">
        <v>5969</v>
      </c>
      <c r="H2413" t="s">
        <v>681</v>
      </c>
      <c r="I2413" t="s">
        <v>746</v>
      </c>
      <c r="J2413" t="s">
        <v>782</v>
      </c>
      <c r="K2413" t="s">
        <v>3310</v>
      </c>
      <c r="L2413" t="s">
        <v>3309</v>
      </c>
      <c r="M2413">
        <v>920592</v>
      </c>
      <c r="N2413">
        <v>16000</v>
      </c>
      <c r="O2413" s="59">
        <v>17671914</v>
      </c>
    </row>
    <row r="2414" spans="1:15" x14ac:dyDescent="0.3">
      <c r="A2414" t="s">
        <v>696</v>
      </c>
      <c r="B2414">
        <v>139.68</v>
      </c>
      <c r="C2414">
        <v>2</v>
      </c>
      <c r="D2414" s="18">
        <v>39347</v>
      </c>
      <c r="E2414" s="18">
        <v>39355</v>
      </c>
      <c r="F2414" t="s">
        <v>5958</v>
      </c>
      <c r="G2414" t="s">
        <v>5968</v>
      </c>
      <c r="H2414" t="s">
        <v>720</v>
      </c>
      <c r="I2414" t="s">
        <v>693</v>
      </c>
      <c r="J2414" t="s">
        <v>694</v>
      </c>
      <c r="K2414" t="s">
        <v>1655</v>
      </c>
      <c r="L2414" t="s">
        <v>3452</v>
      </c>
      <c r="M2414">
        <v>765563</v>
      </c>
      <c r="N2414">
        <v>90830</v>
      </c>
      <c r="O2414" s="59">
        <v>27126166</v>
      </c>
    </row>
    <row r="2415" spans="1:15" x14ac:dyDescent="0.3">
      <c r="A2415" t="s">
        <v>690</v>
      </c>
      <c r="B2415">
        <v>138.24</v>
      </c>
      <c r="C2415">
        <v>3</v>
      </c>
      <c r="D2415" s="18">
        <v>39160</v>
      </c>
      <c r="E2415" s="18">
        <v>39178</v>
      </c>
      <c r="F2415" t="s">
        <v>5960</v>
      </c>
      <c r="G2415" t="s">
        <v>5969</v>
      </c>
      <c r="H2415" t="s">
        <v>675</v>
      </c>
      <c r="I2415" t="s">
        <v>839</v>
      </c>
      <c r="J2415" t="s">
        <v>840</v>
      </c>
      <c r="K2415" t="s">
        <v>1187</v>
      </c>
      <c r="L2415" t="s">
        <v>3451</v>
      </c>
      <c r="M2415">
        <v>744018</v>
      </c>
      <c r="N2415">
        <v>30300</v>
      </c>
      <c r="O2415" s="59">
        <v>25671920</v>
      </c>
    </row>
    <row r="2416" spans="1:15" x14ac:dyDescent="0.3">
      <c r="A2416" t="s">
        <v>709</v>
      </c>
      <c r="B2416">
        <v>192.07</v>
      </c>
      <c r="C2416">
        <v>2</v>
      </c>
      <c r="D2416" s="18">
        <v>39112</v>
      </c>
      <c r="E2416" s="18">
        <v>39124</v>
      </c>
      <c r="F2416" t="s">
        <v>5960</v>
      </c>
      <c r="G2416" t="s">
        <v>5969</v>
      </c>
      <c r="H2416" t="s">
        <v>699</v>
      </c>
      <c r="I2416" t="s">
        <v>706</v>
      </c>
      <c r="J2416" t="s">
        <v>707</v>
      </c>
      <c r="K2416" t="s">
        <v>1937</v>
      </c>
      <c r="L2416" t="s">
        <v>1936</v>
      </c>
      <c r="M2416">
        <v>940936</v>
      </c>
      <c r="N2416">
        <v>70700</v>
      </c>
      <c r="O2416" s="59">
        <v>25294513</v>
      </c>
    </row>
    <row r="2417" spans="1:15" x14ac:dyDescent="0.3">
      <c r="A2417" t="s">
        <v>709</v>
      </c>
      <c r="B2417">
        <v>191.87</v>
      </c>
      <c r="C2417">
        <v>2</v>
      </c>
      <c r="D2417" s="18">
        <v>39342</v>
      </c>
      <c r="E2417" s="18">
        <v>39384</v>
      </c>
      <c r="F2417" t="s">
        <v>5958</v>
      </c>
      <c r="G2417" t="s">
        <v>5969</v>
      </c>
      <c r="H2417" t="s">
        <v>699</v>
      </c>
      <c r="I2417" t="s">
        <v>726</v>
      </c>
      <c r="J2417" t="s">
        <v>727</v>
      </c>
      <c r="K2417" t="s">
        <v>1513</v>
      </c>
      <c r="L2417" t="s">
        <v>3450</v>
      </c>
      <c r="M2417">
        <v>942472</v>
      </c>
      <c r="N2417">
        <v>70700</v>
      </c>
      <c r="O2417" s="59">
        <v>27042037</v>
      </c>
    </row>
    <row r="2418" spans="1:15" x14ac:dyDescent="0.3">
      <c r="A2418" t="s">
        <v>709</v>
      </c>
      <c r="B2418">
        <v>134.01</v>
      </c>
      <c r="C2418">
        <v>3</v>
      </c>
      <c r="D2418" s="18">
        <v>39382</v>
      </c>
      <c r="E2418" s="18">
        <v>39394</v>
      </c>
      <c r="F2418" t="s">
        <v>5959</v>
      </c>
      <c r="G2418" t="s">
        <v>5969</v>
      </c>
      <c r="H2418" t="s">
        <v>681</v>
      </c>
      <c r="I2418" t="s">
        <v>746</v>
      </c>
      <c r="J2418" t="s">
        <v>747</v>
      </c>
      <c r="K2418" t="s">
        <v>891</v>
      </c>
      <c r="L2418" t="s">
        <v>3449</v>
      </c>
      <c r="M2418">
        <v>380587</v>
      </c>
      <c r="N2418">
        <v>16000</v>
      </c>
      <c r="O2418" s="59">
        <v>17805506</v>
      </c>
    </row>
    <row r="2419" spans="1:15" x14ac:dyDescent="0.3">
      <c r="A2419" t="s">
        <v>676</v>
      </c>
      <c r="B2419">
        <v>183.54</v>
      </c>
      <c r="C2419">
        <v>4</v>
      </c>
      <c r="D2419" s="18">
        <v>39321</v>
      </c>
      <c r="E2419" s="18">
        <v>39416</v>
      </c>
      <c r="F2419" t="s">
        <v>5958</v>
      </c>
      <c r="G2419" t="s">
        <v>5969</v>
      </c>
      <c r="H2419" t="s">
        <v>699</v>
      </c>
      <c r="I2419" t="s">
        <v>678</v>
      </c>
      <c r="J2419" t="s">
        <v>679</v>
      </c>
      <c r="K2419" t="s">
        <v>3448</v>
      </c>
      <c r="L2419" t="s">
        <v>3447</v>
      </c>
      <c r="M2419">
        <v>957417</v>
      </c>
      <c r="N2419">
        <v>70700</v>
      </c>
      <c r="O2419" s="59">
        <v>26881119</v>
      </c>
    </row>
    <row r="2420" spans="1:15" x14ac:dyDescent="0.3">
      <c r="A2420" t="s">
        <v>690</v>
      </c>
      <c r="B2420">
        <v>108.79</v>
      </c>
      <c r="C2420">
        <v>2</v>
      </c>
      <c r="D2420" s="18">
        <v>39352</v>
      </c>
      <c r="E2420" s="18">
        <v>39359</v>
      </c>
      <c r="F2420" t="s">
        <v>5958</v>
      </c>
      <c r="G2420" t="s">
        <v>5969</v>
      </c>
      <c r="H2420" t="s">
        <v>681</v>
      </c>
      <c r="I2420" t="s">
        <v>839</v>
      </c>
      <c r="J2420" t="s">
        <v>797</v>
      </c>
      <c r="K2420" t="s">
        <v>2047</v>
      </c>
      <c r="L2420" t="s">
        <v>3446</v>
      </c>
      <c r="M2420">
        <v>2872016</v>
      </c>
      <c r="N2420">
        <v>16000</v>
      </c>
      <c r="O2420" s="59">
        <v>27162434</v>
      </c>
    </row>
    <row r="2421" spans="1:15" x14ac:dyDescent="0.3">
      <c r="A2421" t="s">
        <v>676</v>
      </c>
      <c r="B2421">
        <v>166.65</v>
      </c>
      <c r="C2421">
        <v>2</v>
      </c>
      <c r="D2421" s="18">
        <v>39230</v>
      </c>
      <c r="E2421" s="18">
        <v>39281</v>
      </c>
      <c r="F2421" t="s">
        <v>5957</v>
      </c>
      <c r="G2421" t="s">
        <v>5969</v>
      </c>
      <c r="H2421" t="s">
        <v>699</v>
      </c>
      <c r="I2421" t="s">
        <v>678</v>
      </c>
      <c r="J2421" t="s">
        <v>679</v>
      </c>
      <c r="K2421" t="s">
        <v>2368</v>
      </c>
      <c r="L2421" t="s">
        <v>2367</v>
      </c>
      <c r="M2421">
        <v>956541</v>
      </c>
      <c r="N2421">
        <v>70700</v>
      </c>
      <c r="O2421" s="59">
        <v>26179314</v>
      </c>
    </row>
    <row r="2422" spans="1:15" x14ac:dyDescent="0.3">
      <c r="A2422" t="s">
        <v>696</v>
      </c>
      <c r="B2422">
        <v>179.99</v>
      </c>
      <c r="C2422">
        <v>2</v>
      </c>
      <c r="D2422" s="18">
        <v>39404</v>
      </c>
      <c r="E2422" s="18">
        <v>39412</v>
      </c>
      <c r="F2422" t="s">
        <v>5959</v>
      </c>
      <c r="G2422" t="s">
        <v>5969</v>
      </c>
      <c r="H2422" t="s">
        <v>675</v>
      </c>
      <c r="I2422" t="s">
        <v>693</v>
      </c>
      <c r="J2422" t="s">
        <v>694</v>
      </c>
      <c r="K2422" t="s">
        <v>1868</v>
      </c>
      <c r="L2422" t="s">
        <v>3445</v>
      </c>
      <c r="M2422">
        <v>359820</v>
      </c>
      <c r="N2422">
        <v>30300</v>
      </c>
      <c r="O2422" s="59">
        <v>27617571</v>
      </c>
    </row>
    <row r="2423" spans="1:15" x14ac:dyDescent="0.3">
      <c r="A2423" t="s">
        <v>676</v>
      </c>
      <c r="B2423">
        <v>157.38</v>
      </c>
      <c r="C2423">
        <v>2</v>
      </c>
      <c r="D2423" s="18">
        <v>39209</v>
      </c>
      <c r="E2423" s="18">
        <v>39245</v>
      </c>
      <c r="F2423" t="s">
        <v>5957</v>
      </c>
      <c r="G2423" t="s">
        <v>5968</v>
      </c>
      <c r="H2423" t="s">
        <v>755</v>
      </c>
      <c r="I2423" t="s">
        <v>678</v>
      </c>
      <c r="J2423" t="s">
        <v>679</v>
      </c>
      <c r="K2423" t="s">
        <v>882</v>
      </c>
      <c r="L2423" t="s">
        <v>1432</v>
      </c>
      <c r="M2423">
        <v>298149</v>
      </c>
      <c r="N2423">
        <v>87000</v>
      </c>
      <c r="O2423" s="59">
        <v>26019040</v>
      </c>
    </row>
    <row r="2424" spans="1:15" x14ac:dyDescent="0.3">
      <c r="A2424" t="s">
        <v>690</v>
      </c>
      <c r="B2424">
        <v>136.44</v>
      </c>
      <c r="C2424">
        <v>2</v>
      </c>
      <c r="D2424" s="18">
        <v>39144</v>
      </c>
      <c r="E2424" s="18">
        <v>39168</v>
      </c>
      <c r="F2424" t="s">
        <v>5960</v>
      </c>
      <c r="G2424" t="s">
        <v>5969</v>
      </c>
      <c r="H2424" t="s">
        <v>675</v>
      </c>
      <c r="I2424" t="s">
        <v>722</v>
      </c>
      <c r="J2424" t="s">
        <v>797</v>
      </c>
      <c r="K2424" t="s">
        <v>1018</v>
      </c>
      <c r="L2424" t="s">
        <v>1602</v>
      </c>
      <c r="M2424">
        <v>107442</v>
      </c>
      <c r="N2424">
        <v>30300</v>
      </c>
      <c r="O2424" s="59">
        <v>25553748</v>
      </c>
    </row>
    <row r="2425" spans="1:15" x14ac:dyDescent="0.3">
      <c r="A2425" t="s">
        <v>709</v>
      </c>
      <c r="B2425">
        <v>138.09</v>
      </c>
      <c r="C2425">
        <v>2</v>
      </c>
      <c r="D2425" s="18">
        <v>39334</v>
      </c>
      <c r="E2425" s="18">
        <v>39383</v>
      </c>
      <c r="F2425" t="s">
        <v>5958</v>
      </c>
      <c r="G2425" t="s">
        <v>5969</v>
      </c>
      <c r="H2425" t="s">
        <v>681</v>
      </c>
      <c r="I2425" t="s">
        <v>746</v>
      </c>
      <c r="J2425" t="s">
        <v>747</v>
      </c>
      <c r="K2425" t="s">
        <v>1034</v>
      </c>
      <c r="L2425" t="s">
        <v>3444</v>
      </c>
      <c r="M2425">
        <v>380311</v>
      </c>
      <c r="N2425">
        <v>16000</v>
      </c>
      <c r="O2425" s="59">
        <v>17775592</v>
      </c>
    </row>
    <row r="2426" spans="1:15" x14ac:dyDescent="0.3">
      <c r="A2426" t="s">
        <v>690</v>
      </c>
      <c r="B2426">
        <v>121.13</v>
      </c>
      <c r="C2426">
        <v>1</v>
      </c>
      <c r="D2426" s="18">
        <v>39346</v>
      </c>
      <c r="E2426" s="18">
        <v>39380</v>
      </c>
      <c r="F2426" t="s">
        <v>5958</v>
      </c>
      <c r="G2426" t="s">
        <v>5969</v>
      </c>
      <c r="H2426" t="s">
        <v>675</v>
      </c>
      <c r="I2426" t="s">
        <v>711</v>
      </c>
      <c r="J2426" t="s">
        <v>712</v>
      </c>
      <c r="K2426" t="s">
        <v>1318</v>
      </c>
      <c r="L2426" t="s">
        <v>3443</v>
      </c>
      <c r="M2426">
        <v>2720954</v>
      </c>
      <c r="N2426">
        <v>30300</v>
      </c>
      <c r="O2426" s="59">
        <v>27107239</v>
      </c>
    </row>
    <row r="2427" spans="1:15" x14ac:dyDescent="0.3">
      <c r="A2427" t="s">
        <v>676</v>
      </c>
      <c r="B2427">
        <v>94.03</v>
      </c>
      <c r="C2427">
        <v>1</v>
      </c>
      <c r="D2427" s="18">
        <v>39116</v>
      </c>
      <c r="E2427" s="18">
        <v>39147</v>
      </c>
      <c r="F2427" t="s">
        <v>5960</v>
      </c>
      <c r="G2427" t="s">
        <v>5969</v>
      </c>
      <c r="H2427" t="s">
        <v>681</v>
      </c>
      <c r="I2427" t="s">
        <v>683</v>
      </c>
      <c r="J2427" t="s">
        <v>684</v>
      </c>
      <c r="K2427" t="s">
        <v>685</v>
      </c>
      <c r="L2427" t="s">
        <v>1376</v>
      </c>
      <c r="M2427">
        <v>797242</v>
      </c>
      <c r="N2427">
        <v>16000</v>
      </c>
      <c r="O2427" s="59">
        <v>25369395</v>
      </c>
    </row>
    <row r="2428" spans="1:15" x14ac:dyDescent="0.3">
      <c r="A2428" t="s">
        <v>709</v>
      </c>
      <c r="B2428">
        <v>191.87</v>
      </c>
      <c r="C2428">
        <v>2</v>
      </c>
      <c r="D2428" s="18">
        <v>39157</v>
      </c>
      <c r="E2428" s="18">
        <v>39175</v>
      </c>
      <c r="F2428" t="s">
        <v>5960</v>
      </c>
      <c r="G2428" t="s">
        <v>5969</v>
      </c>
      <c r="H2428" t="s">
        <v>699</v>
      </c>
      <c r="I2428" t="s">
        <v>726</v>
      </c>
      <c r="J2428" t="s">
        <v>727</v>
      </c>
      <c r="K2428" t="s">
        <v>3442</v>
      </c>
      <c r="L2428" t="s">
        <v>1035</v>
      </c>
      <c r="M2428">
        <v>942470</v>
      </c>
      <c r="N2428">
        <v>70700</v>
      </c>
      <c r="O2428" s="59">
        <v>25649289</v>
      </c>
    </row>
    <row r="2429" spans="1:15" x14ac:dyDescent="0.3">
      <c r="A2429" t="s">
        <v>690</v>
      </c>
      <c r="B2429">
        <v>121.13</v>
      </c>
      <c r="C2429">
        <v>1</v>
      </c>
      <c r="D2429" s="18">
        <v>39320</v>
      </c>
      <c r="E2429" s="18">
        <v>39352</v>
      </c>
      <c r="F2429" t="s">
        <v>5958</v>
      </c>
      <c r="G2429" t="s">
        <v>5969</v>
      </c>
      <c r="H2429" t="s">
        <v>675</v>
      </c>
      <c r="I2429" t="s">
        <v>711</v>
      </c>
      <c r="J2429" t="s">
        <v>712</v>
      </c>
      <c r="K2429" t="s">
        <v>1499</v>
      </c>
      <c r="L2429" t="s">
        <v>3153</v>
      </c>
      <c r="M2429">
        <v>2709023</v>
      </c>
      <c r="N2429">
        <v>30300</v>
      </c>
      <c r="O2429" s="59">
        <v>26889844</v>
      </c>
    </row>
    <row r="2430" spans="1:15" x14ac:dyDescent="0.3">
      <c r="A2430" t="s">
        <v>690</v>
      </c>
      <c r="B2430">
        <v>111.12</v>
      </c>
      <c r="C2430">
        <v>1</v>
      </c>
      <c r="D2430" s="18">
        <v>39213</v>
      </c>
      <c r="E2430" s="18">
        <v>39251</v>
      </c>
      <c r="F2430" t="s">
        <v>5957</v>
      </c>
      <c r="G2430" t="s">
        <v>5969</v>
      </c>
      <c r="H2430" t="s">
        <v>681</v>
      </c>
      <c r="I2430" t="s">
        <v>839</v>
      </c>
      <c r="J2430" t="s">
        <v>840</v>
      </c>
      <c r="K2430" t="s">
        <v>3441</v>
      </c>
      <c r="L2430" t="s">
        <v>2294</v>
      </c>
      <c r="M2430">
        <v>1878601</v>
      </c>
      <c r="N2430">
        <v>16000</v>
      </c>
      <c r="O2430" s="59">
        <v>26093771</v>
      </c>
    </row>
    <row r="2431" spans="1:15" x14ac:dyDescent="0.3">
      <c r="A2431" t="s">
        <v>676</v>
      </c>
      <c r="B2431">
        <v>108.51</v>
      </c>
      <c r="C2431">
        <v>1</v>
      </c>
      <c r="D2431" s="18">
        <v>39293</v>
      </c>
      <c r="E2431" s="18">
        <v>39382</v>
      </c>
      <c r="F2431" t="s">
        <v>5958</v>
      </c>
      <c r="G2431" t="s">
        <v>5969</v>
      </c>
      <c r="H2431" t="s">
        <v>681</v>
      </c>
      <c r="I2431" t="s">
        <v>672</v>
      </c>
      <c r="J2431" t="s">
        <v>851</v>
      </c>
      <c r="K2431" t="s">
        <v>2962</v>
      </c>
      <c r="L2431" t="s">
        <v>1248</v>
      </c>
      <c r="M2431">
        <v>2793627</v>
      </c>
      <c r="N2431">
        <v>16000</v>
      </c>
      <c r="O2431" s="59">
        <v>26807599</v>
      </c>
    </row>
    <row r="2432" spans="1:15" x14ac:dyDescent="0.3">
      <c r="A2432" t="s">
        <v>690</v>
      </c>
      <c r="B2432">
        <v>171.66</v>
      </c>
      <c r="C2432">
        <v>2</v>
      </c>
      <c r="D2432" s="18">
        <v>39199</v>
      </c>
      <c r="E2432" s="18">
        <v>39201</v>
      </c>
      <c r="F2432" t="s">
        <v>5957</v>
      </c>
      <c r="G2432" t="s">
        <v>5969</v>
      </c>
      <c r="H2432" t="s">
        <v>699</v>
      </c>
      <c r="I2432" t="s">
        <v>711</v>
      </c>
      <c r="J2432" t="s">
        <v>712</v>
      </c>
      <c r="K2432" t="s">
        <v>801</v>
      </c>
      <c r="L2432" t="s">
        <v>3440</v>
      </c>
      <c r="M2432">
        <v>937517</v>
      </c>
      <c r="N2432">
        <v>70700</v>
      </c>
      <c r="O2432" s="59">
        <v>25964405</v>
      </c>
    </row>
    <row r="2433" spans="1:15" x14ac:dyDescent="0.3">
      <c r="A2433" t="s">
        <v>676</v>
      </c>
      <c r="B2433">
        <v>110.79</v>
      </c>
      <c r="C2433">
        <v>1</v>
      </c>
      <c r="D2433" s="18">
        <v>39416</v>
      </c>
      <c r="E2433" s="18">
        <v>39463</v>
      </c>
      <c r="F2433" t="s">
        <v>5959</v>
      </c>
      <c r="G2433" t="s">
        <v>5969</v>
      </c>
      <c r="H2433" t="s">
        <v>675</v>
      </c>
      <c r="I2433" t="s">
        <v>678</v>
      </c>
      <c r="J2433" t="s">
        <v>679</v>
      </c>
      <c r="K2433" t="s">
        <v>882</v>
      </c>
      <c r="L2433" t="s">
        <v>3439</v>
      </c>
      <c r="M2433">
        <v>298013</v>
      </c>
      <c r="N2433">
        <v>30300</v>
      </c>
      <c r="O2433" s="59">
        <v>27665680</v>
      </c>
    </row>
    <row r="2434" spans="1:15" x14ac:dyDescent="0.3">
      <c r="A2434" t="s">
        <v>690</v>
      </c>
      <c r="B2434">
        <v>138.24</v>
      </c>
      <c r="C2434">
        <v>3</v>
      </c>
      <c r="D2434" s="18">
        <v>39390</v>
      </c>
      <c r="E2434" s="18">
        <v>39394</v>
      </c>
      <c r="F2434" t="s">
        <v>5959</v>
      </c>
      <c r="G2434" t="s">
        <v>5969</v>
      </c>
      <c r="H2434" t="s">
        <v>675</v>
      </c>
      <c r="I2434" t="s">
        <v>839</v>
      </c>
      <c r="J2434" t="s">
        <v>840</v>
      </c>
      <c r="K2434" t="s">
        <v>2047</v>
      </c>
      <c r="L2434" t="s">
        <v>3438</v>
      </c>
      <c r="M2434">
        <v>289835</v>
      </c>
      <c r="N2434">
        <v>30300</v>
      </c>
      <c r="O2434" s="59">
        <v>27448682</v>
      </c>
    </row>
    <row r="2435" spans="1:15" x14ac:dyDescent="0.3">
      <c r="A2435" t="s">
        <v>709</v>
      </c>
      <c r="B2435">
        <v>150.68</v>
      </c>
      <c r="C2435">
        <v>3</v>
      </c>
      <c r="D2435" s="18">
        <v>39172</v>
      </c>
      <c r="E2435" s="18">
        <v>39173</v>
      </c>
      <c r="F2435" t="s">
        <v>5960</v>
      </c>
      <c r="G2435" t="s">
        <v>5969</v>
      </c>
      <c r="H2435" t="s">
        <v>675</v>
      </c>
      <c r="I2435" t="s">
        <v>771</v>
      </c>
      <c r="J2435" t="s">
        <v>772</v>
      </c>
      <c r="K2435" t="s">
        <v>3437</v>
      </c>
      <c r="L2435" t="s">
        <v>3436</v>
      </c>
      <c r="M2435">
        <v>76088</v>
      </c>
      <c r="N2435">
        <v>30300</v>
      </c>
      <c r="O2435" s="59">
        <v>25757944</v>
      </c>
    </row>
    <row r="2436" spans="1:15" x14ac:dyDescent="0.3">
      <c r="A2436" t="s">
        <v>709</v>
      </c>
      <c r="B2436">
        <v>134.01</v>
      </c>
      <c r="C2436">
        <v>3</v>
      </c>
      <c r="D2436" s="18">
        <v>39219</v>
      </c>
      <c r="E2436" s="18">
        <v>39267</v>
      </c>
      <c r="F2436" t="s">
        <v>5957</v>
      </c>
      <c r="G2436" t="s">
        <v>5969</v>
      </c>
      <c r="H2436" t="s">
        <v>681</v>
      </c>
      <c r="I2436" t="s">
        <v>746</v>
      </c>
      <c r="J2436" t="s">
        <v>747</v>
      </c>
      <c r="K2436" t="s">
        <v>3384</v>
      </c>
      <c r="L2436" t="s">
        <v>3141</v>
      </c>
      <c r="M2436">
        <v>2380156</v>
      </c>
      <c r="N2436">
        <v>16000</v>
      </c>
      <c r="O2436" s="59">
        <v>17711989</v>
      </c>
    </row>
    <row r="2437" spans="1:15" x14ac:dyDescent="0.3">
      <c r="A2437" t="s">
        <v>690</v>
      </c>
      <c r="B2437">
        <v>171.66</v>
      </c>
      <c r="C2437">
        <v>2</v>
      </c>
      <c r="D2437" s="18">
        <v>39195</v>
      </c>
      <c r="E2437" s="18">
        <v>39221</v>
      </c>
      <c r="F2437" t="s">
        <v>5957</v>
      </c>
      <c r="G2437" t="s">
        <v>5969</v>
      </c>
      <c r="H2437" t="s">
        <v>699</v>
      </c>
      <c r="I2437" t="s">
        <v>711</v>
      </c>
      <c r="J2437" t="s">
        <v>712</v>
      </c>
      <c r="K2437" t="s">
        <v>1368</v>
      </c>
      <c r="L2437" t="s">
        <v>1367</v>
      </c>
      <c r="M2437">
        <v>1952825</v>
      </c>
      <c r="N2437">
        <v>70700</v>
      </c>
      <c r="O2437" s="59">
        <v>25912484</v>
      </c>
    </row>
    <row r="2438" spans="1:15" x14ac:dyDescent="0.3">
      <c r="A2438" t="s">
        <v>709</v>
      </c>
      <c r="B2438">
        <v>190.66</v>
      </c>
      <c r="C2438">
        <v>3</v>
      </c>
      <c r="D2438" s="18">
        <v>39447</v>
      </c>
      <c r="E2438" s="18">
        <v>39496</v>
      </c>
      <c r="F2438" t="s">
        <v>5959</v>
      </c>
      <c r="G2438" t="s">
        <v>5968</v>
      </c>
      <c r="H2438" t="s">
        <v>755</v>
      </c>
      <c r="I2438" t="s">
        <v>726</v>
      </c>
      <c r="J2438" t="s">
        <v>750</v>
      </c>
      <c r="K2438" t="s">
        <v>1493</v>
      </c>
      <c r="L2438" t="s">
        <v>1492</v>
      </c>
      <c r="M2438">
        <v>1972771</v>
      </c>
      <c r="N2438">
        <v>87000</v>
      </c>
      <c r="O2438" s="59">
        <v>27860034</v>
      </c>
    </row>
    <row r="2439" spans="1:15" x14ac:dyDescent="0.3">
      <c r="A2439" t="s">
        <v>696</v>
      </c>
      <c r="B2439">
        <v>129.38</v>
      </c>
      <c r="C2439">
        <v>2</v>
      </c>
      <c r="D2439" s="18">
        <v>39382</v>
      </c>
      <c r="E2439" s="18">
        <v>39397</v>
      </c>
      <c r="F2439" t="s">
        <v>5959</v>
      </c>
      <c r="G2439" t="s">
        <v>5969</v>
      </c>
      <c r="H2439" t="s">
        <v>681</v>
      </c>
      <c r="I2439" t="s">
        <v>765</v>
      </c>
      <c r="J2439" t="s">
        <v>950</v>
      </c>
      <c r="K2439" t="s">
        <v>1616</v>
      </c>
      <c r="L2439" t="s">
        <v>702</v>
      </c>
      <c r="M2439">
        <v>2611280</v>
      </c>
      <c r="N2439">
        <v>16000</v>
      </c>
      <c r="O2439" s="59">
        <v>27396218</v>
      </c>
    </row>
    <row r="2440" spans="1:15" x14ac:dyDescent="0.3">
      <c r="A2440" t="s">
        <v>696</v>
      </c>
      <c r="B2440">
        <v>124.43</v>
      </c>
      <c r="C2440">
        <v>1</v>
      </c>
      <c r="D2440" s="18">
        <v>39229</v>
      </c>
      <c r="E2440" s="18">
        <v>39253</v>
      </c>
      <c r="F2440" t="s">
        <v>5957</v>
      </c>
      <c r="G2440" t="s">
        <v>5969</v>
      </c>
      <c r="H2440" t="s">
        <v>681</v>
      </c>
      <c r="I2440" t="s">
        <v>693</v>
      </c>
      <c r="J2440" t="s">
        <v>694</v>
      </c>
      <c r="K2440" t="s">
        <v>733</v>
      </c>
      <c r="L2440" t="s">
        <v>1631</v>
      </c>
      <c r="M2440">
        <v>354922</v>
      </c>
      <c r="N2440">
        <v>16000</v>
      </c>
      <c r="O2440" s="59">
        <v>26205553</v>
      </c>
    </row>
    <row r="2441" spans="1:15" x14ac:dyDescent="0.3">
      <c r="A2441" t="s">
        <v>709</v>
      </c>
      <c r="B2441">
        <v>135.12</v>
      </c>
      <c r="C2441">
        <v>2</v>
      </c>
      <c r="D2441" s="18">
        <v>39270</v>
      </c>
      <c r="E2441" s="18">
        <v>39306</v>
      </c>
      <c r="F2441" t="s">
        <v>5958</v>
      </c>
      <c r="G2441" t="s">
        <v>5969</v>
      </c>
      <c r="H2441" t="s">
        <v>681</v>
      </c>
      <c r="I2441" t="s">
        <v>746</v>
      </c>
      <c r="J2441" t="s">
        <v>782</v>
      </c>
      <c r="K2441" t="s">
        <v>2044</v>
      </c>
      <c r="L2441" t="s">
        <v>3435</v>
      </c>
      <c r="M2441">
        <v>382072</v>
      </c>
      <c r="N2441">
        <v>16000</v>
      </c>
      <c r="O2441" s="59">
        <v>17735933</v>
      </c>
    </row>
    <row r="2442" spans="1:15" x14ac:dyDescent="0.3">
      <c r="A2442" t="s">
        <v>696</v>
      </c>
      <c r="B2442">
        <v>145.02000000000001</v>
      </c>
      <c r="C2442">
        <v>3</v>
      </c>
      <c r="D2442" s="18">
        <v>39341</v>
      </c>
      <c r="E2442" s="18">
        <v>39356</v>
      </c>
      <c r="F2442" t="s">
        <v>5958</v>
      </c>
      <c r="G2442" t="s">
        <v>5969</v>
      </c>
      <c r="H2442" t="s">
        <v>675</v>
      </c>
      <c r="I2442" t="s">
        <v>765</v>
      </c>
      <c r="J2442" t="s">
        <v>766</v>
      </c>
      <c r="K2442" t="s">
        <v>1652</v>
      </c>
      <c r="L2442" t="s">
        <v>3434</v>
      </c>
      <c r="M2442">
        <v>2880141</v>
      </c>
      <c r="N2442">
        <v>30300</v>
      </c>
      <c r="O2442" s="59">
        <v>27068171</v>
      </c>
    </row>
    <row r="2443" spans="1:15" x14ac:dyDescent="0.3">
      <c r="A2443" t="s">
        <v>690</v>
      </c>
      <c r="B2443">
        <v>153.37</v>
      </c>
      <c r="C2443">
        <v>2</v>
      </c>
      <c r="D2443" s="18">
        <v>39391</v>
      </c>
      <c r="E2443" s="18">
        <v>39407</v>
      </c>
      <c r="F2443" t="s">
        <v>5959</v>
      </c>
      <c r="G2443" t="s">
        <v>5969</v>
      </c>
      <c r="H2443" t="s">
        <v>675</v>
      </c>
      <c r="I2443" t="s">
        <v>839</v>
      </c>
      <c r="J2443" t="s">
        <v>797</v>
      </c>
      <c r="K2443" t="s">
        <v>2047</v>
      </c>
      <c r="L2443" t="s">
        <v>3433</v>
      </c>
      <c r="M2443">
        <v>2027165</v>
      </c>
      <c r="N2443">
        <v>30300</v>
      </c>
      <c r="O2443" s="59">
        <v>27436995</v>
      </c>
    </row>
    <row r="2444" spans="1:15" x14ac:dyDescent="0.3">
      <c r="A2444" t="s">
        <v>676</v>
      </c>
      <c r="B2444">
        <v>159.74</v>
      </c>
      <c r="C2444">
        <v>2</v>
      </c>
      <c r="D2444" s="18">
        <v>39445</v>
      </c>
      <c r="E2444" s="18">
        <v>39519</v>
      </c>
      <c r="F2444" t="s">
        <v>5959</v>
      </c>
      <c r="G2444" t="s">
        <v>5968</v>
      </c>
      <c r="H2444" t="s">
        <v>720</v>
      </c>
      <c r="I2444" t="s">
        <v>683</v>
      </c>
      <c r="J2444" t="s">
        <v>703</v>
      </c>
      <c r="K2444" t="s">
        <v>3432</v>
      </c>
      <c r="L2444" t="s">
        <v>3431</v>
      </c>
      <c r="M2444">
        <v>18096</v>
      </c>
      <c r="N2444">
        <v>90830</v>
      </c>
      <c r="O2444" s="59">
        <v>27863485</v>
      </c>
    </row>
    <row r="2445" spans="1:15" x14ac:dyDescent="0.3">
      <c r="A2445" t="s">
        <v>696</v>
      </c>
      <c r="B2445">
        <v>154.55000000000001</v>
      </c>
      <c r="C2445">
        <v>2</v>
      </c>
      <c r="D2445" s="18">
        <v>39125</v>
      </c>
      <c r="E2445" s="18">
        <v>39143</v>
      </c>
      <c r="F2445" t="s">
        <v>5960</v>
      </c>
      <c r="G2445" t="s">
        <v>5968</v>
      </c>
      <c r="H2445" t="s">
        <v>720</v>
      </c>
      <c r="I2445" t="s">
        <v>693</v>
      </c>
      <c r="J2445" t="s">
        <v>694</v>
      </c>
      <c r="K2445" t="s">
        <v>2589</v>
      </c>
      <c r="L2445" t="s">
        <v>3430</v>
      </c>
      <c r="M2445">
        <v>329552</v>
      </c>
      <c r="N2445">
        <v>90830</v>
      </c>
      <c r="O2445" s="59">
        <v>25421732</v>
      </c>
    </row>
    <row r="2446" spans="1:15" x14ac:dyDescent="0.3">
      <c r="A2446" t="s">
        <v>690</v>
      </c>
      <c r="B2446">
        <v>92.9</v>
      </c>
      <c r="C2446">
        <v>2</v>
      </c>
      <c r="D2446" s="18">
        <v>39279</v>
      </c>
      <c r="E2446" s="18">
        <v>39306</v>
      </c>
      <c r="F2446" t="s">
        <v>5958</v>
      </c>
      <c r="G2446" t="s">
        <v>5969</v>
      </c>
      <c r="H2446" t="s">
        <v>681</v>
      </c>
      <c r="I2446" t="s">
        <v>711</v>
      </c>
      <c r="J2446" t="s">
        <v>712</v>
      </c>
      <c r="K2446" t="s">
        <v>923</v>
      </c>
      <c r="L2446" t="s">
        <v>3429</v>
      </c>
      <c r="M2446">
        <v>148897</v>
      </c>
      <c r="N2446">
        <v>16000</v>
      </c>
      <c r="O2446" s="59">
        <v>26511596</v>
      </c>
    </row>
    <row r="2447" spans="1:15" x14ac:dyDescent="0.3">
      <c r="A2447" t="s">
        <v>696</v>
      </c>
      <c r="B2447">
        <v>124.43</v>
      </c>
      <c r="C2447">
        <v>1</v>
      </c>
      <c r="D2447" s="18">
        <v>39140</v>
      </c>
      <c r="E2447" s="18">
        <v>39145</v>
      </c>
      <c r="F2447" t="s">
        <v>5960</v>
      </c>
      <c r="G2447" t="s">
        <v>5969</v>
      </c>
      <c r="H2447" t="s">
        <v>681</v>
      </c>
      <c r="I2447" t="s">
        <v>693</v>
      </c>
      <c r="J2447" t="s">
        <v>694</v>
      </c>
      <c r="K2447" t="s">
        <v>733</v>
      </c>
      <c r="L2447" t="s">
        <v>2207</v>
      </c>
      <c r="M2447">
        <v>1949422</v>
      </c>
      <c r="N2447">
        <v>16000</v>
      </c>
      <c r="O2447" s="59">
        <v>25522407</v>
      </c>
    </row>
    <row r="2448" spans="1:15" x14ac:dyDescent="0.3">
      <c r="A2448" t="s">
        <v>690</v>
      </c>
      <c r="B2448">
        <v>157.52000000000001</v>
      </c>
      <c r="C2448">
        <v>3</v>
      </c>
      <c r="D2448" s="18">
        <v>39307</v>
      </c>
      <c r="E2448" s="18">
        <v>39319</v>
      </c>
      <c r="F2448" t="s">
        <v>5958</v>
      </c>
      <c r="G2448" t="s">
        <v>5969</v>
      </c>
      <c r="H2448" t="s">
        <v>675</v>
      </c>
      <c r="I2448" t="s">
        <v>722</v>
      </c>
      <c r="J2448" t="s">
        <v>843</v>
      </c>
      <c r="K2448" t="s">
        <v>1454</v>
      </c>
      <c r="L2448" t="s">
        <v>3338</v>
      </c>
      <c r="M2448">
        <v>125971</v>
      </c>
      <c r="N2448">
        <v>30300</v>
      </c>
      <c r="O2448" s="59">
        <v>26781227</v>
      </c>
    </row>
    <row r="2449" spans="1:15" x14ac:dyDescent="0.3">
      <c r="A2449" t="s">
        <v>676</v>
      </c>
      <c r="B2449">
        <v>173.38</v>
      </c>
      <c r="C2449">
        <v>2</v>
      </c>
      <c r="D2449" s="18">
        <v>39164</v>
      </c>
      <c r="E2449" s="18">
        <v>39263</v>
      </c>
      <c r="F2449" t="s">
        <v>5960</v>
      </c>
      <c r="G2449" t="s">
        <v>5968</v>
      </c>
      <c r="H2449" t="s">
        <v>720</v>
      </c>
      <c r="I2449" t="s">
        <v>678</v>
      </c>
      <c r="J2449" t="s">
        <v>753</v>
      </c>
      <c r="K2449" t="s">
        <v>3204</v>
      </c>
      <c r="L2449" t="s">
        <v>3428</v>
      </c>
      <c r="M2449">
        <v>253767</v>
      </c>
      <c r="N2449">
        <v>90830</v>
      </c>
      <c r="O2449" s="59">
        <v>25719342</v>
      </c>
    </row>
    <row r="2450" spans="1:15" x14ac:dyDescent="0.3">
      <c r="A2450" t="s">
        <v>696</v>
      </c>
      <c r="B2450">
        <v>139.68</v>
      </c>
      <c r="C2450">
        <v>2</v>
      </c>
      <c r="D2450" s="18">
        <v>39368</v>
      </c>
      <c r="E2450" s="18">
        <v>39387</v>
      </c>
      <c r="F2450" t="s">
        <v>5959</v>
      </c>
      <c r="G2450" t="s">
        <v>5968</v>
      </c>
      <c r="H2450" t="s">
        <v>720</v>
      </c>
      <c r="I2450" t="s">
        <v>693</v>
      </c>
      <c r="J2450" t="s">
        <v>694</v>
      </c>
      <c r="K2450" t="s">
        <v>698</v>
      </c>
      <c r="L2450" t="s">
        <v>943</v>
      </c>
      <c r="M2450">
        <v>367635</v>
      </c>
      <c r="N2450">
        <v>90830</v>
      </c>
      <c r="O2450" s="59">
        <v>27289597</v>
      </c>
    </row>
    <row r="2451" spans="1:15" x14ac:dyDescent="0.3">
      <c r="A2451" t="s">
        <v>690</v>
      </c>
      <c r="B2451">
        <v>127.17</v>
      </c>
      <c r="C2451">
        <v>2</v>
      </c>
      <c r="D2451" s="18">
        <v>39235</v>
      </c>
      <c r="E2451" s="18">
        <v>39264</v>
      </c>
      <c r="F2451" t="s">
        <v>5957</v>
      </c>
      <c r="G2451" t="s">
        <v>5969</v>
      </c>
      <c r="H2451" t="s">
        <v>675</v>
      </c>
      <c r="I2451" t="s">
        <v>687</v>
      </c>
      <c r="J2451" t="s">
        <v>688</v>
      </c>
      <c r="K2451" t="s">
        <v>1038</v>
      </c>
      <c r="L2451" t="s">
        <v>2476</v>
      </c>
      <c r="M2451">
        <v>9499399</v>
      </c>
      <c r="N2451">
        <v>30300</v>
      </c>
      <c r="O2451" s="59">
        <v>26252928</v>
      </c>
    </row>
    <row r="2452" spans="1:15" x14ac:dyDescent="0.3">
      <c r="A2452" t="s">
        <v>676</v>
      </c>
      <c r="B2452">
        <v>182.75</v>
      </c>
      <c r="C2452">
        <v>3</v>
      </c>
      <c r="D2452" s="18">
        <v>39341</v>
      </c>
      <c r="E2452" s="18">
        <v>39385</v>
      </c>
      <c r="F2452" t="s">
        <v>5958</v>
      </c>
      <c r="G2452" t="s">
        <v>5969</v>
      </c>
      <c r="H2452" t="s">
        <v>699</v>
      </c>
      <c r="I2452" t="s">
        <v>683</v>
      </c>
      <c r="J2452" t="s">
        <v>684</v>
      </c>
      <c r="K2452" t="s">
        <v>1270</v>
      </c>
      <c r="L2452" t="s">
        <v>1269</v>
      </c>
      <c r="M2452">
        <v>2725731</v>
      </c>
      <c r="N2452">
        <v>70700</v>
      </c>
      <c r="O2452" s="59">
        <v>27043242</v>
      </c>
    </row>
    <row r="2453" spans="1:15" x14ac:dyDescent="0.3">
      <c r="A2453" t="s">
        <v>690</v>
      </c>
      <c r="B2453">
        <v>98.41</v>
      </c>
      <c r="C2453">
        <v>1</v>
      </c>
      <c r="D2453" s="18">
        <v>39283</v>
      </c>
      <c r="E2453" s="18">
        <v>39285</v>
      </c>
      <c r="F2453" t="s">
        <v>5958</v>
      </c>
      <c r="G2453" t="s">
        <v>5969</v>
      </c>
      <c r="H2453" t="s">
        <v>681</v>
      </c>
      <c r="I2453" t="s">
        <v>711</v>
      </c>
      <c r="J2453" t="s">
        <v>712</v>
      </c>
      <c r="K2453" t="s">
        <v>1967</v>
      </c>
      <c r="L2453" t="s">
        <v>3427</v>
      </c>
      <c r="M2453">
        <v>2330160</v>
      </c>
      <c r="N2453">
        <v>16000</v>
      </c>
      <c r="O2453" s="59">
        <v>26620005</v>
      </c>
    </row>
    <row r="2454" spans="1:15" x14ac:dyDescent="0.3">
      <c r="A2454" t="s">
        <v>696</v>
      </c>
      <c r="B2454">
        <v>179.99</v>
      </c>
      <c r="C2454">
        <v>2</v>
      </c>
      <c r="D2454" s="18">
        <v>39444</v>
      </c>
      <c r="E2454" s="18">
        <v>39460</v>
      </c>
      <c r="F2454" t="s">
        <v>5959</v>
      </c>
      <c r="G2454" t="s">
        <v>5969</v>
      </c>
      <c r="H2454" t="s">
        <v>675</v>
      </c>
      <c r="I2454" t="s">
        <v>693</v>
      </c>
      <c r="J2454" t="s">
        <v>694</v>
      </c>
      <c r="K2454" t="s">
        <v>3426</v>
      </c>
      <c r="L2454" t="s">
        <v>3425</v>
      </c>
      <c r="M2454">
        <v>358697</v>
      </c>
      <c r="N2454">
        <v>30300</v>
      </c>
      <c r="O2454" s="59">
        <v>2528626</v>
      </c>
    </row>
    <row r="2455" spans="1:15" x14ac:dyDescent="0.3">
      <c r="A2455" t="s">
        <v>696</v>
      </c>
      <c r="B2455">
        <v>154.55000000000001</v>
      </c>
      <c r="C2455">
        <v>2</v>
      </c>
      <c r="D2455" s="18">
        <v>39444</v>
      </c>
      <c r="E2455" s="18">
        <v>39447</v>
      </c>
      <c r="F2455" t="s">
        <v>5959</v>
      </c>
      <c r="G2455" t="s">
        <v>5968</v>
      </c>
      <c r="H2455" t="s">
        <v>720</v>
      </c>
      <c r="I2455" t="s">
        <v>693</v>
      </c>
      <c r="J2455" t="s">
        <v>694</v>
      </c>
      <c r="K2455" t="s">
        <v>921</v>
      </c>
      <c r="L2455" t="s">
        <v>3424</v>
      </c>
      <c r="M2455">
        <v>2693221</v>
      </c>
      <c r="N2455">
        <v>90830</v>
      </c>
      <c r="O2455" s="59">
        <v>27887797</v>
      </c>
    </row>
    <row r="2456" spans="1:15" x14ac:dyDescent="0.3">
      <c r="A2456" t="s">
        <v>696</v>
      </c>
      <c r="B2456">
        <v>124.43</v>
      </c>
      <c r="C2456">
        <v>1</v>
      </c>
      <c r="D2456" s="18">
        <v>39241</v>
      </c>
      <c r="E2456" s="18">
        <v>39248</v>
      </c>
      <c r="F2456" t="s">
        <v>5957</v>
      </c>
      <c r="G2456" t="s">
        <v>5969</v>
      </c>
      <c r="H2456" t="s">
        <v>681</v>
      </c>
      <c r="I2456" t="s">
        <v>693</v>
      </c>
      <c r="J2456" t="s">
        <v>694</v>
      </c>
      <c r="K2456" t="s">
        <v>1686</v>
      </c>
      <c r="L2456" t="s">
        <v>3423</v>
      </c>
      <c r="M2456">
        <v>801264</v>
      </c>
      <c r="N2456">
        <v>16000</v>
      </c>
      <c r="O2456" s="59">
        <v>26314519</v>
      </c>
    </row>
    <row r="2457" spans="1:15" x14ac:dyDescent="0.3">
      <c r="A2457" t="s">
        <v>696</v>
      </c>
      <c r="B2457">
        <v>185.27</v>
      </c>
      <c r="C2457">
        <v>3</v>
      </c>
      <c r="D2457" s="18">
        <v>39174</v>
      </c>
      <c r="E2457" s="18">
        <v>39178</v>
      </c>
      <c r="F2457" t="s">
        <v>5957</v>
      </c>
      <c r="G2457" t="s">
        <v>5969</v>
      </c>
      <c r="H2457" t="s">
        <v>699</v>
      </c>
      <c r="I2457" t="s">
        <v>693</v>
      </c>
      <c r="J2457" t="s">
        <v>694</v>
      </c>
      <c r="K2457" t="s">
        <v>740</v>
      </c>
      <c r="L2457" t="s">
        <v>739</v>
      </c>
      <c r="M2457">
        <v>9011180</v>
      </c>
      <c r="N2457">
        <v>70700</v>
      </c>
      <c r="O2457" s="59">
        <v>25753992</v>
      </c>
    </row>
    <row r="2458" spans="1:15" x14ac:dyDescent="0.3">
      <c r="A2458" t="s">
        <v>696</v>
      </c>
      <c r="B2458">
        <v>161.15</v>
      </c>
      <c r="C2458">
        <v>3</v>
      </c>
      <c r="D2458" s="18">
        <v>39159</v>
      </c>
      <c r="E2458" s="18">
        <v>39170</v>
      </c>
      <c r="F2458" t="s">
        <v>5960</v>
      </c>
      <c r="G2458" t="s">
        <v>5969</v>
      </c>
      <c r="H2458" t="s">
        <v>675</v>
      </c>
      <c r="I2458" t="s">
        <v>693</v>
      </c>
      <c r="J2458" t="s">
        <v>694</v>
      </c>
      <c r="K2458" t="s">
        <v>1398</v>
      </c>
      <c r="L2458" t="s">
        <v>3301</v>
      </c>
      <c r="M2458">
        <v>2666625</v>
      </c>
      <c r="N2458">
        <v>30300</v>
      </c>
      <c r="O2458" s="59">
        <v>25676602</v>
      </c>
    </row>
    <row r="2459" spans="1:15" x14ac:dyDescent="0.3">
      <c r="A2459" t="s">
        <v>690</v>
      </c>
      <c r="B2459">
        <v>92.9</v>
      </c>
      <c r="C2459">
        <v>2</v>
      </c>
      <c r="D2459" s="18">
        <v>39430</v>
      </c>
      <c r="E2459" s="18">
        <v>39441</v>
      </c>
      <c r="F2459" t="s">
        <v>5959</v>
      </c>
      <c r="G2459" t="s">
        <v>5969</v>
      </c>
      <c r="H2459" t="s">
        <v>681</v>
      </c>
      <c r="I2459" t="s">
        <v>711</v>
      </c>
      <c r="J2459" t="s">
        <v>712</v>
      </c>
      <c r="K2459" t="s">
        <v>801</v>
      </c>
      <c r="L2459" t="s">
        <v>2037</v>
      </c>
      <c r="M2459">
        <v>2863999</v>
      </c>
      <c r="N2459">
        <v>16000</v>
      </c>
      <c r="O2459" s="59">
        <v>27765146</v>
      </c>
    </row>
    <row r="2460" spans="1:15" x14ac:dyDescent="0.3">
      <c r="A2460" t="s">
        <v>676</v>
      </c>
      <c r="B2460">
        <v>86.31</v>
      </c>
      <c r="C2460">
        <v>2</v>
      </c>
      <c r="D2460" s="18">
        <v>39383</v>
      </c>
      <c r="E2460" s="18">
        <v>39428</v>
      </c>
      <c r="F2460" t="s">
        <v>5959</v>
      </c>
      <c r="G2460" t="s">
        <v>5969</v>
      </c>
      <c r="H2460" t="s">
        <v>681</v>
      </c>
      <c r="I2460" t="s">
        <v>678</v>
      </c>
      <c r="J2460" t="s">
        <v>679</v>
      </c>
      <c r="K2460" t="s">
        <v>1390</v>
      </c>
      <c r="L2460" t="s">
        <v>1291</v>
      </c>
      <c r="M2460">
        <v>9038846</v>
      </c>
      <c r="N2460">
        <v>16000</v>
      </c>
      <c r="O2460" s="59">
        <v>27394538</v>
      </c>
    </row>
    <row r="2461" spans="1:15" x14ac:dyDescent="0.3">
      <c r="A2461" t="s">
        <v>676</v>
      </c>
      <c r="B2461">
        <v>140.33000000000001</v>
      </c>
      <c r="C2461">
        <v>2</v>
      </c>
      <c r="D2461" s="18">
        <v>39426</v>
      </c>
      <c r="E2461" s="18">
        <v>39426</v>
      </c>
      <c r="F2461" t="s">
        <v>5959</v>
      </c>
      <c r="G2461" t="s">
        <v>5968</v>
      </c>
      <c r="H2461" t="s">
        <v>720</v>
      </c>
      <c r="I2461" t="s">
        <v>672</v>
      </c>
      <c r="J2461" t="s">
        <v>779</v>
      </c>
      <c r="K2461" t="s">
        <v>2275</v>
      </c>
      <c r="L2461" t="s">
        <v>2274</v>
      </c>
      <c r="M2461">
        <v>9018119</v>
      </c>
      <c r="N2461">
        <v>90830</v>
      </c>
      <c r="O2461" s="59">
        <v>27725320</v>
      </c>
    </row>
    <row r="2462" spans="1:15" x14ac:dyDescent="0.3">
      <c r="A2462" t="s">
        <v>709</v>
      </c>
      <c r="B2462">
        <v>180.57</v>
      </c>
      <c r="C2462">
        <v>4</v>
      </c>
      <c r="D2462" s="18">
        <v>39214</v>
      </c>
      <c r="E2462" s="18">
        <v>39251</v>
      </c>
      <c r="F2462" t="s">
        <v>5957</v>
      </c>
      <c r="G2462" t="s">
        <v>5969</v>
      </c>
      <c r="H2462" t="s">
        <v>675</v>
      </c>
      <c r="I2462" t="s">
        <v>746</v>
      </c>
      <c r="J2462" t="s">
        <v>747</v>
      </c>
      <c r="K2462" t="s">
        <v>1805</v>
      </c>
      <c r="L2462" t="s">
        <v>1804</v>
      </c>
      <c r="M2462">
        <v>379781</v>
      </c>
      <c r="N2462">
        <v>30300</v>
      </c>
      <c r="O2462" s="59">
        <v>17707814</v>
      </c>
    </row>
    <row r="2463" spans="1:15" x14ac:dyDescent="0.3">
      <c r="A2463" t="s">
        <v>709</v>
      </c>
      <c r="B2463">
        <v>97.73</v>
      </c>
      <c r="C2463">
        <v>2</v>
      </c>
      <c r="D2463" s="18">
        <v>39149</v>
      </c>
      <c r="E2463" s="18">
        <v>39190</v>
      </c>
      <c r="F2463" t="s">
        <v>5960</v>
      </c>
      <c r="G2463" t="s">
        <v>5968</v>
      </c>
      <c r="H2463" t="s">
        <v>720</v>
      </c>
      <c r="I2463" t="s">
        <v>706</v>
      </c>
      <c r="J2463" t="s">
        <v>707</v>
      </c>
      <c r="K2463" t="s">
        <v>1076</v>
      </c>
      <c r="L2463" t="s">
        <v>1075</v>
      </c>
      <c r="M2463">
        <v>9023950</v>
      </c>
      <c r="N2463">
        <v>90830</v>
      </c>
      <c r="O2463" s="59">
        <v>25559905</v>
      </c>
    </row>
    <row r="2464" spans="1:15" x14ac:dyDescent="0.3">
      <c r="A2464" t="s">
        <v>696</v>
      </c>
      <c r="B2464">
        <v>175</v>
      </c>
      <c r="C2464">
        <v>3</v>
      </c>
      <c r="D2464" s="18">
        <v>39105</v>
      </c>
      <c r="E2464" s="18">
        <v>39126</v>
      </c>
      <c r="F2464" t="s">
        <v>5960</v>
      </c>
      <c r="G2464" t="s">
        <v>5968</v>
      </c>
      <c r="H2464" t="s">
        <v>720</v>
      </c>
      <c r="I2464" t="s">
        <v>693</v>
      </c>
      <c r="J2464" t="s">
        <v>694</v>
      </c>
      <c r="K2464" t="s">
        <v>3422</v>
      </c>
      <c r="L2464" t="s">
        <v>3421</v>
      </c>
      <c r="M2464">
        <v>343672</v>
      </c>
      <c r="N2464">
        <v>90830</v>
      </c>
      <c r="O2464" s="59">
        <v>25272205</v>
      </c>
    </row>
    <row r="2465" spans="1:15" x14ac:dyDescent="0.3">
      <c r="A2465" t="s">
        <v>690</v>
      </c>
      <c r="B2465">
        <v>138.52000000000001</v>
      </c>
      <c r="C2465">
        <v>2</v>
      </c>
      <c r="D2465" s="18">
        <v>39159</v>
      </c>
      <c r="E2465" s="18">
        <v>39191</v>
      </c>
      <c r="F2465" t="s">
        <v>5960</v>
      </c>
      <c r="G2465" t="s">
        <v>5969</v>
      </c>
      <c r="H2465" t="s">
        <v>675</v>
      </c>
      <c r="I2465" t="s">
        <v>687</v>
      </c>
      <c r="J2465" t="s">
        <v>688</v>
      </c>
      <c r="K2465" t="s">
        <v>2202</v>
      </c>
      <c r="L2465" t="s">
        <v>2201</v>
      </c>
      <c r="M2465">
        <v>2856884</v>
      </c>
      <c r="N2465">
        <v>30300</v>
      </c>
      <c r="O2465" s="59">
        <v>25784663</v>
      </c>
    </row>
    <row r="2466" spans="1:15" x14ac:dyDescent="0.3">
      <c r="A2466" t="s">
        <v>709</v>
      </c>
      <c r="B2466">
        <v>194.04</v>
      </c>
      <c r="C2466">
        <v>3</v>
      </c>
      <c r="D2466" s="18">
        <v>39279</v>
      </c>
      <c r="E2466" s="18">
        <v>39285</v>
      </c>
      <c r="F2466" t="s">
        <v>5958</v>
      </c>
      <c r="G2466" t="s">
        <v>5969</v>
      </c>
      <c r="H2466" t="s">
        <v>699</v>
      </c>
      <c r="I2466" t="s">
        <v>706</v>
      </c>
      <c r="J2466" t="s">
        <v>707</v>
      </c>
      <c r="K2466" t="s">
        <v>3420</v>
      </c>
      <c r="L2466" t="s">
        <v>3419</v>
      </c>
      <c r="M2466">
        <v>941407</v>
      </c>
      <c r="N2466">
        <v>70700</v>
      </c>
      <c r="O2466" s="59">
        <v>2223729</v>
      </c>
    </row>
    <row r="2467" spans="1:15" x14ac:dyDescent="0.3">
      <c r="A2467" t="s">
        <v>709</v>
      </c>
      <c r="B2467">
        <v>129.91999999999999</v>
      </c>
      <c r="C2467">
        <v>3</v>
      </c>
      <c r="D2467" s="18">
        <v>39376</v>
      </c>
      <c r="E2467" s="18">
        <v>39399</v>
      </c>
      <c r="F2467" t="s">
        <v>5959</v>
      </c>
      <c r="G2467" t="s">
        <v>5969</v>
      </c>
      <c r="H2467" t="s">
        <v>675</v>
      </c>
      <c r="I2467" t="s">
        <v>771</v>
      </c>
      <c r="J2467" t="s">
        <v>750</v>
      </c>
      <c r="K2467" t="s">
        <v>1251</v>
      </c>
      <c r="L2467" t="s">
        <v>3418</v>
      </c>
      <c r="M2467">
        <v>81091</v>
      </c>
      <c r="N2467">
        <v>30300</v>
      </c>
      <c r="O2467" s="59">
        <v>2412061</v>
      </c>
    </row>
    <row r="2468" spans="1:15" x14ac:dyDescent="0.3">
      <c r="A2468" t="s">
        <v>696</v>
      </c>
      <c r="B2468">
        <v>168.82</v>
      </c>
      <c r="C2468">
        <v>2</v>
      </c>
      <c r="D2468" s="18">
        <v>39126</v>
      </c>
      <c r="E2468" s="18">
        <v>39144</v>
      </c>
      <c r="F2468" t="s">
        <v>5960</v>
      </c>
      <c r="G2468" t="s">
        <v>5968</v>
      </c>
      <c r="H2468" t="s">
        <v>720</v>
      </c>
      <c r="I2468" t="s">
        <v>693</v>
      </c>
      <c r="J2468" t="s">
        <v>694</v>
      </c>
      <c r="K2468" t="s">
        <v>1242</v>
      </c>
      <c r="L2468" t="s">
        <v>1241</v>
      </c>
      <c r="M2468">
        <v>352043</v>
      </c>
      <c r="N2468">
        <v>90830</v>
      </c>
      <c r="O2468" s="59">
        <v>25423460</v>
      </c>
    </row>
    <row r="2469" spans="1:15" x14ac:dyDescent="0.3">
      <c r="A2469" t="s">
        <v>696</v>
      </c>
      <c r="B2469">
        <v>168.82</v>
      </c>
      <c r="C2469">
        <v>2</v>
      </c>
      <c r="D2469" s="18">
        <v>39131</v>
      </c>
      <c r="E2469" s="18">
        <v>39135</v>
      </c>
      <c r="F2469" t="s">
        <v>5960</v>
      </c>
      <c r="G2469" t="s">
        <v>5968</v>
      </c>
      <c r="H2469" t="s">
        <v>720</v>
      </c>
      <c r="I2469" t="s">
        <v>693</v>
      </c>
      <c r="J2469" t="s">
        <v>694</v>
      </c>
      <c r="K2469" t="s">
        <v>1266</v>
      </c>
      <c r="L2469" t="s">
        <v>2179</v>
      </c>
      <c r="M2469">
        <v>351561</v>
      </c>
      <c r="N2469">
        <v>90830</v>
      </c>
      <c r="O2469" s="59">
        <v>25473666</v>
      </c>
    </row>
    <row r="2470" spans="1:15" x14ac:dyDescent="0.3">
      <c r="A2470" t="s">
        <v>696</v>
      </c>
      <c r="B2470">
        <v>141.34</v>
      </c>
      <c r="C2470">
        <v>2</v>
      </c>
      <c r="D2470" s="18">
        <v>39213</v>
      </c>
      <c r="E2470" s="18">
        <v>39238</v>
      </c>
      <c r="F2470" t="s">
        <v>5957</v>
      </c>
      <c r="G2470" t="s">
        <v>5969</v>
      </c>
      <c r="H2470" t="s">
        <v>675</v>
      </c>
      <c r="I2470" t="s">
        <v>946</v>
      </c>
      <c r="J2470" t="s">
        <v>947</v>
      </c>
      <c r="K2470" t="s">
        <v>2625</v>
      </c>
      <c r="L2470" t="s">
        <v>3417</v>
      </c>
      <c r="M2470">
        <v>18651</v>
      </c>
      <c r="N2470">
        <v>30300</v>
      </c>
      <c r="O2470" s="59">
        <v>26020511</v>
      </c>
    </row>
    <row r="2471" spans="1:15" x14ac:dyDescent="0.3">
      <c r="A2471" t="s">
        <v>676</v>
      </c>
      <c r="B2471">
        <v>94.03</v>
      </c>
      <c r="C2471">
        <v>1</v>
      </c>
      <c r="D2471" s="18">
        <v>39219</v>
      </c>
      <c r="E2471" s="18">
        <v>39242</v>
      </c>
      <c r="F2471" t="s">
        <v>5957</v>
      </c>
      <c r="G2471" t="s">
        <v>5969</v>
      </c>
      <c r="H2471" t="s">
        <v>681</v>
      </c>
      <c r="I2471" t="s">
        <v>683</v>
      </c>
      <c r="J2471" t="s">
        <v>684</v>
      </c>
      <c r="K2471" t="s">
        <v>3060</v>
      </c>
      <c r="L2471" t="s">
        <v>3416</v>
      </c>
      <c r="M2471">
        <v>308354</v>
      </c>
      <c r="N2471">
        <v>16000</v>
      </c>
      <c r="O2471" s="59">
        <v>26148286</v>
      </c>
    </row>
    <row r="2472" spans="1:15" x14ac:dyDescent="0.3">
      <c r="A2472" t="s">
        <v>709</v>
      </c>
      <c r="B2472">
        <v>130.55000000000001</v>
      </c>
      <c r="C2472">
        <v>2</v>
      </c>
      <c r="D2472" s="18">
        <v>39146</v>
      </c>
      <c r="E2472" s="18">
        <v>39153</v>
      </c>
      <c r="F2472" t="s">
        <v>5960</v>
      </c>
      <c r="G2472" t="s">
        <v>5969</v>
      </c>
      <c r="H2472" t="s">
        <v>675</v>
      </c>
      <c r="I2472" t="s">
        <v>726</v>
      </c>
      <c r="J2472" t="s">
        <v>727</v>
      </c>
      <c r="K2472" t="s">
        <v>3415</v>
      </c>
      <c r="L2472" t="s">
        <v>3414</v>
      </c>
      <c r="M2472">
        <v>191556</v>
      </c>
      <c r="N2472">
        <v>30300</v>
      </c>
      <c r="O2472" s="59">
        <v>25560804</v>
      </c>
    </row>
    <row r="2473" spans="1:15" x14ac:dyDescent="0.3">
      <c r="A2473" t="s">
        <v>709</v>
      </c>
      <c r="B2473">
        <v>150.68</v>
      </c>
      <c r="C2473">
        <v>3</v>
      </c>
      <c r="D2473" s="18">
        <v>39213</v>
      </c>
      <c r="E2473" s="18">
        <v>39238</v>
      </c>
      <c r="F2473" t="s">
        <v>5957</v>
      </c>
      <c r="G2473" t="s">
        <v>5969</v>
      </c>
      <c r="H2473" t="s">
        <v>675</v>
      </c>
      <c r="I2473" t="s">
        <v>771</v>
      </c>
      <c r="J2473" t="s">
        <v>772</v>
      </c>
      <c r="K2473" t="s">
        <v>984</v>
      </c>
      <c r="L2473" t="s">
        <v>983</v>
      </c>
      <c r="M2473">
        <v>71886</v>
      </c>
      <c r="N2473">
        <v>30300</v>
      </c>
      <c r="O2473" s="59">
        <v>26076819</v>
      </c>
    </row>
    <row r="2474" spans="1:15" x14ac:dyDescent="0.3">
      <c r="A2474" t="s">
        <v>696</v>
      </c>
      <c r="B2474">
        <v>168.49</v>
      </c>
      <c r="C2474">
        <v>3</v>
      </c>
      <c r="D2474" s="18">
        <v>39298</v>
      </c>
      <c r="E2474" s="18">
        <v>39315</v>
      </c>
      <c r="F2474" t="s">
        <v>5958</v>
      </c>
      <c r="G2474" t="s">
        <v>5968</v>
      </c>
      <c r="H2474" t="s">
        <v>720</v>
      </c>
      <c r="I2474" t="s">
        <v>693</v>
      </c>
      <c r="J2474" t="s">
        <v>694</v>
      </c>
      <c r="K2474" t="s">
        <v>1868</v>
      </c>
      <c r="L2474" t="s">
        <v>3413</v>
      </c>
      <c r="M2474">
        <v>2736803</v>
      </c>
      <c r="N2474">
        <v>90830</v>
      </c>
      <c r="O2474" s="59">
        <v>26745355</v>
      </c>
    </row>
    <row r="2475" spans="1:15" x14ac:dyDescent="0.3">
      <c r="A2475" t="s">
        <v>709</v>
      </c>
      <c r="B2475">
        <v>130.55000000000001</v>
      </c>
      <c r="C2475">
        <v>2</v>
      </c>
      <c r="D2475" s="18">
        <v>39339</v>
      </c>
      <c r="E2475" s="18">
        <v>39370</v>
      </c>
      <c r="F2475" t="s">
        <v>5958</v>
      </c>
      <c r="G2475" t="s">
        <v>5969</v>
      </c>
      <c r="H2475" t="s">
        <v>675</v>
      </c>
      <c r="I2475" t="s">
        <v>726</v>
      </c>
      <c r="J2475" t="s">
        <v>727</v>
      </c>
      <c r="K2475" t="s">
        <v>3412</v>
      </c>
      <c r="L2475" t="s">
        <v>1090</v>
      </c>
      <c r="M2475">
        <v>191906</v>
      </c>
      <c r="N2475">
        <v>30300</v>
      </c>
      <c r="O2475" s="59">
        <v>27056490</v>
      </c>
    </row>
    <row r="2476" spans="1:15" x14ac:dyDescent="0.3">
      <c r="A2476" t="s">
        <v>690</v>
      </c>
      <c r="B2476">
        <v>171.8</v>
      </c>
      <c r="C2476">
        <v>2</v>
      </c>
      <c r="D2476" s="18">
        <v>39241</v>
      </c>
      <c r="E2476" s="18">
        <v>39281</v>
      </c>
      <c r="F2476" t="s">
        <v>5957</v>
      </c>
      <c r="G2476" t="s">
        <v>5968</v>
      </c>
      <c r="H2476" t="s">
        <v>720</v>
      </c>
      <c r="I2476" t="s">
        <v>722</v>
      </c>
      <c r="J2476" t="s">
        <v>797</v>
      </c>
      <c r="K2476" t="s">
        <v>1495</v>
      </c>
      <c r="L2476" t="s">
        <v>3411</v>
      </c>
      <c r="M2476">
        <v>1983556</v>
      </c>
      <c r="N2476">
        <v>90830</v>
      </c>
      <c r="O2476" s="59">
        <v>26294368</v>
      </c>
    </row>
    <row r="2477" spans="1:15" x14ac:dyDescent="0.3">
      <c r="A2477" t="s">
        <v>690</v>
      </c>
      <c r="B2477">
        <v>98.41</v>
      </c>
      <c r="C2477">
        <v>1</v>
      </c>
      <c r="D2477" s="18">
        <v>39293</v>
      </c>
      <c r="E2477" s="18">
        <v>39310</v>
      </c>
      <c r="F2477" t="s">
        <v>5958</v>
      </c>
      <c r="G2477" t="s">
        <v>5969</v>
      </c>
      <c r="H2477" t="s">
        <v>681</v>
      </c>
      <c r="I2477" t="s">
        <v>711</v>
      </c>
      <c r="J2477" t="s">
        <v>712</v>
      </c>
      <c r="K2477" t="s">
        <v>1082</v>
      </c>
      <c r="L2477" t="s">
        <v>3410</v>
      </c>
      <c r="M2477">
        <v>1776343</v>
      </c>
      <c r="N2477">
        <v>16000</v>
      </c>
      <c r="O2477" s="59">
        <v>26727612</v>
      </c>
    </row>
    <row r="2478" spans="1:15" x14ac:dyDescent="0.3">
      <c r="A2478" t="s">
        <v>676</v>
      </c>
      <c r="B2478">
        <v>109.53</v>
      </c>
      <c r="C2478">
        <v>2</v>
      </c>
      <c r="D2478" s="18">
        <v>39389</v>
      </c>
      <c r="E2478" s="18">
        <v>39438</v>
      </c>
      <c r="F2478" t="s">
        <v>5959</v>
      </c>
      <c r="G2478" t="s">
        <v>5969</v>
      </c>
      <c r="H2478" t="s">
        <v>675</v>
      </c>
      <c r="I2478" t="s">
        <v>678</v>
      </c>
      <c r="J2478" t="s">
        <v>679</v>
      </c>
      <c r="K2478" t="s">
        <v>678</v>
      </c>
      <c r="L2478" t="s">
        <v>2850</v>
      </c>
      <c r="M2478">
        <v>303652</v>
      </c>
      <c r="N2478">
        <v>30300</v>
      </c>
      <c r="O2478" s="59">
        <v>27449703</v>
      </c>
    </row>
    <row r="2479" spans="1:15" x14ac:dyDescent="0.3">
      <c r="A2479" t="s">
        <v>676</v>
      </c>
      <c r="B2479">
        <v>186.44</v>
      </c>
      <c r="C2479">
        <v>2</v>
      </c>
      <c r="D2479" s="18">
        <v>39263</v>
      </c>
      <c r="E2479" s="18">
        <v>39272</v>
      </c>
      <c r="F2479" t="s">
        <v>5957</v>
      </c>
      <c r="G2479" t="s">
        <v>5969</v>
      </c>
      <c r="H2479" t="s">
        <v>699</v>
      </c>
      <c r="I2479" t="s">
        <v>672</v>
      </c>
      <c r="J2479" t="s">
        <v>779</v>
      </c>
      <c r="K2479" t="s">
        <v>1321</v>
      </c>
      <c r="L2479" t="s">
        <v>1320</v>
      </c>
      <c r="M2479">
        <v>961245</v>
      </c>
      <c r="N2479">
        <v>70700</v>
      </c>
      <c r="O2479" s="59">
        <v>26395222</v>
      </c>
    </row>
    <row r="2480" spans="1:15" x14ac:dyDescent="0.3">
      <c r="A2480" t="s">
        <v>709</v>
      </c>
      <c r="B2480">
        <v>184.64</v>
      </c>
      <c r="C2480">
        <v>4</v>
      </c>
      <c r="D2480" s="18">
        <v>39363</v>
      </c>
      <c r="E2480" s="18">
        <v>39370</v>
      </c>
      <c r="F2480" t="s">
        <v>5959</v>
      </c>
      <c r="G2480" t="s">
        <v>5969</v>
      </c>
      <c r="H2480" t="s">
        <v>699</v>
      </c>
      <c r="I2480" t="s">
        <v>726</v>
      </c>
      <c r="J2480" t="s">
        <v>750</v>
      </c>
      <c r="K2480" t="s">
        <v>3409</v>
      </c>
      <c r="L2480" t="s">
        <v>3408</v>
      </c>
      <c r="M2480">
        <v>926435</v>
      </c>
      <c r="N2480">
        <v>70700</v>
      </c>
      <c r="O2480" s="59">
        <v>27205340</v>
      </c>
    </row>
    <row r="2481" spans="1:15" x14ac:dyDescent="0.3">
      <c r="A2481" t="s">
        <v>709</v>
      </c>
      <c r="B2481">
        <v>134.54</v>
      </c>
      <c r="C2481">
        <v>2</v>
      </c>
      <c r="D2481" s="18">
        <v>39439</v>
      </c>
      <c r="E2481" s="18">
        <v>39452</v>
      </c>
      <c r="F2481" t="s">
        <v>5959</v>
      </c>
      <c r="G2481" t="s">
        <v>5968</v>
      </c>
      <c r="H2481" t="s">
        <v>755</v>
      </c>
      <c r="I2481" t="s">
        <v>706</v>
      </c>
      <c r="J2481" t="s">
        <v>762</v>
      </c>
      <c r="K2481" t="s">
        <v>1050</v>
      </c>
      <c r="L2481" t="s">
        <v>1049</v>
      </c>
      <c r="M2481">
        <v>2805260</v>
      </c>
      <c r="N2481">
        <v>87000</v>
      </c>
      <c r="O2481" s="59">
        <v>27805174</v>
      </c>
    </row>
    <row r="2482" spans="1:15" x14ac:dyDescent="0.3">
      <c r="A2482" t="s">
        <v>690</v>
      </c>
      <c r="B2482">
        <v>127.17</v>
      </c>
      <c r="C2482">
        <v>2</v>
      </c>
      <c r="D2482" s="18">
        <v>39299</v>
      </c>
      <c r="E2482" s="18">
        <v>39306</v>
      </c>
      <c r="F2482" t="s">
        <v>5958</v>
      </c>
      <c r="G2482" t="s">
        <v>5969</v>
      </c>
      <c r="H2482" t="s">
        <v>675</v>
      </c>
      <c r="I2482" t="s">
        <v>687</v>
      </c>
      <c r="J2482" t="s">
        <v>688</v>
      </c>
      <c r="K2482" t="s">
        <v>701</v>
      </c>
      <c r="L2482" t="s">
        <v>1545</v>
      </c>
      <c r="M2482">
        <v>268298</v>
      </c>
      <c r="N2482">
        <v>30300</v>
      </c>
      <c r="O2482" s="59">
        <v>26737564</v>
      </c>
    </row>
    <row r="2483" spans="1:15" x14ac:dyDescent="0.3">
      <c r="A2483" t="s">
        <v>696</v>
      </c>
      <c r="B2483">
        <v>157.91999999999999</v>
      </c>
      <c r="C2483">
        <v>3</v>
      </c>
      <c r="D2483" s="18">
        <v>39112</v>
      </c>
      <c r="E2483" s="18">
        <v>39136</v>
      </c>
      <c r="F2483" t="s">
        <v>5960</v>
      </c>
      <c r="G2483" t="s">
        <v>5969</v>
      </c>
      <c r="H2483" t="s">
        <v>675</v>
      </c>
      <c r="I2483" t="s">
        <v>693</v>
      </c>
      <c r="J2483" t="s">
        <v>694</v>
      </c>
      <c r="K2483" t="s">
        <v>1484</v>
      </c>
      <c r="L2483" t="s">
        <v>3407</v>
      </c>
      <c r="M2483">
        <v>2674551</v>
      </c>
      <c r="N2483">
        <v>30300</v>
      </c>
      <c r="O2483" s="59">
        <v>25321371</v>
      </c>
    </row>
    <row r="2484" spans="1:15" x14ac:dyDescent="0.3">
      <c r="A2484" t="s">
        <v>696</v>
      </c>
      <c r="B2484">
        <v>161.15</v>
      </c>
      <c r="C2484">
        <v>3</v>
      </c>
      <c r="D2484" s="18">
        <v>39264</v>
      </c>
      <c r="E2484" s="18">
        <v>39280</v>
      </c>
      <c r="F2484" t="s">
        <v>5958</v>
      </c>
      <c r="G2484" t="s">
        <v>5969</v>
      </c>
      <c r="H2484" t="s">
        <v>675</v>
      </c>
      <c r="I2484" t="s">
        <v>693</v>
      </c>
      <c r="J2484" t="s">
        <v>694</v>
      </c>
      <c r="K2484" t="s">
        <v>3044</v>
      </c>
      <c r="L2484" t="s">
        <v>3406</v>
      </c>
      <c r="M2484">
        <v>345041</v>
      </c>
      <c r="N2484">
        <v>30300</v>
      </c>
      <c r="O2484" s="59">
        <v>2210862</v>
      </c>
    </row>
    <row r="2485" spans="1:15" x14ac:dyDescent="0.3">
      <c r="A2485" t="s">
        <v>696</v>
      </c>
      <c r="B2485">
        <v>124.37</v>
      </c>
      <c r="C2485">
        <v>2</v>
      </c>
      <c r="D2485" s="18">
        <v>39112</v>
      </c>
      <c r="E2485" s="18">
        <v>39134</v>
      </c>
      <c r="F2485" t="s">
        <v>5960</v>
      </c>
      <c r="G2485" t="s">
        <v>5969</v>
      </c>
      <c r="H2485" t="s">
        <v>681</v>
      </c>
      <c r="I2485" t="s">
        <v>693</v>
      </c>
      <c r="J2485" t="s">
        <v>694</v>
      </c>
      <c r="K2485" t="s">
        <v>1242</v>
      </c>
      <c r="L2485" t="s">
        <v>1635</v>
      </c>
      <c r="M2485">
        <v>2856901</v>
      </c>
      <c r="N2485">
        <v>16000</v>
      </c>
      <c r="O2485" s="59">
        <v>1961505</v>
      </c>
    </row>
    <row r="2486" spans="1:15" x14ac:dyDescent="0.3">
      <c r="A2486" t="s">
        <v>690</v>
      </c>
      <c r="B2486">
        <v>111.33</v>
      </c>
      <c r="C2486">
        <v>1</v>
      </c>
      <c r="D2486" s="18">
        <v>39283</v>
      </c>
      <c r="E2486" s="18">
        <v>39298</v>
      </c>
      <c r="F2486" t="s">
        <v>5958</v>
      </c>
      <c r="G2486" t="s">
        <v>5969</v>
      </c>
      <c r="H2486" t="s">
        <v>681</v>
      </c>
      <c r="I2486" t="s">
        <v>687</v>
      </c>
      <c r="J2486" t="s">
        <v>688</v>
      </c>
      <c r="K2486" t="s">
        <v>1212</v>
      </c>
      <c r="L2486" t="s">
        <v>3405</v>
      </c>
      <c r="M2486">
        <v>1972607</v>
      </c>
      <c r="N2486">
        <v>16000</v>
      </c>
      <c r="O2486" s="59">
        <v>26629508</v>
      </c>
    </row>
    <row r="2487" spans="1:15" x14ac:dyDescent="0.3">
      <c r="A2487" t="s">
        <v>690</v>
      </c>
      <c r="B2487">
        <v>138.24</v>
      </c>
      <c r="C2487">
        <v>3</v>
      </c>
      <c r="D2487" s="18">
        <v>39377</v>
      </c>
      <c r="E2487" s="18">
        <v>39389</v>
      </c>
      <c r="F2487" t="s">
        <v>5959</v>
      </c>
      <c r="G2487" t="s">
        <v>5969</v>
      </c>
      <c r="H2487" t="s">
        <v>675</v>
      </c>
      <c r="I2487" t="s">
        <v>839</v>
      </c>
      <c r="J2487" t="s">
        <v>840</v>
      </c>
      <c r="K2487" t="s">
        <v>3404</v>
      </c>
      <c r="L2487" t="s">
        <v>3403</v>
      </c>
      <c r="M2487">
        <v>289738</v>
      </c>
      <c r="N2487">
        <v>30300</v>
      </c>
      <c r="O2487" s="59">
        <v>27338090</v>
      </c>
    </row>
    <row r="2488" spans="1:15" x14ac:dyDescent="0.3">
      <c r="A2488" t="s">
        <v>676</v>
      </c>
      <c r="B2488">
        <v>110.79</v>
      </c>
      <c r="C2488">
        <v>1</v>
      </c>
      <c r="D2488" s="18">
        <v>39129</v>
      </c>
      <c r="E2488" s="18">
        <v>39162</v>
      </c>
      <c r="F2488" t="s">
        <v>5960</v>
      </c>
      <c r="G2488" t="s">
        <v>5969</v>
      </c>
      <c r="H2488" t="s">
        <v>675</v>
      </c>
      <c r="I2488" t="s">
        <v>678</v>
      </c>
      <c r="J2488" t="s">
        <v>679</v>
      </c>
      <c r="K2488" t="s">
        <v>882</v>
      </c>
      <c r="L2488" t="s">
        <v>2098</v>
      </c>
      <c r="M2488">
        <v>1782364</v>
      </c>
      <c r="N2488">
        <v>30300</v>
      </c>
      <c r="O2488" s="59">
        <v>25418941</v>
      </c>
    </row>
    <row r="2489" spans="1:15" x14ac:dyDescent="0.3">
      <c r="A2489" t="s">
        <v>696</v>
      </c>
      <c r="B2489">
        <v>149.38999999999999</v>
      </c>
      <c r="C2489">
        <v>2</v>
      </c>
      <c r="D2489" s="18">
        <v>39172</v>
      </c>
      <c r="E2489" s="18">
        <v>39191</v>
      </c>
      <c r="F2489" t="s">
        <v>5960</v>
      </c>
      <c r="G2489" t="s">
        <v>5969</v>
      </c>
      <c r="H2489" t="s">
        <v>675</v>
      </c>
      <c r="I2489" t="s">
        <v>693</v>
      </c>
      <c r="J2489" t="s">
        <v>694</v>
      </c>
      <c r="K2489" t="s">
        <v>3107</v>
      </c>
      <c r="L2489" t="s">
        <v>3402</v>
      </c>
      <c r="M2489">
        <v>2495484</v>
      </c>
      <c r="N2489">
        <v>30300</v>
      </c>
      <c r="O2489" s="59">
        <v>25780308</v>
      </c>
    </row>
    <row r="2490" spans="1:15" x14ac:dyDescent="0.3">
      <c r="A2490" t="s">
        <v>696</v>
      </c>
      <c r="B2490">
        <v>174.63</v>
      </c>
      <c r="C2490">
        <v>3</v>
      </c>
      <c r="D2490" s="18">
        <v>39262</v>
      </c>
      <c r="E2490" s="18">
        <v>39273</v>
      </c>
      <c r="F2490" t="s">
        <v>5957</v>
      </c>
      <c r="G2490" t="s">
        <v>5968</v>
      </c>
      <c r="H2490" t="s">
        <v>720</v>
      </c>
      <c r="I2490" t="s">
        <v>693</v>
      </c>
      <c r="J2490" t="s">
        <v>694</v>
      </c>
      <c r="K2490" t="s">
        <v>1074</v>
      </c>
      <c r="L2490" t="s">
        <v>3401</v>
      </c>
      <c r="M2490">
        <v>2553018</v>
      </c>
      <c r="N2490">
        <v>90830</v>
      </c>
      <c r="O2490" s="59">
        <v>26474373</v>
      </c>
    </row>
    <row r="2491" spans="1:15" x14ac:dyDescent="0.3">
      <c r="A2491" t="s">
        <v>690</v>
      </c>
      <c r="B2491">
        <v>98.91</v>
      </c>
      <c r="C2491">
        <v>1</v>
      </c>
      <c r="D2491" s="18">
        <v>39149</v>
      </c>
      <c r="E2491" s="18">
        <v>39154</v>
      </c>
      <c r="F2491" t="s">
        <v>5960</v>
      </c>
      <c r="G2491" t="s">
        <v>5969</v>
      </c>
      <c r="H2491" t="s">
        <v>681</v>
      </c>
      <c r="I2491" t="s">
        <v>711</v>
      </c>
      <c r="J2491" t="s">
        <v>712</v>
      </c>
      <c r="K2491" t="s">
        <v>3400</v>
      </c>
      <c r="L2491" t="s">
        <v>2357</v>
      </c>
      <c r="M2491">
        <v>706273</v>
      </c>
      <c r="N2491">
        <v>16000</v>
      </c>
      <c r="O2491" s="59">
        <v>25407846</v>
      </c>
    </row>
    <row r="2492" spans="1:15" x14ac:dyDescent="0.3">
      <c r="A2492" t="s">
        <v>709</v>
      </c>
      <c r="B2492">
        <v>180.57</v>
      </c>
      <c r="C2492">
        <v>4</v>
      </c>
      <c r="D2492" s="18">
        <v>39334</v>
      </c>
      <c r="E2492" s="18">
        <v>39362</v>
      </c>
      <c r="F2492" t="s">
        <v>5958</v>
      </c>
      <c r="G2492" t="s">
        <v>5969</v>
      </c>
      <c r="H2492" t="s">
        <v>675</v>
      </c>
      <c r="I2492" t="s">
        <v>746</v>
      </c>
      <c r="J2492" t="s">
        <v>747</v>
      </c>
      <c r="K2492" t="s">
        <v>1034</v>
      </c>
      <c r="L2492" t="s">
        <v>3399</v>
      </c>
      <c r="M2492">
        <v>380389</v>
      </c>
      <c r="N2492">
        <v>30300</v>
      </c>
      <c r="O2492" s="59">
        <v>17775602</v>
      </c>
    </row>
    <row r="2493" spans="1:15" x14ac:dyDescent="0.3">
      <c r="A2493" t="s">
        <v>676</v>
      </c>
      <c r="B2493">
        <v>117.86</v>
      </c>
      <c r="C2493">
        <v>2</v>
      </c>
      <c r="D2493" s="18">
        <v>39395</v>
      </c>
      <c r="E2493" s="18">
        <v>39400</v>
      </c>
      <c r="F2493" t="s">
        <v>5959</v>
      </c>
      <c r="G2493" t="s">
        <v>5969</v>
      </c>
      <c r="H2493" t="s">
        <v>675</v>
      </c>
      <c r="I2493" t="s">
        <v>683</v>
      </c>
      <c r="J2493" t="s">
        <v>684</v>
      </c>
      <c r="K2493" t="s">
        <v>3398</v>
      </c>
      <c r="L2493" t="s">
        <v>861</v>
      </c>
      <c r="M2493">
        <v>307483</v>
      </c>
      <c r="N2493">
        <v>30300</v>
      </c>
      <c r="O2493" s="59">
        <v>27504547</v>
      </c>
    </row>
    <row r="2494" spans="1:15" x14ac:dyDescent="0.3">
      <c r="A2494" t="s">
        <v>676</v>
      </c>
      <c r="B2494">
        <v>142.47</v>
      </c>
      <c r="C2494">
        <v>2</v>
      </c>
      <c r="D2494" s="18">
        <v>39242</v>
      </c>
      <c r="E2494" s="18">
        <v>39332</v>
      </c>
      <c r="F2494" t="s">
        <v>5957</v>
      </c>
      <c r="G2494" t="s">
        <v>5969</v>
      </c>
      <c r="H2494" t="s">
        <v>675</v>
      </c>
      <c r="I2494" t="s">
        <v>672</v>
      </c>
      <c r="J2494" t="s">
        <v>779</v>
      </c>
      <c r="K2494" t="s">
        <v>1595</v>
      </c>
      <c r="L2494" t="s">
        <v>3397</v>
      </c>
      <c r="M2494">
        <v>2692427</v>
      </c>
      <c r="N2494">
        <v>30300</v>
      </c>
      <c r="O2494" s="59">
        <v>26314010</v>
      </c>
    </row>
    <row r="2495" spans="1:15" x14ac:dyDescent="0.3">
      <c r="A2495" t="s">
        <v>696</v>
      </c>
      <c r="B2495">
        <v>112.13</v>
      </c>
      <c r="C2495">
        <v>2</v>
      </c>
      <c r="D2495" s="18">
        <v>39166</v>
      </c>
      <c r="E2495" s="18">
        <v>39175</v>
      </c>
      <c r="F2495" t="s">
        <v>5960</v>
      </c>
      <c r="G2495" t="s">
        <v>5969</v>
      </c>
      <c r="H2495" t="s">
        <v>681</v>
      </c>
      <c r="I2495" t="s">
        <v>765</v>
      </c>
      <c r="J2495" t="s">
        <v>766</v>
      </c>
      <c r="K2495" t="s">
        <v>3396</v>
      </c>
      <c r="L2495" t="s">
        <v>1471</v>
      </c>
      <c r="M2495">
        <v>1762852</v>
      </c>
      <c r="N2495">
        <v>16000</v>
      </c>
      <c r="O2495" s="59">
        <v>25725771</v>
      </c>
    </row>
    <row r="2496" spans="1:15" x14ac:dyDescent="0.3">
      <c r="A2496" t="s">
        <v>690</v>
      </c>
      <c r="B2496">
        <v>96.59</v>
      </c>
      <c r="C2496">
        <v>2</v>
      </c>
      <c r="D2496" s="18">
        <v>39214</v>
      </c>
      <c r="E2496" s="18">
        <v>39218</v>
      </c>
      <c r="F2496" t="s">
        <v>5957</v>
      </c>
      <c r="G2496" t="s">
        <v>5969</v>
      </c>
      <c r="H2496" t="s">
        <v>681</v>
      </c>
      <c r="I2496" t="s">
        <v>711</v>
      </c>
      <c r="J2496" t="s">
        <v>712</v>
      </c>
      <c r="K2496" t="s">
        <v>1264</v>
      </c>
      <c r="L2496" t="s">
        <v>3395</v>
      </c>
      <c r="M2496">
        <v>2018771</v>
      </c>
      <c r="N2496">
        <v>16000</v>
      </c>
      <c r="O2496" s="59">
        <v>26081987</v>
      </c>
    </row>
    <row r="2497" spans="1:15" x14ac:dyDescent="0.3">
      <c r="A2497" t="s">
        <v>690</v>
      </c>
      <c r="B2497">
        <v>157.52000000000001</v>
      </c>
      <c r="C2497">
        <v>3</v>
      </c>
      <c r="D2497" s="18">
        <v>39126</v>
      </c>
      <c r="E2497" s="18">
        <v>39165</v>
      </c>
      <c r="F2497" t="s">
        <v>5960</v>
      </c>
      <c r="G2497" t="s">
        <v>5969</v>
      </c>
      <c r="H2497" t="s">
        <v>675</v>
      </c>
      <c r="I2497" t="s">
        <v>722</v>
      </c>
      <c r="J2497" t="s">
        <v>797</v>
      </c>
      <c r="K2497" t="s">
        <v>1721</v>
      </c>
      <c r="L2497" t="s">
        <v>3394</v>
      </c>
      <c r="M2497">
        <v>2173459</v>
      </c>
      <c r="N2497">
        <v>30300</v>
      </c>
      <c r="O2497" s="59">
        <v>25405246</v>
      </c>
    </row>
    <row r="2498" spans="1:15" x14ac:dyDescent="0.3">
      <c r="A2498" t="s">
        <v>690</v>
      </c>
      <c r="B2498">
        <v>142.94</v>
      </c>
      <c r="C2498">
        <v>3</v>
      </c>
      <c r="D2498" s="18">
        <v>39419</v>
      </c>
      <c r="E2498" s="18">
        <v>39421</v>
      </c>
      <c r="F2498" t="s">
        <v>5959</v>
      </c>
      <c r="G2498" t="s">
        <v>5969</v>
      </c>
      <c r="H2498" t="s">
        <v>675</v>
      </c>
      <c r="I2498" t="s">
        <v>839</v>
      </c>
      <c r="J2498" t="s">
        <v>797</v>
      </c>
      <c r="K2498" t="s">
        <v>3393</v>
      </c>
      <c r="L2498" t="s">
        <v>3392</v>
      </c>
      <c r="M2498">
        <v>141472</v>
      </c>
      <c r="N2498">
        <v>30300</v>
      </c>
      <c r="O2498" s="59">
        <v>27654200</v>
      </c>
    </row>
    <row r="2499" spans="1:15" x14ac:dyDescent="0.3">
      <c r="A2499" t="s">
        <v>676</v>
      </c>
      <c r="B2499">
        <v>94.77</v>
      </c>
      <c r="C2499">
        <v>1</v>
      </c>
      <c r="D2499" s="18">
        <v>39292</v>
      </c>
      <c r="E2499" s="18">
        <v>39364</v>
      </c>
      <c r="F2499" t="s">
        <v>5958</v>
      </c>
      <c r="G2499" t="s">
        <v>5969</v>
      </c>
      <c r="H2499" t="s">
        <v>681</v>
      </c>
      <c r="I2499" t="s">
        <v>678</v>
      </c>
      <c r="J2499" t="s">
        <v>679</v>
      </c>
      <c r="K2499" t="s">
        <v>3391</v>
      </c>
      <c r="L2499" t="s">
        <v>3390</v>
      </c>
      <c r="M2499">
        <v>1752374</v>
      </c>
      <c r="N2499">
        <v>16000</v>
      </c>
      <c r="O2499" s="59">
        <v>26687963</v>
      </c>
    </row>
    <row r="2500" spans="1:15" x14ac:dyDescent="0.3">
      <c r="A2500" t="s">
        <v>696</v>
      </c>
      <c r="B2500">
        <v>159.22999999999999</v>
      </c>
      <c r="C2500">
        <v>3</v>
      </c>
      <c r="D2500" s="18">
        <v>39089</v>
      </c>
      <c r="E2500" s="18">
        <v>39106</v>
      </c>
      <c r="F2500" t="s">
        <v>5960</v>
      </c>
      <c r="G2500" t="s">
        <v>5969</v>
      </c>
      <c r="H2500" t="s">
        <v>675</v>
      </c>
      <c r="I2500" t="s">
        <v>946</v>
      </c>
      <c r="J2500" t="s">
        <v>2875</v>
      </c>
      <c r="K2500" t="s">
        <v>3389</v>
      </c>
      <c r="L2500" t="s">
        <v>3388</v>
      </c>
      <c r="M2500">
        <v>315779</v>
      </c>
      <c r="N2500">
        <v>30300</v>
      </c>
      <c r="O2500" s="59">
        <v>25172139</v>
      </c>
    </row>
    <row r="2501" spans="1:15" x14ac:dyDescent="0.3">
      <c r="A2501" t="s">
        <v>709</v>
      </c>
      <c r="B2501">
        <v>180.57</v>
      </c>
      <c r="C2501">
        <v>4</v>
      </c>
      <c r="D2501" s="18">
        <v>39298</v>
      </c>
      <c r="E2501" s="18">
        <v>39348</v>
      </c>
      <c r="F2501" t="s">
        <v>5958</v>
      </c>
      <c r="G2501" t="s">
        <v>5969</v>
      </c>
      <c r="H2501" t="s">
        <v>675</v>
      </c>
      <c r="I2501" t="s">
        <v>746</v>
      </c>
      <c r="J2501" t="s">
        <v>747</v>
      </c>
      <c r="K2501" t="s">
        <v>1191</v>
      </c>
      <c r="L2501" t="s">
        <v>3387</v>
      </c>
      <c r="M2501">
        <v>2330052</v>
      </c>
      <c r="N2501">
        <v>30300</v>
      </c>
      <c r="O2501" s="59">
        <v>17755626</v>
      </c>
    </row>
    <row r="2502" spans="1:15" x14ac:dyDescent="0.3">
      <c r="A2502" t="s">
        <v>676</v>
      </c>
      <c r="B2502">
        <v>142.47</v>
      </c>
      <c r="C2502">
        <v>2</v>
      </c>
      <c r="D2502" s="18">
        <v>39390</v>
      </c>
      <c r="E2502" s="18">
        <v>39460</v>
      </c>
      <c r="F2502" t="s">
        <v>5959</v>
      </c>
      <c r="G2502" t="s">
        <v>5969</v>
      </c>
      <c r="H2502" t="s">
        <v>675</v>
      </c>
      <c r="I2502" t="s">
        <v>672</v>
      </c>
      <c r="J2502" t="s">
        <v>673</v>
      </c>
      <c r="K2502" t="s">
        <v>2769</v>
      </c>
      <c r="L2502" t="s">
        <v>3386</v>
      </c>
      <c r="M2502">
        <v>2881255</v>
      </c>
      <c r="N2502">
        <v>30300</v>
      </c>
      <c r="O2502" s="59">
        <v>27508182</v>
      </c>
    </row>
    <row r="2503" spans="1:15" x14ac:dyDescent="0.3">
      <c r="A2503" t="s">
        <v>676</v>
      </c>
      <c r="B2503">
        <v>144.6</v>
      </c>
      <c r="C2503">
        <v>3</v>
      </c>
      <c r="D2503" s="18">
        <v>39333</v>
      </c>
      <c r="E2503" s="18">
        <v>39369</v>
      </c>
      <c r="F2503" t="s">
        <v>5958</v>
      </c>
      <c r="G2503" t="s">
        <v>5969</v>
      </c>
      <c r="H2503" t="s">
        <v>675</v>
      </c>
      <c r="I2503" t="s">
        <v>672</v>
      </c>
      <c r="J2503" t="s">
        <v>851</v>
      </c>
      <c r="K2503" t="s">
        <v>3385</v>
      </c>
      <c r="L2503" t="s">
        <v>2493</v>
      </c>
      <c r="M2503">
        <v>9519360</v>
      </c>
      <c r="N2503">
        <v>30300</v>
      </c>
      <c r="O2503" s="59">
        <v>27062618</v>
      </c>
    </row>
    <row r="2504" spans="1:15" x14ac:dyDescent="0.3">
      <c r="A2504" t="s">
        <v>690</v>
      </c>
      <c r="B2504">
        <v>100.7</v>
      </c>
      <c r="C2504">
        <v>2</v>
      </c>
      <c r="D2504" s="18">
        <v>39297</v>
      </c>
      <c r="E2504" s="18">
        <v>39329</v>
      </c>
      <c r="F2504" t="s">
        <v>5958</v>
      </c>
      <c r="G2504" t="s">
        <v>5969</v>
      </c>
      <c r="H2504" t="s">
        <v>681</v>
      </c>
      <c r="I2504" t="s">
        <v>722</v>
      </c>
      <c r="J2504" t="s">
        <v>797</v>
      </c>
      <c r="K2504" t="s">
        <v>1495</v>
      </c>
      <c r="L2504" t="s">
        <v>2022</v>
      </c>
      <c r="M2504">
        <v>106298</v>
      </c>
      <c r="N2504">
        <v>16000</v>
      </c>
      <c r="O2504" s="59">
        <v>26724986</v>
      </c>
    </row>
    <row r="2505" spans="1:15" x14ac:dyDescent="0.3">
      <c r="A2505" t="s">
        <v>709</v>
      </c>
      <c r="B2505">
        <v>134.01</v>
      </c>
      <c r="C2505">
        <v>3</v>
      </c>
      <c r="D2505" s="18">
        <v>39173</v>
      </c>
      <c r="E2505" s="18">
        <v>39204</v>
      </c>
      <c r="F2505" t="s">
        <v>5957</v>
      </c>
      <c r="G2505" t="s">
        <v>5969</v>
      </c>
      <c r="H2505" t="s">
        <v>681</v>
      </c>
      <c r="I2505" t="s">
        <v>746</v>
      </c>
      <c r="J2505" t="s">
        <v>747</v>
      </c>
      <c r="K2505" t="s">
        <v>3384</v>
      </c>
      <c r="L2505" t="s">
        <v>3383</v>
      </c>
      <c r="M2505">
        <v>380927</v>
      </c>
      <c r="N2505">
        <v>16000</v>
      </c>
      <c r="O2505" s="59">
        <v>17687607</v>
      </c>
    </row>
    <row r="2506" spans="1:15" x14ac:dyDescent="0.3">
      <c r="A2506" t="s">
        <v>696</v>
      </c>
      <c r="B2506">
        <v>168.82</v>
      </c>
      <c r="C2506">
        <v>2</v>
      </c>
      <c r="D2506" s="18">
        <v>39284</v>
      </c>
      <c r="E2506" s="18">
        <v>39288</v>
      </c>
      <c r="F2506" t="s">
        <v>5958</v>
      </c>
      <c r="G2506" t="s">
        <v>5968</v>
      </c>
      <c r="H2506" t="s">
        <v>720</v>
      </c>
      <c r="I2506" t="s">
        <v>693</v>
      </c>
      <c r="J2506" t="s">
        <v>694</v>
      </c>
      <c r="K2506" t="s">
        <v>1501</v>
      </c>
      <c r="L2506" t="s">
        <v>2869</v>
      </c>
      <c r="M2506">
        <v>2553932</v>
      </c>
      <c r="N2506">
        <v>90830</v>
      </c>
      <c r="O2506" s="59">
        <v>26637539</v>
      </c>
    </row>
    <row r="2507" spans="1:15" x14ac:dyDescent="0.3">
      <c r="A2507" t="s">
        <v>709</v>
      </c>
      <c r="B2507">
        <v>134.01</v>
      </c>
      <c r="C2507">
        <v>3</v>
      </c>
      <c r="D2507" s="18">
        <v>39223</v>
      </c>
      <c r="E2507" s="18">
        <v>39224</v>
      </c>
      <c r="F2507" t="s">
        <v>5957</v>
      </c>
      <c r="G2507" t="s">
        <v>5969</v>
      </c>
      <c r="H2507" t="s">
        <v>681</v>
      </c>
      <c r="I2507" t="s">
        <v>746</v>
      </c>
      <c r="J2507" t="s">
        <v>747</v>
      </c>
      <c r="K2507" t="s">
        <v>912</v>
      </c>
      <c r="L2507" t="s">
        <v>1143</v>
      </c>
      <c r="M2507">
        <v>380766</v>
      </c>
      <c r="N2507">
        <v>16000</v>
      </c>
      <c r="O2507" s="59">
        <v>176894</v>
      </c>
    </row>
    <row r="2508" spans="1:15" x14ac:dyDescent="0.3">
      <c r="A2508" t="s">
        <v>696</v>
      </c>
      <c r="B2508">
        <v>161.15</v>
      </c>
      <c r="C2508">
        <v>3</v>
      </c>
      <c r="D2508" s="18">
        <v>39342</v>
      </c>
      <c r="E2508" s="18">
        <v>39351</v>
      </c>
      <c r="F2508" t="s">
        <v>5958</v>
      </c>
      <c r="G2508" t="s">
        <v>5969</v>
      </c>
      <c r="H2508" t="s">
        <v>675</v>
      </c>
      <c r="I2508" t="s">
        <v>693</v>
      </c>
      <c r="J2508" t="s">
        <v>694</v>
      </c>
      <c r="K2508" t="s">
        <v>3008</v>
      </c>
      <c r="L2508" t="s">
        <v>3081</v>
      </c>
      <c r="M2508">
        <v>347102</v>
      </c>
      <c r="N2508">
        <v>30300</v>
      </c>
      <c r="O2508" s="59">
        <v>27068639</v>
      </c>
    </row>
    <row r="2509" spans="1:15" x14ac:dyDescent="0.3">
      <c r="A2509" t="s">
        <v>709</v>
      </c>
      <c r="B2509">
        <v>181.01</v>
      </c>
      <c r="C2509">
        <v>2</v>
      </c>
      <c r="D2509" s="18">
        <v>39125</v>
      </c>
      <c r="E2509" s="18">
        <v>39130</v>
      </c>
      <c r="F2509" t="s">
        <v>5960</v>
      </c>
      <c r="G2509" t="s">
        <v>5969</v>
      </c>
      <c r="H2509" t="s">
        <v>675</v>
      </c>
      <c r="I2509" t="s">
        <v>746</v>
      </c>
      <c r="J2509" t="s">
        <v>782</v>
      </c>
      <c r="K2509" t="s">
        <v>3382</v>
      </c>
      <c r="L2509" t="s">
        <v>2994</v>
      </c>
      <c r="M2509">
        <v>383812</v>
      </c>
      <c r="N2509">
        <v>30300</v>
      </c>
      <c r="O2509" s="59">
        <v>17655772</v>
      </c>
    </row>
    <row r="2510" spans="1:15" x14ac:dyDescent="0.3">
      <c r="A2510" t="s">
        <v>709</v>
      </c>
      <c r="B2510">
        <v>150.68</v>
      </c>
      <c r="C2510">
        <v>3</v>
      </c>
      <c r="D2510" s="18">
        <v>39419</v>
      </c>
      <c r="E2510" s="18">
        <v>39446</v>
      </c>
      <c r="F2510" t="s">
        <v>5959</v>
      </c>
      <c r="G2510" t="s">
        <v>5969</v>
      </c>
      <c r="H2510" t="s">
        <v>675</v>
      </c>
      <c r="I2510" t="s">
        <v>771</v>
      </c>
      <c r="J2510" t="s">
        <v>772</v>
      </c>
      <c r="K2510" t="s">
        <v>2857</v>
      </c>
      <c r="L2510" t="s">
        <v>2856</v>
      </c>
      <c r="M2510">
        <v>23951</v>
      </c>
      <c r="N2510">
        <v>30300</v>
      </c>
      <c r="O2510" s="59">
        <v>27649531</v>
      </c>
    </row>
    <row r="2511" spans="1:15" x14ac:dyDescent="0.3">
      <c r="A2511" t="s">
        <v>709</v>
      </c>
      <c r="B2511">
        <v>147.22</v>
      </c>
      <c r="C2511">
        <v>2</v>
      </c>
      <c r="D2511" s="18">
        <v>39377</v>
      </c>
      <c r="E2511" s="18">
        <v>39385</v>
      </c>
      <c r="F2511" t="s">
        <v>5959</v>
      </c>
      <c r="G2511" t="s">
        <v>5969</v>
      </c>
      <c r="H2511" t="s">
        <v>699</v>
      </c>
      <c r="I2511" t="s">
        <v>746</v>
      </c>
      <c r="J2511" t="s">
        <v>782</v>
      </c>
      <c r="K2511" t="s">
        <v>3381</v>
      </c>
      <c r="L2511" t="s">
        <v>3380</v>
      </c>
      <c r="M2511">
        <v>990995</v>
      </c>
      <c r="N2511">
        <v>70700</v>
      </c>
      <c r="O2511" s="59">
        <v>17799819</v>
      </c>
    </row>
    <row r="2512" spans="1:15" x14ac:dyDescent="0.3">
      <c r="A2512" t="s">
        <v>709</v>
      </c>
      <c r="B2512">
        <v>139.11000000000001</v>
      </c>
      <c r="C2512">
        <v>2</v>
      </c>
      <c r="D2512" s="18">
        <v>39410</v>
      </c>
      <c r="E2512" s="18">
        <v>39453</v>
      </c>
      <c r="F2512" t="s">
        <v>5959</v>
      </c>
      <c r="G2512" t="s">
        <v>5969</v>
      </c>
      <c r="H2512" t="s">
        <v>675</v>
      </c>
      <c r="I2512" t="s">
        <v>771</v>
      </c>
      <c r="J2512" t="s">
        <v>750</v>
      </c>
      <c r="K2512" t="s">
        <v>3379</v>
      </c>
      <c r="L2512" t="s">
        <v>1880</v>
      </c>
      <c r="M2512">
        <v>78891</v>
      </c>
      <c r="N2512">
        <v>30300</v>
      </c>
      <c r="O2512" s="59">
        <v>27595521</v>
      </c>
    </row>
    <row r="2513" spans="1:15" x14ac:dyDescent="0.3">
      <c r="A2513" t="s">
        <v>696</v>
      </c>
      <c r="B2513">
        <v>179</v>
      </c>
      <c r="C2513">
        <v>3</v>
      </c>
      <c r="D2513" s="18">
        <v>39290</v>
      </c>
      <c r="E2513" s="18">
        <v>39306</v>
      </c>
      <c r="F2513" t="s">
        <v>5958</v>
      </c>
      <c r="G2513" t="s">
        <v>5969</v>
      </c>
      <c r="H2513" t="s">
        <v>675</v>
      </c>
      <c r="I2513" t="s">
        <v>765</v>
      </c>
      <c r="J2513" t="s">
        <v>950</v>
      </c>
      <c r="K2513" t="s">
        <v>3378</v>
      </c>
      <c r="L2513" t="s">
        <v>3377</v>
      </c>
      <c r="M2513">
        <v>2573972</v>
      </c>
      <c r="N2513">
        <v>30300</v>
      </c>
      <c r="O2513" s="59">
        <v>26689267</v>
      </c>
    </row>
    <row r="2514" spans="1:15" x14ac:dyDescent="0.3">
      <c r="A2514" t="s">
        <v>676</v>
      </c>
      <c r="B2514">
        <v>117.86</v>
      </c>
      <c r="C2514">
        <v>2</v>
      </c>
      <c r="D2514" s="18">
        <v>39214</v>
      </c>
      <c r="E2514" s="18">
        <v>39295</v>
      </c>
      <c r="F2514" t="s">
        <v>5957</v>
      </c>
      <c r="G2514" t="s">
        <v>5969</v>
      </c>
      <c r="H2514" t="s">
        <v>675</v>
      </c>
      <c r="I2514" t="s">
        <v>683</v>
      </c>
      <c r="J2514" t="s">
        <v>684</v>
      </c>
      <c r="K2514" t="s">
        <v>2657</v>
      </c>
      <c r="L2514" t="s">
        <v>2656</v>
      </c>
      <c r="M2514">
        <v>307646</v>
      </c>
      <c r="N2514">
        <v>30300</v>
      </c>
      <c r="O2514" s="59">
        <v>26213472</v>
      </c>
    </row>
    <row r="2515" spans="1:15" x14ac:dyDescent="0.3">
      <c r="A2515" t="s">
        <v>690</v>
      </c>
      <c r="B2515">
        <v>183.95</v>
      </c>
      <c r="C2515">
        <v>3</v>
      </c>
      <c r="D2515" s="18">
        <v>39186</v>
      </c>
      <c r="E2515" s="18">
        <v>39221</v>
      </c>
      <c r="F2515" t="s">
        <v>5957</v>
      </c>
      <c r="G2515" t="s">
        <v>5968</v>
      </c>
      <c r="H2515" t="s">
        <v>755</v>
      </c>
      <c r="I2515" t="s">
        <v>711</v>
      </c>
      <c r="J2515" t="s">
        <v>712</v>
      </c>
      <c r="K2515" t="s">
        <v>2158</v>
      </c>
      <c r="L2515" t="s">
        <v>1881</v>
      </c>
      <c r="M2515">
        <v>938408</v>
      </c>
      <c r="N2515">
        <v>87000</v>
      </c>
      <c r="O2515" s="59">
        <v>25858537</v>
      </c>
    </row>
    <row r="2516" spans="1:15" x14ac:dyDescent="0.3">
      <c r="A2516" t="s">
        <v>696</v>
      </c>
      <c r="B2516">
        <v>168.82</v>
      </c>
      <c r="C2516">
        <v>2</v>
      </c>
      <c r="D2516" s="18">
        <v>39221</v>
      </c>
      <c r="E2516" s="18">
        <v>39236</v>
      </c>
      <c r="F2516" t="s">
        <v>5957</v>
      </c>
      <c r="G2516" t="s">
        <v>5968</v>
      </c>
      <c r="H2516" t="s">
        <v>720</v>
      </c>
      <c r="I2516" t="s">
        <v>693</v>
      </c>
      <c r="J2516" t="s">
        <v>694</v>
      </c>
      <c r="K2516" t="s">
        <v>3107</v>
      </c>
      <c r="L2516" t="s">
        <v>3376</v>
      </c>
      <c r="M2516">
        <v>353842</v>
      </c>
      <c r="N2516">
        <v>90830</v>
      </c>
      <c r="O2516" s="59">
        <v>26151827</v>
      </c>
    </row>
    <row r="2517" spans="1:15" x14ac:dyDescent="0.3">
      <c r="A2517" t="s">
        <v>709</v>
      </c>
      <c r="B2517">
        <v>138.09</v>
      </c>
      <c r="C2517">
        <v>2</v>
      </c>
      <c r="D2517" s="18">
        <v>39359</v>
      </c>
      <c r="E2517" s="18">
        <v>39376</v>
      </c>
      <c r="F2517" t="s">
        <v>5959</v>
      </c>
      <c r="G2517" t="s">
        <v>5969</v>
      </c>
      <c r="H2517" t="s">
        <v>681</v>
      </c>
      <c r="I2517" t="s">
        <v>746</v>
      </c>
      <c r="J2517" t="s">
        <v>747</v>
      </c>
      <c r="K2517" t="s">
        <v>1034</v>
      </c>
      <c r="L2517" t="s">
        <v>3375</v>
      </c>
      <c r="M2517">
        <v>9030677</v>
      </c>
      <c r="N2517">
        <v>16000</v>
      </c>
      <c r="O2517" s="59">
        <v>17788319</v>
      </c>
    </row>
    <row r="2518" spans="1:15" x14ac:dyDescent="0.3">
      <c r="A2518" t="s">
        <v>676</v>
      </c>
      <c r="B2518">
        <v>157.38</v>
      </c>
      <c r="C2518">
        <v>2</v>
      </c>
      <c r="D2518" s="18">
        <v>39137</v>
      </c>
      <c r="E2518" s="18">
        <v>39220</v>
      </c>
      <c r="F2518" t="s">
        <v>5960</v>
      </c>
      <c r="G2518" t="s">
        <v>5968</v>
      </c>
      <c r="H2518" t="s">
        <v>755</v>
      </c>
      <c r="I2518" t="s">
        <v>678</v>
      </c>
      <c r="J2518" t="s">
        <v>679</v>
      </c>
      <c r="K2518" t="s">
        <v>3364</v>
      </c>
      <c r="L2518" t="s">
        <v>1814</v>
      </c>
      <c r="M2518">
        <v>956639</v>
      </c>
      <c r="N2518">
        <v>87000</v>
      </c>
      <c r="O2518" s="59">
        <v>25497670</v>
      </c>
    </row>
    <row r="2519" spans="1:15" x14ac:dyDescent="0.3">
      <c r="A2519" t="s">
        <v>696</v>
      </c>
      <c r="B2519">
        <v>125.23</v>
      </c>
      <c r="C2519">
        <v>2</v>
      </c>
      <c r="D2519" s="18">
        <v>39110</v>
      </c>
      <c r="E2519" s="18">
        <v>39113</v>
      </c>
      <c r="F2519" t="s">
        <v>5960</v>
      </c>
      <c r="G2519" t="s">
        <v>5969</v>
      </c>
      <c r="H2519" t="s">
        <v>681</v>
      </c>
      <c r="I2519" t="s">
        <v>693</v>
      </c>
      <c r="J2519" t="s">
        <v>694</v>
      </c>
      <c r="K2519" t="s">
        <v>1657</v>
      </c>
      <c r="L2519" t="s">
        <v>2967</v>
      </c>
      <c r="M2519">
        <v>2108810</v>
      </c>
      <c r="N2519">
        <v>16000</v>
      </c>
      <c r="O2519" s="59">
        <v>25320200</v>
      </c>
    </row>
    <row r="2520" spans="1:15" x14ac:dyDescent="0.3">
      <c r="A2520" t="s">
        <v>696</v>
      </c>
      <c r="B2520">
        <v>185.27</v>
      </c>
      <c r="C2520">
        <v>3</v>
      </c>
      <c r="D2520" s="18">
        <v>39408</v>
      </c>
      <c r="E2520" s="18">
        <v>39431</v>
      </c>
      <c r="F2520" t="s">
        <v>5959</v>
      </c>
      <c r="G2520" t="s">
        <v>5969</v>
      </c>
      <c r="H2520" t="s">
        <v>699</v>
      </c>
      <c r="I2520" t="s">
        <v>693</v>
      </c>
      <c r="J2520" t="s">
        <v>694</v>
      </c>
      <c r="K2520" t="s">
        <v>1150</v>
      </c>
      <c r="L2520" t="s">
        <v>3210</v>
      </c>
      <c r="M2520">
        <v>2766236</v>
      </c>
      <c r="N2520">
        <v>70700</v>
      </c>
      <c r="O2520" s="59">
        <v>27537733</v>
      </c>
    </row>
    <row r="2521" spans="1:15" x14ac:dyDescent="0.3">
      <c r="A2521" t="s">
        <v>696</v>
      </c>
      <c r="B2521">
        <v>161.15</v>
      </c>
      <c r="C2521">
        <v>3</v>
      </c>
      <c r="D2521" s="18">
        <v>39293</v>
      </c>
      <c r="E2521" s="18">
        <v>39313</v>
      </c>
      <c r="F2521" t="s">
        <v>5958</v>
      </c>
      <c r="G2521" t="s">
        <v>5969</v>
      </c>
      <c r="H2521" t="s">
        <v>675</v>
      </c>
      <c r="I2521" t="s">
        <v>693</v>
      </c>
      <c r="J2521" t="s">
        <v>694</v>
      </c>
      <c r="K2521" t="s">
        <v>897</v>
      </c>
      <c r="L2521" t="s">
        <v>3374</v>
      </c>
      <c r="M2521">
        <v>345359</v>
      </c>
      <c r="N2521">
        <v>30300</v>
      </c>
      <c r="O2521" s="59">
        <v>26691357</v>
      </c>
    </row>
    <row r="2522" spans="1:15" x14ac:dyDescent="0.3">
      <c r="A2522" t="s">
        <v>690</v>
      </c>
      <c r="B2522">
        <v>98.91</v>
      </c>
      <c r="C2522">
        <v>1</v>
      </c>
      <c r="D2522" s="18">
        <v>39380</v>
      </c>
      <c r="E2522" s="18">
        <v>39386</v>
      </c>
      <c r="F2522" t="s">
        <v>5959</v>
      </c>
      <c r="G2522" t="s">
        <v>5969</v>
      </c>
      <c r="H2522" t="s">
        <v>681</v>
      </c>
      <c r="I2522" t="s">
        <v>711</v>
      </c>
      <c r="J2522" t="s">
        <v>712</v>
      </c>
      <c r="K2522" t="s">
        <v>3373</v>
      </c>
      <c r="L2522" t="s">
        <v>3372</v>
      </c>
      <c r="M2522">
        <v>1869505</v>
      </c>
      <c r="N2522">
        <v>16000</v>
      </c>
      <c r="O2522" s="59">
        <v>27163754</v>
      </c>
    </row>
    <row r="2523" spans="1:15" x14ac:dyDescent="0.3">
      <c r="A2523" t="s">
        <v>696</v>
      </c>
      <c r="B2523">
        <v>114.46</v>
      </c>
      <c r="C2523">
        <v>2</v>
      </c>
      <c r="D2523" s="18">
        <v>39174</v>
      </c>
      <c r="E2523" s="18">
        <v>39194</v>
      </c>
      <c r="F2523" t="s">
        <v>5957</v>
      </c>
      <c r="G2523" t="s">
        <v>5969</v>
      </c>
      <c r="H2523" t="s">
        <v>681</v>
      </c>
      <c r="I2523" t="s">
        <v>946</v>
      </c>
      <c r="J2523" t="s">
        <v>947</v>
      </c>
      <c r="K2523" t="s">
        <v>948</v>
      </c>
      <c r="L2523" t="s">
        <v>2372</v>
      </c>
      <c r="M2523">
        <v>18151</v>
      </c>
      <c r="N2523">
        <v>16000</v>
      </c>
      <c r="O2523" s="59">
        <v>25754890</v>
      </c>
    </row>
    <row r="2524" spans="1:15" x14ac:dyDescent="0.3">
      <c r="A2524" t="s">
        <v>690</v>
      </c>
      <c r="B2524">
        <v>122.89</v>
      </c>
      <c r="C2524">
        <v>2</v>
      </c>
      <c r="D2524" s="18">
        <v>39236</v>
      </c>
      <c r="E2524" s="18">
        <v>39253</v>
      </c>
      <c r="F2524" t="s">
        <v>5957</v>
      </c>
      <c r="G2524" t="s">
        <v>5969</v>
      </c>
      <c r="H2524" t="s">
        <v>675</v>
      </c>
      <c r="I2524" t="s">
        <v>711</v>
      </c>
      <c r="J2524" t="s">
        <v>712</v>
      </c>
      <c r="K2524" t="s">
        <v>1747</v>
      </c>
      <c r="L2524" t="s">
        <v>2628</v>
      </c>
      <c r="M2524">
        <v>158984</v>
      </c>
      <c r="N2524">
        <v>30300</v>
      </c>
      <c r="O2524" s="59">
        <v>26244240</v>
      </c>
    </row>
    <row r="2525" spans="1:15" x14ac:dyDescent="0.3">
      <c r="A2525" t="s">
        <v>709</v>
      </c>
      <c r="B2525">
        <v>97.73</v>
      </c>
      <c r="C2525">
        <v>2</v>
      </c>
      <c r="D2525" s="18">
        <v>39320</v>
      </c>
      <c r="E2525" s="18">
        <v>39324</v>
      </c>
      <c r="F2525" t="s">
        <v>5958</v>
      </c>
      <c r="G2525" t="s">
        <v>5968</v>
      </c>
      <c r="H2525" t="s">
        <v>720</v>
      </c>
      <c r="I2525" t="s">
        <v>706</v>
      </c>
      <c r="J2525" t="s">
        <v>707</v>
      </c>
      <c r="K2525" t="s">
        <v>1989</v>
      </c>
      <c r="L2525" t="s">
        <v>1988</v>
      </c>
      <c r="M2525">
        <v>2757684</v>
      </c>
      <c r="N2525">
        <v>90830</v>
      </c>
      <c r="O2525" s="59">
        <v>26893040</v>
      </c>
    </row>
    <row r="2526" spans="1:15" x14ac:dyDescent="0.3">
      <c r="A2526" t="s">
        <v>690</v>
      </c>
      <c r="B2526">
        <v>124.33</v>
      </c>
      <c r="C2526">
        <v>1</v>
      </c>
      <c r="D2526" s="18">
        <v>39349</v>
      </c>
      <c r="E2526" s="18">
        <v>39362</v>
      </c>
      <c r="F2526" t="s">
        <v>5958</v>
      </c>
      <c r="G2526" t="s">
        <v>5969</v>
      </c>
      <c r="H2526" t="s">
        <v>681</v>
      </c>
      <c r="I2526" t="s">
        <v>722</v>
      </c>
      <c r="J2526" t="s">
        <v>843</v>
      </c>
      <c r="K2526" t="s">
        <v>2418</v>
      </c>
      <c r="L2526" t="s">
        <v>3371</v>
      </c>
      <c r="M2526">
        <v>128112</v>
      </c>
      <c r="N2526">
        <v>16000</v>
      </c>
      <c r="O2526" s="59">
        <v>27106219</v>
      </c>
    </row>
    <row r="2527" spans="1:15" x14ac:dyDescent="0.3">
      <c r="A2527" t="s">
        <v>709</v>
      </c>
      <c r="B2527">
        <v>134.54</v>
      </c>
      <c r="C2527">
        <v>2</v>
      </c>
      <c r="D2527" s="18">
        <v>39144</v>
      </c>
      <c r="E2527" s="18">
        <v>39173</v>
      </c>
      <c r="F2527" t="s">
        <v>5960</v>
      </c>
      <c r="G2527" t="s">
        <v>5968</v>
      </c>
      <c r="H2527" t="s">
        <v>755</v>
      </c>
      <c r="I2527" t="s">
        <v>706</v>
      </c>
      <c r="J2527" t="s">
        <v>707</v>
      </c>
      <c r="K2527" t="s">
        <v>2284</v>
      </c>
      <c r="L2527" t="s">
        <v>3156</v>
      </c>
      <c r="M2527">
        <v>944458</v>
      </c>
      <c r="N2527">
        <v>87000</v>
      </c>
      <c r="O2527" s="59">
        <v>25545987</v>
      </c>
    </row>
    <row r="2528" spans="1:15" x14ac:dyDescent="0.3">
      <c r="A2528" t="s">
        <v>696</v>
      </c>
      <c r="B2528">
        <v>139.68</v>
      </c>
      <c r="C2528">
        <v>2</v>
      </c>
      <c r="D2528" s="18">
        <v>39158</v>
      </c>
      <c r="E2528" s="18">
        <v>39178</v>
      </c>
      <c r="F2528" t="s">
        <v>5960</v>
      </c>
      <c r="G2528" t="s">
        <v>5968</v>
      </c>
      <c r="H2528" t="s">
        <v>720</v>
      </c>
      <c r="I2528" t="s">
        <v>693</v>
      </c>
      <c r="J2528" t="s">
        <v>694</v>
      </c>
      <c r="K2528" t="s">
        <v>698</v>
      </c>
      <c r="L2528" t="s">
        <v>697</v>
      </c>
      <c r="M2528">
        <v>367320</v>
      </c>
      <c r="N2528">
        <v>90830</v>
      </c>
      <c r="O2528" s="59">
        <v>25678509</v>
      </c>
    </row>
    <row r="2529" spans="1:15" x14ac:dyDescent="0.3">
      <c r="A2529" t="s">
        <v>690</v>
      </c>
      <c r="B2529">
        <v>122.89</v>
      </c>
      <c r="C2529">
        <v>2</v>
      </c>
      <c r="D2529" s="18">
        <v>39205</v>
      </c>
      <c r="E2529" s="18">
        <v>39217</v>
      </c>
      <c r="F2529" t="s">
        <v>5957</v>
      </c>
      <c r="G2529" t="s">
        <v>5969</v>
      </c>
      <c r="H2529" t="s">
        <v>675</v>
      </c>
      <c r="I2529" t="s">
        <v>711</v>
      </c>
      <c r="J2529" t="s">
        <v>712</v>
      </c>
      <c r="K2529" t="s">
        <v>2122</v>
      </c>
      <c r="L2529" t="s">
        <v>3370</v>
      </c>
      <c r="M2529">
        <v>772642</v>
      </c>
      <c r="N2529">
        <v>30300</v>
      </c>
      <c r="O2529" s="59">
        <v>25977062</v>
      </c>
    </row>
    <row r="2530" spans="1:15" x14ac:dyDescent="0.3">
      <c r="A2530" t="s">
        <v>690</v>
      </c>
      <c r="B2530">
        <v>157.52000000000001</v>
      </c>
      <c r="C2530">
        <v>3</v>
      </c>
      <c r="D2530" s="18">
        <v>39335</v>
      </c>
      <c r="E2530" s="18">
        <v>39372</v>
      </c>
      <c r="F2530" t="s">
        <v>5958</v>
      </c>
      <c r="G2530" t="s">
        <v>5969</v>
      </c>
      <c r="H2530" t="s">
        <v>675</v>
      </c>
      <c r="I2530" t="s">
        <v>722</v>
      </c>
      <c r="J2530" t="s">
        <v>843</v>
      </c>
      <c r="K2530" t="s">
        <v>3369</v>
      </c>
      <c r="L2530" t="s">
        <v>3368</v>
      </c>
      <c r="M2530">
        <v>126213</v>
      </c>
      <c r="N2530">
        <v>30300</v>
      </c>
      <c r="O2530" s="59">
        <v>26942740</v>
      </c>
    </row>
    <row r="2531" spans="1:15" x14ac:dyDescent="0.3">
      <c r="A2531" t="s">
        <v>696</v>
      </c>
      <c r="B2531">
        <v>168.82</v>
      </c>
      <c r="C2531">
        <v>2</v>
      </c>
      <c r="D2531" s="18">
        <v>39348</v>
      </c>
      <c r="E2531" s="18">
        <v>39364</v>
      </c>
      <c r="F2531" t="s">
        <v>5958</v>
      </c>
      <c r="G2531" t="s">
        <v>5968</v>
      </c>
      <c r="H2531" t="s">
        <v>720</v>
      </c>
      <c r="I2531" t="s">
        <v>693</v>
      </c>
      <c r="J2531" t="s">
        <v>694</v>
      </c>
      <c r="K2531" t="s">
        <v>2145</v>
      </c>
      <c r="L2531" t="s">
        <v>3102</v>
      </c>
      <c r="M2531">
        <v>716640</v>
      </c>
      <c r="N2531">
        <v>90830</v>
      </c>
      <c r="O2531" s="59">
        <v>27124702</v>
      </c>
    </row>
    <row r="2532" spans="1:15" x14ac:dyDescent="0.3">
      <c r="A2532" t="s">
        <v>676</v>
      </c>
      <c r="B2532">
        <v>125.07</v>
      </c>
      <c r="C2532">
        <v>1</v>
      </c>
      <c r="D2532" s="18">
        <v>39143</v>
      </c>
      <c r="E2532" s="18">
        <v>39220</v>
      </c>
      <c r="F2532" t="s">
        <v>5960</v>
      </c>
      <c r="G2532" t="s">
        <v>5969</v>
      </c>
      <c r="H2532" t="s">
        <v>675</v>
      </c>
      <c r="I2532" t="s">
        <v>683</v>
      </c>
      <c r="J2532" t="s">
        <v>730</v>
      </c>
      <c r="K2532" t="s">
        <v>3221</v>
      </c>
      <c r="L2532" t="s">
        <v>1288</v>
      </c>
      <c r="M2532">
        <v>9071284</v>
      </c>
      <c r="N2532">
        <v>30300</v>
      </c>
      <c r="O2532" s="59">
        <v>25512276</v>
      </c>
    </row>
    <row r="2533" spans="1:15" x14ac:dyDescent="0.3">
      <c r="A2533" t="s">
        <v>709</v>
      </c>
      <c r="B2533">
        <v>114.36</v>
      </c>
      <c r="C2533">
        <v>1</v>
      </c>
      <c r="D2533" s="18">
        <v>39110</v>
      </c>
      <c r="E2533" s="18">
        <v>39128</v>
      </c>
      <c r="F2533" t="s">
        <v>5960</v>
      </c>
      <c r="G2533" t="s">
        <v>5969</v>
      </c>
      <c r="H2533" t="s">
        <v>681</v>
      </c>
      <c r="I2533" t="s">
        <v>771</v>
      </c>
      <c r="J2533" t="s">
        <v>750</v>
      </c>
      <c r="K2533" t="s">
        <v>817</v>
      </c>
      <c r="L2533" t="s">
        <v>3367</v>
      </c>
      <c r="M2533">
        <v>80704</v>
      </c>
      <c r="N2533">
        <v>16000</v>
      </c>
      <c r="O2533" s="59">
        <v>25203548</v>
      </c>
    </row>
    <row r="2534" spans="1:15" x14ac:dyDescent="0.3">
      <c r="A2534" t="s">
        <v>696</v>
      </c>
      <c r="B2534">
        <v>149.38999999999999</v>
      </c>
      <c r="C2534">
        <v>2</v>
      </c>
      <c r="D2534" s="18">
        <v>39195</v>
      </c>
      <c r="E2534" s="18">
        <v>39210</v>
      </c>
      <c r="F2534" t="s">
        <v>5957</v>
      </c>
      <c r="G2534" t="s">
        <v>5969</v>
      </c>
      <c r="H2534" t="s">
        <v>675</v>
      </c>
      <c r="I2534" t="s">
        <v>693</v>
      </c>
      <c r="J2534" t="s">
        <v>694</v>
      </c>
      <c r="K2534" t="s">
        <v>3366</v>
      </c>
      <c r="L2534" t="s">
        <v>3365</v>
      </c>
      <c r="M2534">
        <v>2098740</v>
      </c>
      <c r="N2534">
        <v>30300</v>
      </c>
      <c r="O2534" s="59">
        <v>25780240</v>
      </c>
    </row>
    <row r="2535" spans="1:15" x14ac:dyDescent="0.3">
      <c r="A2535" t="s">
        <v>696</v>
      </c>
      <c r="B2535">
        <v>112.13</v>
      </c>
      <c r="C2535">
        <v>2</v>
      </c>
      <c r="D2535" s="18">
        <v>39249</v>
      </c>
      <c r="E2535" s="18">
        <v>39273</v>
      </c>
      <c r="F2535" t="s">
        <v>5957</v>
      </c>
      <c r="G2535" t="s">
        <v>5969</v>
      </c>
      <c r="H2535" t="s">
        <v>681</v>
      </c>
      <c r="I2535" t="s">
        <v>765</v>
      </c>
      <c r="J2535" t="s">
        <v>766</v>
      </c>
      <c r="K2535" t="s">
        <v>1095</v>
      </c>
      <c r="L2535" t="s">
        <v>1743</v>
      </c>
      <c r="M2535">
        <v>2807991</v>
      </c>
      <c r="N2535">
        <v>16000</v>
      </c>
      <c r="O2535" s="59">
        <v>26366132</v>
      </c>
    </row>
    <row r="2536" spans="1:15" x14ac:dyDescent="0.3">
      <c r="A2536" t="s">
        <v>696</v>
      </c>
      <c r="B2536">
        <v>157.91999999999999</v>
      </c>
      <c r="C2536">
        <v>3</v>
      </c>
      <c r="D2536" s="18">
        <v>39214</v>
      </c>
      <c r="E2536" s="18">
        <v>39239</v>
      </c>
      <c r="F2536" t="s">
        <v>5957</v>
      </c>
      <c r="G2536" t="s">
        <v>5969</v>
      </c>
      <c r="H2536" t="s">
        <v>675</v>
      </c>
      <c r="I2536" t="s">
        <v>693</v>
      </c>
      <c r="J2536" t="s">
        <v>694</v>
      </c>
      <c r="K2536" t="s">
        <v>733</v>
      </c>
      <c r="L2536" t="s">
        <v>1904</v>
      </c>
      <c r="M2536">
        <v>357918</v>
      </c>
      <c r="N2536">
        <v>30300</v>
      </c>
      <c r="O2536" s="59">
        <v>26099357</v>
      </c>
    </row>
    <row r="2537" spans="1:15" x14ac:dyDescent="0.3">
      <c r="A2537" t="s">
        <v>676</v>
      </c>
      <c r="B2537">
        <v>157.38</v>
      </c>
      <c r="C2537">
        <v>2</v>
      </c>
      <c r="D2537" s="18">
        <v>39109</v>
      </c>
      <c r="E2537" s="18">
        <v>39131</v>
      </c>
      <c r="F2537" t="s">
        <v>5960</v>
      </c>
      <c r="G2537" t="s">
        <v>5968</v>
      </c>
      <c r="H2537" t="s">
        <v>755</v>
      </c>
      <c r="I2537" t="s">
        <v>678</v>
      </c>
      <c r="J2537" t="s">
        <v>679</v>
      </c>
      <c r="K2537" t="s">
        <v>3364</v>
      </c>
      <c r="L2537" t="s">
        <v>1814</v>
      </c>
      <c r="M2537">
        <v>956639</v>
      </c>
      <c r="N2537">
        <v>87000</v>
      </c>
      <c r="O2537" s="59">
        <v>25295622</v>
      </c>
    </row>
    <row r="2538" spans="1:15" x14ac:dyDescent="0.3">
      <c r="A2538" t="s">
        <v>676</v>
      </c>
      <c r="B2538">
        <v>112.01</v>
      </c>
      <c r="C2538">
        <v>2</v>
      </c>
      <c r="D2538" s="18">
        <v>39185</v>
      </c>
      <c r="E2538" s="18">
        <v>39234</v>
      </c>
      <c r="F2538" t="s">
        <v>5957</v>
      </c>
      <c r="G2538" t="s">
        <v>5969</v>
      </c>
      <c r="H2538" t="s">
        <v>681</v>
      </c>
      <c r="I2538" t="s">
        <v>672</v>
      </c>
      <c r="J2538" t="s">
        <v>779</v>
      </c>
      <c r="K2538" t="s">
        <v>2997</v>
      </c>
      <c r="L2538" t="s">
        <v>2996</v>
      </c>
      <c r="M2538">
        <v>2737385</v>
      </c>
      <c r="N2538">
        <v>16000</v>
      </c>
      <c r="O2538" s="59">
        <v>25886465</v>
      </c>
    </row>
    <row r="2539" spans="1:15" x14ac:dyDescent="0.3">
      <c r="A2539" t="s">
        <v>696</v>
      </c>
      <c r="B2539">
        <v>154.55000000000001</v>
      </c>
      <c r="C2539">
        <v>2</v>
      </c>
      <c r="D2539" s="18">
        <v>39398</v>
      </c>
      <c r="E2539" s="18">
        <v>39398</v>
      </c>
      <c r="F2539" t="s">
        <v>5959</v>
      </c>
      <c r="G2539" t="s">
        <v>5968</v>
      </c>
      <c r="H2539" t="s">
        <v>720</v>
      </c>
      <c r="I2539" t="s">
        <v>693</v>
      </c>
      <c r="J2539" t="s">
        <v>694</v>
      </c>
      <c r="K2539" t="s">
        <v>3363</v>
      </c>
      <c r="L2539" t="s">
        <v>3362</v>
      </c>
      <c r="M2539">
        <v>2514755</v>
      </c>
      <c r="N2539">
        <v>90830</v>
      </c>
      <c r="O2539" s="59">
        <v>27569656</v>
      </c>
    </row>
    <row r="2540" spans="1:15" x14ac:dyDescent="0.3">
      <c r="A2540" t="s">
        <v>676</v>
      </c>
      <c r="B2540">
        <v>182.75</v>
      </c>
      <c r="C2540">
        <v>3</v>
      </c>
      <c r="D2540" s="18">
        <v>39251</v>
      </c>
      <c r="E2540" s="18">
        <v>39277</v>
      </c>
      <c r="F2540" t="s">
        <v>5957</v>
      </c>
      <c r="G2540" t="s">
        <v>5969</v>
      </c>
      <c r="H2540" t="s">
        <v>699</v>
      </c>
      <c r="I2540" t="s">
        <v>683</v>
      </c>
      <c r="J2540" t="s">
        <v>684</v>
      </c>
      <c r="K2540" t="s">
        <v>685</v>
      </c>
      <c r="L2540" t="s">
        <v>3361</v>
      </c>
      <c r="M2540">
        <v>2829646</v>
      </c>
      <c r="N2540">
        <v>70700</v>
      </c>
      <c r="O2540" s="59">
        <v>26287924</v>
      </c>
    </row>
    <row r="2541" spans="1:15" x14ac:dyDescent="0.3">
      <c r="A2541" t="s">
        <v>709</v>
      </c>
      <c r="B2541">
        <v>135.12</v>
      </c>
      <c r="C2541">
        <v>2</v>
      </c>
      <c r="D2541" s="18">
        <v>39194</v>
      </c>
      <c r="E2541" s="18">
        <v>39211</v>
      </c>
      <c r="F2541" t="s">
        <v>5957</v>
      </c>
      <c r="G2541" t="s">
        <v>5969</v>
      </c>
      <c r="H2541" t="s">
        <v>681</v>
      </c>
      <c r="I2541" t="s">
        <v>746</v>
      </c>
      <c r="J2541" t="s">
        <v>782</v>
      </c>
      <c r="K2541" t="s">
        <v>2085</v>
      </c>
      <c r="L2541" t="s">
        <v>3360</v>
      </c>
      <c r="M2541">
        <v>382299</v>
      </c>
      <c r="N2541">
        <v>16000</v>
      </c>
      <c r="O2541" s="59">
        <v>17695836</v>
      </c>
    </row>
    <row r="2542" spans="1:15" x14ac:dyDescent="0.3">
      <c r="A2542" t="s">
        <v>676</v>
      </c>
      <c r="B2542">
        <v>86.31</v>
      </c>
      <c r="C2542">
        <v>2</v>
      </c>
      <c r="D2542" s="18">
        <v>39220</v>
      </c>
      <c r="E2542" s="18">
        <v>39257</v>
      </c>
      <c r="F2542" t="s">
        <v>5957</v>
      </c>
      <c r="G2542" t="s">
        <v>5969</v>
      </c>
      <c r="H2542" t="s">
        <v>681</v>
      </c>
      <c r="I2542" t="s">
        <v>678</v>
      </c>
      <c r="J2542" t="s">
        <v>679</v>
      </c>
      <c r="K2542" t="s">
        <v>882</v>
      </c>
      <c r="L2542" t="s">
        <v>3263</v>
      </c>
      <c r="M2542">
        <v>1910943</v>
      </c>
      <c r="N2542">
        <v>16000</v>
      </c>
      <c r="O2542" s="59">
        <v>26147374</v>
      </c>
    </row>
    <row r="2543" spans="1:15" x14ac:dyDescent="0.3">
      <c r="A2543" t="s">
        <v>676</v>
      </c>
      <c r="B2543">
        <v>146.53</v>
      </c>
      <c r="C2543">
        <v>2</v>
      </c>
      <c r="D2543" s="18">
        <v>39382</v>
      </c>
      <c r="E2543" s="18">
        <v>39419</v>
      </c>
      <c r="F2543" t="s">
        <v>5959</v>
      </c>
      <c r="G2543" t="s">
        <v>5969</v>
      </c>
      <c r="H2543" t="s">
        <v>675</v>
      </c>
      <c r="I2543" t="s">
        <v>672</v>
      </c>
      <c r="J2543" t="s">
        <v>851</v>
      </c>
      <c r="K2543" t="s">
        <v>2457</v>
      </c>
      <c r="L2543" t="s">
        <v>2456</v>
      </c>
      <c r="M2543">
        <v>2809150</v>
      </c>
      <c r="N2543">
        <v>30300</v>
      </c>
      <c r="O2543" s="59">
        <v>27392614</v>
      </c>
    </row>
    <row r="2544" spans="1:15" x14ac:dyDescent="0.3">
      <c r="A2544" t="s">
        <v>690</v>
      </c>
      <c r="B2544">
        <v>121.13</v>
      </c>
      <c r="C2544">
        <v>1</v>
      </c>
      <c r="D2544" s="18">
        <v>39334</v>
      </c>
      <c r="E2544" s="18">
        <v>39339</v>
      </c>
      <c r="F2544" t="s">
        <v>5958</v>
      </c>
      <c r="G2544" t="s">
        <v>5969</v>
      </c>
      <c r="H2544" t="s">
        <v>675</v>
      </c>
      <c r="I2544" t="s">
        <v>711</v>
      </c>
      <c r="J2544" t="s">
        <v>712</v>
      </c>
      <c r="K2544" t="s">
        <v>2449</v>
      </c>
      <c r="L2544" t="s">
        <v>3359</v>
      </c>
      <c r="M2544">
        <v>1790277</v>
      </c>
      <c r="N2544">
        <v>30300</v>
      </c>
      <c r="O2544" s="59">
        <v>26998185</v>
      </c>
    </row>
    <row r="2545" spans="1:15" x14ac:dyDescent="0.3">
      <c r="A2545" t="s">
        <v>709</v>
      </c>
      <c r="B2545">
        <v>127.08</v>
      </c>
      <c r="C2545">
        <v>3</v>
      </c>
      <c r="D2545" s="18">
        <v>39367</v>
      </c>
      <c r="E2545" s="18">
        <v>39375</v>
      </c>
      <c r="F2545" t="s">
        <v>5959</v>
      </c>
      <c r="G2545" t="s">
        <v>5969</v>
      </c>
      <c r="H2545" t="s">
        <v>681</v>
      </c>
      <c r="I2545" t="s">
        <v>771</v>
      </c>
      <c r="J2545" t="s">
        <v>772</v>
      </c>
      <c r="K2545" t="s">
        <v>1268</v>
      </c>
      <c r="L2545" t="s">
        <v>3358</v>
      </c>
      <c r="M2545">
        <v>2722085</v>
      </c>
      <c r="N2545">
        <v>16000</v>
      </c>
      <c r="O2545" s="59">
        <v>27047697</v>
      </c>
    </row>
    <row r="2546" spans="1:15" x14ac:dyDescent="0.3">
      <c r="A2546" t="s">
        <v>709</v>
      </c>
      <c r="B2546">
        <v>97.73</v>
      </c>
      <c r="C2546">
        <v>2</v>
      </c>
      <c r="D2546" s="18">
        <v>39340</v>
      </c>
      <c r="E2546" s="18">
        <v>39389</v>
      </c>
      <c r="F2546" t="s">
        <v>5958</v>
      </c>
      <c r="G2546" t="s">
        <v>5968</v>
      </c>
      <c r="H2546" t="s">
        <v>720</v>
      </c>
      <c r="I2546" t="s">
        <v>706</v>
      </c>
      <c r="J2546" t="s">
        <v>707</v>
      </c>
      <c r="K2546" t="s">
        <v>3357</v>
      </c>
      <c r="L2546" t="s">
        <v>3356</v>
      </c>
      <c r="M2546">
        <v>177430</v>
      </c>
      <c r="N2546">
        <v>90830</v>
      </c>
      <c r="O2546" s="59">
        <v>27055231</v>
      </c>
    </row>
    <row r="2547" spans="1:15" x14ac:dyDescent="0.3">
      <c r="A2547" t="s">
        <v>676</v>
      </c>
      <c r="B2547">
        <v>184.19</v>
      </c>
      <c r="C2547">
        <v>3</v>
      </c>
      <c r="D2547" s="18">
        <v>39275</v>
      </c>
      <c r="E2547" s="18">
        <v>39285</v>
      </c>
      <c r="F2547" t="s">
        <v>5958</v>
      </c>
      <c r="G2547" t="s">
        <v>5969</v>
      </c>
      <c r="H2547" t="s">
        <v>699</v>
      </c>
      <c r="I2547" t="s">
        <v>672</v>
      </c>
      <c r="J2547" t="s">
        <v>851</v>
      </c>
      <c r="K2547" t="s">
        <v>995</v>
      </c>
      <c r="L2547" t="s">
        <v>2392</v>
      </c>
      <c r="M2547">
        <v>272279</v>
      </c>
      <c r="N2547">
        <v>70700</v>
      </c>
      <c r="O2547" s="59">
        <v>26556673</v>
      </c>
    </row>
    <row r="2548" spans="1:15" x14ac:dyDescent="0.3">
      <c r="A2548" t="s">
        <v>696</v>
      </c>
      <c r="B2548">
        <v>114.46</v>
      </c>
      <c r="C2548">
        <v>2</v>
      </c>
      <c r="D2548" s="18">
        <v>39285</v>
      </c>
      <c r="E2548" s="18">
        <v>39287</v>
      </c>
      <c r="F2548" t="s">
        <v>5958</v>
      </c>
      <c r="G2548" t="s">
        <v>5969</v>
      </c>
      <c r="H2548" t="s">
        <v>681</v>
      </c>
      <c r="I2548" t="s">
        <v>946</v>
      </c>
      <c r="J2548" t="s">
        <v>947</v>
      </c>
      <c r="K2548" t="s">
        <v>948</v>
      </c>
      <c r="L2548" t="s">
        <v>3355</v>
      </c>
      <c r="M2548">
        <v>2471172</v>
      </c>
      <c r="N2548">
        <v>16000</v>
      </c>
      <c r="O2548" s="59">
        <v>26612242</v>
      </c>
    </row>
    <row r="2549" spans="1:15" x14ac:dyDescent="0.3">
      <c r="A2549" t="s">
        <v>696</v>
      </c>
      <c r="B2549">
        <v>124.37</v>
      </c>
      <c r="C2549">
        <v>2</v>
      </c>
      <c r="D2549" s="18">
        <v>39382</v>
      </c>
      <c r="E2549" s="18">
        <v>39384</v>
      </c>
      <c r="F2549" t="s">
        <v>5959</v>
      </c>
      <c r="G2549" t="s">
        <v>5969</v>
      </c>
      <c r="H2549" t="s">
        <v>681</v>
      </c>
      <c r="I2549" t="s">
        <v>693</v>
      </c>
      <c r="J2549" t="s">
        <v>694</v>
      </c>
      <c r="K2549" t="s">
        <v>1156</v>
      </c>
      <c r="L2549" t="s">
        <v>1949</v>
      </c>
      <c r="M2549">
        <v>353836</v>
      </c>
      <c r="N2549">
        <v>16000</v>
      </c>
      <c r="O2549" s="59">
        <v>27398989</v>
      </c>
    </row>
    <row r="2550" spans="1:15" x14ac:dyDescent="0.3">
      <c r="A2550" t="s">
        <v>696</v>
      </c>
      <c r="B2550">
        <v>168.82</v>
      </c>
      <c r="C2550">
        <v>2</v>
      </c>
      <c r="D2550" s="18">
        <v>39091</v>
      </c>
      <c r="E2550" s="18">
        <v>39113</v>
      </c>
      <c r="F2550" t="s">
        <v>5960</v>
      </c>
      <c r="G2550" t="s">
        <v>5968</v>
      </c>
      <c r="H2550" t="s">
        <v>720</v>
      </c>
      <c r="I2550" t="s">
        <v>693</v>
      </c>
      <c r="J2550" t="s">
        <v>694</v>
      </c>
      <c r="K2550" t="s">
        <v>1156</v>
      </c>
      <c r="L2550" t="s">
        <v>3228</v>
      </c>
      <c r="M2550">
        <v>354159</v>
      </c>
      <c r="N2550">
        <v>90830</v>
      </c>
      <c r="O2550" s="59">
        <v>25175008</v>
      </c>
    </row>
    <row r="2551" spans="1:15" x14ac:dyDescent="0.3">
      <c r="A2551" t="s">
        <v>709</v>
      </c>
      <c r="B2551">
        <v>127.08</v>
      </c>
      <c r="C2551">
        <v>3</v>
      </c>
      <c r="D2551" s="18">
        <v>39104</v>
      </c>
      <c r="E2551" s="18">
        <v>39127</v>
      </c>
      <c r="F2551" t="s">
        <v>5960</v>
      </c>
      <c r="G2551" t="s">
        <v>5969</v>
      </c>
      <c r="H2551" t="s">
        <v>681</v>
      </c>
      <c r="I2551" t="s">
        <v>771</v>
      </c>
      <c r="J2551" t="s">
        <v>772</v>
      </c>
      <c r="K2551" t="s">
        <v>3303</v>
      </c>
      <c r="L2551" t="s">
        <v>3302</v>
      </c>
      <c r="M2551">
        <v>9074366</v>
      </c>
      <c r="N2551">
        <v>16000</v>
      </c>
      <c r="O2551" s="59">
        <v>1943463</v>
      </c>
    </row>
    <row r="2552" spans="1:15" x14ac:dyDescent="0.3">
      <c r="A2552" t="s">
        <v>676</v>
      </c>
      <c r="B2552">
        <v>108.51</v>
      </c>
      <c r="C2552">
        <v>1</v>
      </c>
      <c r="D2552" s="18">
        <v>39201</v>
      </c>
      <c r="E2552" s="18">
        <v>39217</v>
      </c>
      <c r="F2552" t="s">
        <v>5957</v>
      </c>
      <c r="G2552" t="s">
        <v>5969</v>
      </c>
      <c r="H2552" t="s">
        <v>681</v>
      </c>
      <c r="I2552" t="s">
        <v>672</v>
      </c>
      <c r="J2552" t="s">
        <v>851</v>
      </c>
      <c r="K2552" t="s">
        <v>1091</v>
      </c>
      <c r="L2552" t="s">
        <v>3354</v>
      </c>
      <c r="M2552">
        <v>273165</v>
      </c>
      <c r="N2552">
        <v>16000</v>
      </c>
      <c r="O2552" s="59">
        <v>25986004</v>
      </c>
    </row>
    <row r="2553" spans="1:15" x14ac:dyDescent="0.3">
      <c r="A2553" t="s">
        <v>690</v>
      </c>
      <c r="B2553">
        <v>137.02000000000001</v>
      </c>
      <c r="C2553">
        <v>3</v>
      </c>
      <c r="D2553" s="18">
        <v>39314</v>
      </c>
      <c r="E2553" s="18">
        <v>39347</v>
      </c>
      <c r="F2553" t="s">
        <v>5958</v>
      </c>
      <c r="G2553" t="s">
        <v>5969</v>
      </c>
      <c r="H2553" t="s">
        <v>675</v>
      </c>
      <c r="I2553" t="s">
        <v>722</v>
      </c>
      <c r="J2553" t="s">
        <v>723</v>
      </c>
      <c r="K2553" t="s">
        <v>2251</v>
      </c>
      <c r="L2553" t="s">
        <v>3353</v>
      </c>
      <c r="M2553">
        <v>2863301</v>
      </c>
      <c r="N2553">
        <v>30300</v>
      </c>
      <c r="O2553" s="59">
        <v>26891806</v>
      </c>
    </row>
    <row r="2554" spans="1:15" x14ac:dyDescent="0.3">
      <c r="A2554" t="s">
        <v>676</v>
      </c>
      <c r="B2554">
        <v>109.53</v>
      </c>
      <c r="C2554">
        <v>2</v>
      </c>
      <c r="D2554" s="18">
        <v>39237</v>
      </c>
      <c r="E2554" s="18">
        <v>39267</v>
      </c>
      <c r="F2554" t="s">
        <v>5957</v>
      </c>
      <c r="G2554" t="s">
        <v>5969</v>
      </c>
      <c r="H2554" t="s">
        <v>675</v>
      </c>
      <c r="I2554" t="s">
        <v>678</v>
      </c>
      <c r="J2554" t="s">
        <v>679</v>
      </c>
      <c r="K2554" t="s">
        <v>678</v>
      </c>
      <c r="L2554" t="s">
        <v>3352</v>
      </c>
      <c r="M2554">
        <v>304215</v>
      </c>
      <c r="N2554">
        <v>30300</v>
      </c>
      <c r="O2554" s="59">
        <v>26309989</v>
      </c>
    </row>
    <row r="2555" spans="1:15" x14ac:dyDescent="0.3">
      <c r="A2555" t="s">
        <v>696</v>
      </c>
      <c r="B2555">
        <v>129.38</v>
      </c>
      <c r="C2555">
        <v>2</v>
      </c>
      <c r="D2555" s="18">
        <v>39125</v>
      </c>
      <c r="E2555" s="18">
        <v>39147</v>
      </c>
      <c r="F2555" t="s">
        <v>5960</v>
      </c>
      <c r="G2555" t="s">
        <v>5969</v>
      </c>
      <c r="H2555" t="s">
        <v>681</v>
      </c>
      <c r="I2555" t="s">
        <v>765</v>
      </c>
      <c r="J2555" t="s">
        <v>950</v>
      </c>
      <c r="K2555" t="s">
        <v>951</v>
      </c>
      <c r="L2555" t="s">
        <v>3351</v>
      </c>
      <c r="M2555">
        <v>317715</v>
      </c>
      <c r="N2555">
        <v>16000</v>
      </c>
      <c r="O2555" s="59">
        <v>25420601</v>
      </c>
    </row>
    <row r="2556" spans="1:15" x14ac:dyDescent="0.3">
      <c r="A2556" t="s">
        <v>709</v>
      </c>
      <c r="B2556">
        <v>135.12</v>
      </c>
      <c r="C2556">
        <v>2</v>
      </c>
      <c r="D2556" s="18">
        <v>39221</v>
      </c>
      <c r="E2556" s="18">
        <v>39268</v>
      </c>
      <c r="F2556" t="s">
        <v>5957</v>
      </c>
      <c r="G2556" t="s">
        <v>5969</v>
      </c>
      <c r="H2556" t="s">
        <v>681</v>
      </c>
      <c r="I2556" t="s">
        <v>746</v>
      </c>
      <c r="J2556" t="s">
        <v>782</v>
      </c>
      <c r="K2556" t="s">
        <v>1064</v>
      </c>
      <c r="L2556" t="s">
        <v>3084</v>
      </c>
      <c r="M2556">
        <v>382141</v>
      </c>
      <c r="N2556">
        <v>16000</v>
      </c>
      <c r="O2556" s="59">
        <v>17712056</v>
      </c>
    </row>
    <row r="2557" spans="1:15" x14ac:dyDescent="0.3">
      <c r="A2557" t="s">
        <v>690</v>
      </c>
      <c r="B2557">
        <v>185.7</v>
      </c>
      <c r="C2557">
        <v>2</v>
      </c>
      <c r="D2557" s="18">
        <v>39235</v>
      </c>
      <c r="E2557" s="18">
        <v>39260</v>
      </c>
      <c r="F2557" t="s">
        <v>5957</v>
      </c>
      <c r="G2557" t="s">
        <v>5968</v>
      </c>
      <c r="H2557" t="s">
        <v>755</v>
      </c>
      <c r="I2557" t="s">
        <v>711</v>
      </c>
      <c r="J2557" t="s">
        <v>712</v>
      </c>
      <c r="K2557" t="s">
        <v>1702</v>
      </c>
      <c r="L2557" t="s">
        <v>3350</v>
      </c>
      <c r="M2557">
        <v>936398</v>
      </c>
      <c r="N2557">
        <v>87000</v>
      </c>
      <c r="O2557" s="59">
        <v>26232017</v>
      </c>
    </row>
    <row r="2558" spans="1:15" x14ac:dyDescent="0.3">
      <c r="A2558" t="s">
        <v>676</v>
      </c>
      <c r="B2558">
        <v>112.01</v>
      </c>
      <c r="C2558">
        <v>2</v>
      </c>
      <c r="D2558" s="18">
        <v>39283</v>
      </c>
      <c r="E2558" s="18">
        <v>39314</v>
      </c>
      <c r="F2558" t="s">
        <v>5958</v>
      </c>
      <c r="G2558" t="s">
        <v>5969</v>
      </c>
      <c r="H2558" t="s">
        <v>681</v>
      </c>
      <c r="I2558" t="s">
        <v>672</v>
      </c>
      <c r="J2558" t="s">
        <v>779</v>
      </c>
      <c r="K2558" t="s">
        <v>780</v>
      </c>
      <c r="L2558" t="s">
        <v>3245</v>
      </c>
      <c r="M2558">
        <v>348645</v>
      </c>
      <c r="N2558">
        <v>16000</v>
      </c>
      <c r="O2558" s="59">
        <v>26637064</v>
      </c>
    </row>
    <row r="2559" spans="1:15" x14ac:dyDescent="0.3">
      <c r="A2559" t="s">
        <v>690</v>
      </c>
      <c r="B2559">
        <v>89.04</v>
      </c>
      <c r="C2559">
        <v>1</v>
      </c>
      <c r="D2559" s="18">
        <v>39230</v>
      </c>
      <c r="E2559" s="18">
        <v>39267</v>
      </c>
      <c r="F2559" t="s">
        <v>5957</v>
      </c>
      <c r="G2559" t="s">
        <v>5969</v>
      </c>
      <c r="H2559" t="s">
        <v>681</v>
      </c>
      <c r="I2559" t="s">
        <v>687</v>
      </c>
      <c r="J2559" t="s">
        <v>688</v>
      </c>
      <c r="K2559" t="s">
        <v>701</v>
      </c>
      <c r="L2559" t="s">
        <v>943</v>
      </c>
      <c r="M2559">
        <v>2340568</v>
      </c>
      <c r="N2559">
        <v>16000</v>
      </c>
      <c r="O2559" s="59">
        <v>26198267</v>
      </c>
    </row>
    <row r="2560" spans="1:15" x14ac:dyDescent="0.3">
      <c r="A2560" t="s">
        <v>696</v>
      </c>
      <c r="B2560">
        <v>185.27</v>
      </c>
      <c r="C2560">
        <v>3</v>
      </c>
      <c r="D2560" s="18">
        <v>39199</v>
      </c>
      <c r="E2560" s="18">
        <v>39204</v>
      </c>
      <c r="F2560" t="s">
        <v>5957</v>
      </c>
      <c r="G2560" t="s">
        <v>5969</v>
      </c>
      <c r="H2560" t="s">
        <v>699</v>
      </c>
      <c r="I2560" t="s">
        <v>693</v>
      </c>
      <c r="J2560" t="s">
        <v>694</v>
      </c>
      <c r="K2560" t="s">
        <v>953</v>
      </c>
      <c r="L2560" t="s">
        <v>1358</v>
      </c>
      <c r="M2560">
        <v>960983</v>
      </c>
      <c r="N2560">
        <v>70700</v>
      </c>
      <c r="O2560" s="59">
        <v>25966325</v>
      </c>
    </row>
    <row r="2561" spans="1:15" x14ac:dyDescent="0.3">
      <c r="A2561" t="s">
        <v>676</v>
      </c>
      <c r="B2561">
        <v>179.74</v>
      </c>
      <c r="C2561">
        <v>4</v>
      </c>
      <c r="D2561" s="18">
        <v>39305</v>
      </c>
      <c r="E2561" s="18">
        <v>39359</v>
      </c>
      <c r="F2561" t="s">
        <v>5958</v>
      </c>
      <c r="G2561" t="s">
        <v>5969</v>
      </c>
      <c r="H2561" t="s">
        <v>699</v>
      </c>
      <c r="I2561" t="s">
        <v>683</v>
      </c>
      <c r="J2561" t="s">
        <v>735</v>
      </c>
      <c r="K2561" t="s">
        <v>1504</v>
      </c>
      <c r="L2561" t="s">
        <v>1503</v>
      </c>
      <c r="M2561">
        <v>2384192</v>
      </c>
      <c r="N2561">
        <v>70700</v>
      </c>
      <c r="O2561" s="59">
        <v>26772981</v>
      </c>
    </row>
    <row r="2562" spans="1:15" x14ac:dyDescent="0.3">
      <c r="A2562" t="s">
        <v>696</v>
      </c>
      <c r="B2562">
        <v>112.13</v>
      </c>
      <c r="C2562">
        <v>2</v>
      </c>
      <c r="D2562" s="18">
        <v>39405</v>
      </c>
      <c r="E2562" s="18">
        <v>39411</v>
      </c>
      <c r="F2562" t="s">
        <v>5959</v>
      </c>
      <c r="G2562" t="s">
        <v>5969</v>
      </c>
      <c r="H2562" t="s">
        <v>681</v>
      </c>
      <c r="I2562" t="s">
        <v>765</v>
      </c>
      <c r="J2562" t="s">
        <v>766</v>
      </c>
      <c r="K2562" t="s">
        <v>3349</v>
      </c>
      <c r="L2562" t="s">
        <v>3348</v>
      </c>
      <c r="M2562">
        <v>2309967</v>
      </c>
      <c r="N2562">
        <v>16000</v>
      </c>
      <c r="O2562" s="59">
        <v>27561284</v>
      </c>
    </row>
    <row r="2563" spans="1:15" x14ac:dyDescent="0.3">
      <c r="A2563" t="s">
        <v>709</v>
      </c>
      <c r="B2563">
        <v>150.68</v>
      </c>
      <c r="C2563">
        <v>3</v>
      </c>
      <c r="D2563" s="18">
        <v>39290</v>
      </c>
      <c r="E2563" s="18">
        <v>39310</v>
      </c>
      <c r="F2563" t="s">
        <v>5958</v>
      </c>
      <c r="G2563" t="s">
        <v>5969</v>
      </c>
      <c r="H2563" t="s">
        <v>675</v>
      </c>
      <c r="I2563" t="s">
        <v>771</v>
      </c>
      <c r="J2563" t="s">
        <v>772</v>
      </c>
      <c r="K2563" t="s">
        <v>2676</v>
      </c>
      <c r="L2563" t="s">
        <v>3347</v>
      </c>
      <c r="M2563">
        <v>72551</v>
      </c>
      <c r="N2563">
        <v>30300</v>
      </c>
      <c r="O2563" s="59">
        <v>26670002</v>
      </c>
    </row>
    <row r="2564" spans="1:15" x14ac:dyDescent="0.3">
      <c r="A2564" t="s">
        <v>676</v>
      </c>
      <c r="B2564">
        <v>146.53</v>
      </c>
      <c r="C2564">
        <v>2</v>
      </c>
      <c r="D2564" s="18">
        <v>39426</v>
      </c>
      <c r="E2564" s="18">
        <v>39494</v>
      </c>
      <c r="F2564" t="s">
        <v>5959</v>
      </c>
      <c r="G2564" t="s">
        <v>5969</v>
      </c>
      <c r="H2564" t="s">
        <v>675</v>
      </c>
      <c r="I2564" t="s">
        <v>672</v>
      </c>
      <c r="J2564" t="s">
        <v>673</v>
      </c>
      <c r="K2564" t="s">
        <v>2399</v>
      </c>
      <c r="L2564" t="s">
        <v>2835</v>
      </c>
      <c r="M2564">
        <v>2469236</v>
      </c>
      <c r="N2564">
        <v>30300</v>
      </c>
      <c r="O2564" s="59">
        <v>27731453</v>
      </c>
    </row>
    <row r="2565" spans="1:15" x14ac:dyDescent="0.3">
      <c r="A2565" t="s">
        <v>676</v>
      </c>
      <c r="B2565">
        <v>166.65</v>
      </c>
      <c r="C2565">
        <v>2</v>
      </c>
      <c r="D2565" s="18">
        <v>39097</v>
      </c>
      <c r="E2565" s="18">
        <v>39146</v>
      </c>
      <c r="F2565" t="s">
        <v>5960</v>
      </c>
      <c r="G2565" t="s">
        <v>5969</v>
      </c>
      <c r="H2565" t="s">
        <v>699</v>
      </c>
      <c r="I2565" t="s">
        <v>678</v>
      </c>
      <c r="J2565" t="s">
        <v>679</v>
      </c>
      <c r="K2565" t="s">
        <v>3346</v>
      </c>
      <c r="L2565" t="s">
        <v>3345</v>
      </c>
      <c r="M2565">
        <v>956540</v>
      </c>
      <c r="N2565">
        <v>70700</v>
      </c>
      <c r="O2565" s="59">
        <v>25198978</v>
      </c>
    </row>
    <row r="2566" spans="1:15" x14ac:dyDescent="0.3">
      <c r="A2566" t="s">
        <v>709</v>
      </c>
      <c r="B2566">
        <v>181.82</v>
      </c>
      <c r="C2566">
        <v>2</v>
      </c>
      <c r="D2566" s="18">
        <v>39311</v>
      </c>
      <c r="E2566" s="18">
        <v>39355</v>
      </c>
      <c r="F2566" t="s">
        <v>5958</v>
      </c>
      <c r="G2566" t="s">
        <v>5968</v>
      </c>
      <c r="H2566" t="s">
        <v>755</v>
      </c>
      <c r="I2566" t="s">
        <v>746</v>
      </c>
      <c r="J2566" t="s">
        <v>782</v>
      </c>
      <c r="K2566" t="s">
        <v>1392</v>
      </c>
      <c r="L2566" t="s">
        <v>1783</v>
      </c>
      <c r="M2566">
        <v>964383</v>
      </c>
      <c r="N2566">
        <v>87000</v>
      </c>
      <c r="O2566" s="59">
        <v>17758527</v>
      </c>
    </row>
    <row r="2567" spans="1:15" x14ac:dyDescent="0.3">
      <c r="A2567" t="s">
        <v>709</v>
      </c>
      <c r="B2567">
        <v>134.01</v>
      </c>
      <c r="C2567">
        <v>3</v>
      </c>
      <c r="D2567" s="18">
        <v>39167</v>
      </c>
      <c r="E2567" s="18">
        <v>39211</v>
      </c>
      <c r="F2567" t="s">
        <v>5960</v>
      </c>
      <c r="G2567" t="s">
        <v>5969</v>
      </c>
      <c r="H2567" t="s">
        <v>681</v>
      </c>
      <c r="I2567" t="s">
        <v>746</v>
      </c>
      <c r="J2567" t="s">
        <v>747</v>
      </c>
      <c r="K2567" t="s">
        <v>1129</v>
      </c>
      <c r="L2567" t="s">
        <v>3344</v>
      </c>
      <c r="M2567">
        <v>380990</v>
      </c>
      <c r="N2567">
        <v>16000</v>
      </c>
      <c r="O2567" s="59">
        <v>17679618</v>
      </c>
    </row>
    <row r="2568" spans="1:15" x14ac:dyDescent="0.3">
      <c r="A2568" t="s">
        <v>709</v>
      </c>
      <c r="B2568">
        <v>107.97</v>
      </c>
      <c r="C2568">
        <v>1</v>
      </c>
      <c r="D2568" s="18">
        <v>39192</v>
      </c>
      <c r="E2568" s="18">
        <v>39242</v>
      </c>
      <c r="F2568" t="s">
        <v>5957</v>
      </c>
      <c r="G2568" t="s">
        <v>5969</v>
      </c>
      <c r="H2568" t="s">
        <v>681</v>
      </c>
      <c r="I2568" t="s">
        <v>706</v>
      </c>
      <c r="J2568" t="s">
        <v>707</v>
      </c>
      <c r="K2568" t="s">
        <v>3343</v>
      </c>
      <c r="L2568" t="s">
        <v>3342</v>
      </c>
      <c r="M2568">
        <v>941441</v>
      </c>
      <c r="N2568">
        <v>16000</v>
      </c>
      <c r="O2568" s="59">
        <v>2092125</v>
      </c>
    </row>
    <row r="2569" spans="1:15" x14ac:dyDescent="0.3">
      <c r="A2569" t="s">
        <v>676</v>
      </c>
      <c r="B2569">
        <v>142.47</v>
      </c>
      <c r="C2569">
        <v>2</v>
      </c>
      <c r="D2569" s="18">
        <v>39136</v>
      </c>
      <c r="E2569" s="18">
        <v>39223</v>
      </c>
      <c r="F2569" t="s">
        <v>5960</v>
      </c>
      <c r="G2569" t="s">
        <v>5969</v>
      </c>
      <c r="H2569" t="s">
        <v>675</v>
      </c>
      <c r="I2569" t="s">
        <v>672</v>
      </c>
      <c r="J2569" t="s">
        <v>779</v>
      </c>
      <c r="K2569" t="s">
        <v>2907</v>
      </c>
      <c r="L2569" t="s">
        <v>3341</v>
      </c>
      <c r="M2569">
        <v>1837224</v>
      </c>
      <c r="N2569">
        <v>30300</v>
      </c>
      <c r="O2569" s="59">
        <v>25473510</v>
      </c>
    </row>
    <row r="2570" spans="1:15" x14ac:dyDescent="0.3">
      <c r="A2570" t="s">
        <v>696</v>
      </c>
      <c r="B2570">
        <v>168.82</v>
      </c>
      <c r="C2570">
        <v>2</v>
      </c>
      <c r="D2570" s="18">
        <v>39353</v>
      </c>
      <c r="E2570" s="18">
        <v>39355</v>
      </c>
      <c r="F2570" t="s">
        <v>5958</v>
      </c>
      <c r="G2570" t="s">
        <v>5968</v>
      </c>
      <c r="H2570" t="s">
        <v>720</v>
      </c>
      <c r="I2570" t="s">
        <v>693</v>
      </c>
      <c r="J2570" t="s">
        <v>694</v>
      </c>
      <c r="K2570" t="s">
        <v>2508</v>
      </c>
      <c r="L2570" t="s">
        <v>3340</v>
      </c>
      <c r="M2570">
        <v>354372</v>
      </c>
      <c r="N2570">
        <v>90830</v>
      </c>
      <c r="O2570" s="59">
        <v>27179766</v>
      </c>
    </row>
    <row r="2571" spans="1:15" x14ac:dyDescent="0.3">
      <c r="A2571" t="s">
        <v>690</v>
      </c>
      <c r="B2571">
        <v>123.68</v>
      </c>
      <c r="C2571">
        <v>3</v>
      </c>
      <c r="D2571" s="18">
        <v>39132</v>
      </c>
      <c r="E2571" s="18">
        <v>39162</v>
      </c>
      <c r="F2571" t="s">
        <v>5960</v>
      </c>
      <c r="G2571" t="s">
        <v>5969</v>
      </c>
      <c r="H2571" t="s">
        <v>675</v>
      </c>
      <c r="I2571" t="s">
        <v>711</v>
      </c>
      <c r="J2571" t="s">
        <v>712</v>
      </c>
      <c r="K2571" t="s">
        <v>3339</v>
      </c>
      <c r="L2571" t="s">
        <v>3338</v>
      </c>
      <c r="M2571">
        <v>149398</v>
      </c>
      <c r="N2571">
        <v>30300</v>
      </c>
      <c r="O2571" s="59">
        <v>25457126</v>
      </c>
    </row>
    <row r="2572" spans="1:15" x14ac:dyDescent="0.3">
      <c r="A2572" t="s">
        <v>709</v>
      </c>
      <c r="B2572">
        <v>193.24</v>
      </c>
      <c r="C2572">
        <v>2</v>
      </c>
      <c r="D2572" s="18">
        <v>39349</v>
      </c>
      <c r="E2572" s="18">
        <v>39394</v>
      </c>
      <c r="F2572" t="s">
        <v>5958</v>
      </c>
      <c r="G2572" t="s">
        <v>5969</v>
      </c>
      <c r="H2572" t="s">
        <v>699</v>
      </c>
      <c r="I2572" t="s">
        <v>746</v>
      </c>
      <c r="J2572" t="s">
        <v>747</v>
      </c>
      <c r="K2572" t="s">
        <v>3086</v>
      </c>
      <c r="L2572" t="s">
        <v>3085</v>
      </c>
      <c r="M2572">
        <v>2081970</v>
      </c>
      <c r="N2572">
        <v>70700</v>
      </c>
      <c r="O2572" s="59">
        <v>17782812</v>
      </c>
    </row>
    <row r="2573" spans="1:15" x14ac:dyDescent="0.3">
      <c r="A2573" t="s">
        <v>696</v>
      </c>
      <c r="B2573">
        <v>115.45</v>
      </c>
      <c r="C2573">
        <v>1</v>
      </c>
      <c r="D2573" s="18">
        <v>39216</v>
      </c>
      <c r="E2573" s="18">
        <v>39238</v>
      </c>
      <c r="F2573" t="s">
        <v>5957</v>
      </c>
      <c r="G2573" t="s">
        <v>5969</v>
      </c>
      <c r="H2573" t="s">
        <v>681</v>
      </c>
      <c r="I2573" t="s">
        <v>765</v>
      </c>
      <c r="J2573" t="s">
        <v>766</v>
      </c>
      <c r="K2573" t="s">
        <v>1189</v>
      </c>
      <c r="L2573" t="s">
        <v>3337</v>
      </c>
      <c r="M2573">
        <v>2150468</v>
      </c>
      <c r="N2573">
        <v>16000</v>
      </c>
      <c r="O2573" s="59">
        <v>26097969</v>
      </c>
    </row>
    <row r="2574" spans="1:15" x14ac:dyDescent="0.3">
      <c r="A2574" t="s">
        <v>696</v>
      </c>
      <c r="B2574">
        <v>191.28</v>
      </c>
      <c r="C2574">
        <v>3</v>
      </c>
      <c r="D2574" s="18">
        <v>39402</v>
      </c>
      <c r="E2574" s="18">
        <v>39423</v>
      </c>
      <c r="F2574" t="s">
        <v>5959</v>
      </c>
      <c r="G2574" t="s">
        <v>5969</v>
      </c>
      <c r="H2574" t="s">
        <v>699</v>
      </c>
      <c r="I2574" t="s">
        <v>693</v>
      </c>
      <c r="J2574" t="s">
        <v>694</v>
      </c>
      <c r="K2574" t="s">
        <v>785</v>
      </c>
      <c r="L2574" t="s">
        <v>3336</v>
      </c>
      <c r="M2574">
        <v>962644</v>
      </c>
      <c r="N2574">
        <v>70700</v>
      </c>
      <c r="O2574" s="59">
        <v>27537894</v>
      </c>
    </row>
    <row r="2575" spans="1:15" x14ac:dyDescent="0.3">
      <c r="A2575" t="s">
        <v>696</v>
      </c>
      <c r="B2575">
        <v>191.28</v>
      </c>
      <c r="C2575">
        <v>3</v>
      </c>
      <c r="D2575" s="18">
        <v>39223</v>
      </c>
      <c r="E2575" s="18">
        <v>39239</v>
      </c>
      <c r="F2575" t="s">
        <v>5957</v>
      </c>
      <c r="G2575" t="s">
        <v>5969</v>
      </c>
      <c r="H2575" t="s">
        <v>699</v>
      </c>
      <c r="I2575" t="s">
        <v>693</v>
      </c>
      <c r="J2575" t="s">
        <v>694</v>
      </c>
      <c r="K2575" t="s">
        <v>698</v>
      </c>
      <c r="L2575" t="s">
        <v>697</v>
      </c>
      <c r="M2575">
        <v>367865</v>
      </c>
      <c r="N2575">
        <v>70700</v>
      </c>
      <c r="O2575" s="59">
        <v>26073204</v>
      </c>
    </row>
    <row r="2576" spans="1:15" x14ac:dyDescent="0.3">
      <c r="A2576" t="s">
        <v>690</v>
      </c>
      <c r="B2576">
        <v>158.6</v>
      </c>
      <c r="C2576">
        <v>2</v>
      </c>
      <c r="D2576" s="18">
        <v>39241</v>
      </c>
      <c r="E2576" s="18">
        <v>39264</v>
      </c>
      <c r="F2576" t="s">
        <v>5957</v>
      </c>
      <c r="G2576" t="s">
        <v>5969</v>
      </c>
      <c r="H2576" t="s">
        <v>675</v>
      </c>
      <c r="I2576" t="s">
        <v>687</v>
      </c>
      <c r="J2576" t="s">
        <v>679</v>
      </c>
      <c r="K2576" t="s">
        <v>3335</v>
      </c>
      <c r="L2576" t="s">
        <v>3334</v>
      </c>
      <c r="M2576">
        <v>270459</v>
      </c>
      <c r="N2576">
        <v>30300</v>
      </c>
      <c r="O2576" s="59">
        <v>26307264</v>
      </c>
    </row>
    <row r="2577" spans="1:15" x14ac:dyDescent="0.3">
      <c r="A2577" t="s">
        <v>696</v>
      </c>
      <c r="B2577">
        <v>154.55000000000001</v>
      </c>
      <c r="C2577">
        <v>2</v>
      </c>
      <c r="D2577" s="18">
        <v>39382</v>
      </c>
      <c r="E2577" s="18">
        <v>39384</v>
      </c>
      <c r="F2577" t="s">
        <v>5959</v>
      </c>
      <c r="G2577" t="s">
        <v>5968</v>
      </c>
      <c r="H2577" t="s">
        <v>720</v>
      </c>
      <c r="I2577" t="s">
        <v>693</v>
      </c>
      <c r="J2577" t="s">
        <v>694</v>
      </c>
      <c r="K2577" t="s">
        <v>2589</v>
      </c>
      <c r="L2577" t="s">
        <v>3333</v>
      </c>
      <c r="M2577">
        <v>329828</v>
      </c>
      <c r="N2577">
        <v>90830</v>
      </c>
      <c r="O2577" s="59">
        <v>27567479</v>
      </c>
    </row>
    <row r="2578" spans="1:15" x14ac:dyDescent="0.3">
      <c r="A2578" t="s">
        <v>709</v>
      </c>
      <c r="B2578">
        <v>114.52</v>
      </c>
      <c r="C2578">
        <v>1</v>
      </c>
      <c r="D2578" s="18">
        <v>39387</v>
      </c>
      <c r="E2578" s="18">
        <v>39435</v>
      </c>
      <c r="F2578" t="s">
        <v>5959</v>
      </c>
      <c r="G2578" t="s">
        <v>5969</v>
      </c>
      <c r="H2578" t="s">
        <v>681</v>
      </c>
      <c r="I2578" t="s">
        <v>726</v>
      </c>
      <c r="J2578" t="s">
        <v>727</v>
      </c>
      <c r="K2578" t="s">
        <v>728</v>
      </c>
      <c r="L2578" t="s">
        <v>3332</v>
      </c>
      <c r="M2578">
        <v>191869</v>
      </c>
      <c r="N2578">
        <v>16000</v>
      </c>
      <c r="O2578" s="59">
        <v>27495517</v>
      </c>
    </row>
    <row r="2579" spans="1:15" x14ac:dyDescent="0.3">
      <c r="A2579" t="s">
        <v>676</v>
      </c>
      <c r="B2579">
        <v>184.19</v>
      </c>
      <c r="C2579">
        <v>3</v>
      </c>
      <c r="D2579" s="18">
        <v>39362</v>
      </c>
      <c r="E2579" s="18">
        <v>39440</v>
      </c>
      <c r="F2579" t="s">
        <v>5959</v>
      </c>
      <c r="G2579" t="s">
        <v>5969</v>
      </c>
      <c r="H2579" t="s">
        <v>699</v>
      </c>
      <c r="I2579" t="s">
        <v>672</v>
      </c>
      <c r="J2579" t="s">
        <v>851</v>
      </c>
      <c r="K2579" t="s">
        <v>1735</v>
      </c>
      <c r="L2579" t="s">
        <v>3331</v>
      </c>
      <c r="M2579">
        <v>953533</v>
      </c>
      <c r="N2579">
        <v>70700</v>
      </c>
      <c r="O2579" s="59">
        <v>27152605</v>
      </c>
    </row>
    <row r="2580" spans="1:15" x14ac:dyDescent="0.3">
      <c r="A2580" t="s">
        <v>690</v>
      </c>
      <c r="B2580">
        <v>92.9</v>
      </c>
      <c r="C2580">
        <v>2</v>
      </c>
      <c r="D2580" s="18">
        <v>39132</v>
      </c>
      <c r="E2580" s="18">
        <v>39152</v>
      </c>
      <c r="F2580" t="s">
        <v>5960</v>
      </c>
      <c r="G2580" t="s">
        <v>5969</v>
      </c>
      <c r="H2580" t="s">
        <v>681</v>
      </c>
      <c r="I2580" t="s">
        <v>711</v>
      </c>
      <c r="J2580" t="s">
        <v>712</v>
      </c>
      <c r="K2580" t="s">
        <v>3330</v>
      </c>
      <c r="L2580" t="s">
        <v>3329</v>
      </c>
      <c r="M2580">
        <v>148902</v>
      </c>
      <c r="N2580">
        <v>16000</v>
      </c>
      <c r="O2580" s="59">
        <v>25457106</v>
      </c>
    </row>
    <row r="2581" spans="1:15" x14ac:dyDescent="0.3">
      <c r="A2581" t="s">
        <v>690</v>
      </c>
      <c r="B2581">
        <v>184.28</v>
      </c>
      <c r="C2581">
        <v>3</v>
      </c>
      <c r="D2581" s="18">
        <v>39181</v>
      </c>
      <c r="E2581" s="18">
        <v>39199</v>
      </c>
      <c r="F2581" t="s">
        <v>5957</v>
      </c>
      <c r="G2581" t="s">
        <v>5968</v>
      </c>
      <c r="H2581" t="s">
        <v>755</v>
      </c>
      <c r="I2581" t="s">
        <v>722</v>
      </c>
      <c r="J2581" t="s">
        <v>843</v>
      </c>
      <c r="K2581" t="s">
        <v>2475</v>
      </c>
      <c r="L2581" t="s">
        <v>2474</v>
      </c>
      <c r="M2581">
        <v>1815938</v>
      </c>
      <c r="N2581">
        <v>87000</v>
      </c>
      <c r="O2581" s="59">
        <v>25805597</v>
      </c>
    </row>
    <row r="2582" spans="1:15" x14ac:dyDescent="0.3">
      <c r="A2582" t="s">
        <v>696</v>
      </c>
      <c r="B2582">
        <v>157.91999999999999</v>
      </c>
      <c r="C2582">
        <v>3</v>
      </c>
      <c r="D2582" s="18">
        <v>39290</v>
      </c>
      <c r="E2582" s="18">
        <v>39303</v>
      </c>
      <c r="F2582" t="s">
        <v>5958</v>
      </c>
      <c r="G2582" t="s">
        <v>5969</v>
      </c>
      <c r="H2582" t="s">
        <v>675</v>
      </c>
      <c r="I2582" t="s">
        <v>693</v>
      </c>
      <c r="J2582" t="s">
        <v>694</v>
      </c>
      <c r="K2582" t="s">
        <v>2632</v>
      </c>
      <c r="L2582" t="s">
        <v>3328</v>
      </c>
      <c r="M2582">
        <v>356747</v>
      </c>
      <c r="N2582">
        <v>30300</v>
      </c>
      <c r="O2582" s="59">
        <v>26692570</v>
      </c>
    </row>
    <row r="2583" spans="1:15" x14ac:dyDescent="0.3">
      <c r="A2583" t="s">
        <v>690</v>
      </c>
      <c r="B2583">
        <v>98.91</v>
      </c>
      <c r="C2583">
        <v>1</v>
      </c>
      <c r="D2583" s="18">
        <v>39416</v>
      </c>
      <c r="E2583" s="18">
        <v>39447</v>
      </c>
      <c r="F2583" t="s">
        <v>5959</v>
      </c>
      <c r="G2583" t="s">
        <v>5969</v>
      </c>
      <c r="H2583" t="s">
        <v>681</v>
      </c>
      <c r="I2583" t="s">
        <v>711</v>
      </c>
      <c r="J2583" t="s">
        <v>712</v>
      </c>
      <c r="K2583" t="s">
        <v>830</v>
      </c>
      <c r="L2583" t="s">
        <v>1248</v>
      </c>
      <c r="M2583">
        <v>2858404</v>
      </c>
      <c r="N2583">
        <v>16000</v>
      </c>
      <c r="O2583" s="59">
        <v>27601989</v>
      </c>
    </row>
    <row r="2584" spans="1:15" x14ac:dyDescent="0.3">
      <c r="A2584" t="s">
        <v>696</v>
      </c>
      <c r="B2584">
        <v>149.38999999999999</v>
      </c>
      <c r="C2584">
        <v>2</v>
      </c>
      <c r="D2584" s="18">
        <v>39220</v>
      </c>
      <c r="E2584" s="18">
        <v>39221</v>
      </c>
      <c r="F2584" t="s">
        <v>5957</v>
      </c>
      <c r="G2584" t="s">
        <v>5969</v>
      </c>
      <c r="H2584" t="s">
        <v>675</v>
      </c>
      <c r="I2584" t="s">
        <v>693</v>
      </c>
      <c r="J2584" t="s">
        <v>694</v>
      </c>
      <c r="K2584" t="s">
        <v>1266</v>
      </c>
      <c r="L2584" t="s">
        <v>1556</v>
      </c>
      <c r="M2584">
        <v>353542</v>
      </c>
      <c r="N2584">
        <v>30300</v>
      </c>
      <c r="O2584" s="59">
        <v>26317291</v>
      </c>
    </row>
    <row r="2585" spans="1:15" x14ac:dyDescent="0.3">
      <c r="A2585" t="s">
        <v>676</v>
      </c>
      <c r="B2585">
        <v>166.65</v>
      </c>
      <c r="C2585">
        <v>2</v>
      </c>
      <c r="D2585" s="18">
        <v>39256</v>
      </c>
      <c r="E2585" s="18">
        <v>39334</v>
      </c>
      <c r="F2585" t="s">
        <v>5957</v>
      </c>
      <c r="G2585" t="s">
        <v>5969</v>
      </c>
      <c r="H2585" t="s">
        <v>699</v>
      </c>
      <c r="I2585" t="s">
        <v>678</v>
      </c>
      <c r="J2585" t="s">
        <v>679</v>
      </c>
      <c r="K2585" t="s">
        <v>1390</v>
      </c>
      <c r="L2585" t="s">
        <v>3327</v>
      </c>
      <c r="M2585">
        <v>2129656</v>
      </c>
      <c r="N2585">
        <v>70700</v>
      </c>
      <c r="O2585" s="59">
        <v>26394749</v>
      </c>
    </row>
    <row r="2586" spans="1:15" x14ac:dyDescent="0.3">
      <c r="A2586" t="s">
        <v>690</v>
      </c>
      <c r="B2586">
        <v>123.68</v>
      </c>
      <c r="C2586">
        <v>3</v>
      </c>
      <c r="D2586" s="18">
        <v>39132</v>
      </c>
      <c r="E2586" s="18">
        <v>39166</v>
      </c>
      <c r="F2586" t="s">
        <v>5960</v>
      </c>
      <c r="G2586" t="s">
        <v>5969</v>
      </c>
      <c r="H2586" t="s">
        <v>675</v>
      </c>
      <c r="I2586" t="s">
        <v>711</v>
      </c>
      <c r="J2586" t="s">
        <v>712</v>
      </c>
      <c r="K2586" t="s">
        <v>801</v>
      </c>
      <c r="L2586" t="s">
        <v>3326</v>
      </c>
      <c r="M2586">
        <v>2560424</v>
      </c>
      <c r="N2586">
        <v>30300</v>
      </c>
      <c r="O2586" s="59">
        <v>25457323</v>
      </c>
    </row>
    <row r="2587" spans="1:15" x14ac:dyDescent="0.3">
      <c r="A2587" t="s">
        <v>676</v>
      </c>
      <c r="B2587">
        <v>183.17</v>
      </c>
      <c r="C2587">
        <v>2</v>
      </c>
      <c r="D2587" s="18">
        <v>39286</v>
      </c>
      <c r="E2587" s="18">
        <v>39293</v>
      </c>
      <c r="F2587" t="s">
        <v>5958</v>
      </c>
      <c r="G2587" t="s">
        <v>5969</v>
      </c>
      <c r="H2587" t="s">
        <v>699</v>
      </c>
      <c r="I2587" t="s">
        <v>683</v>
      </c>
      <c r="J2587" t="s">
        <v>703</v>
      </c>
      <c r="K2587" t="s">
        <v>3325</v>
      </c>
      <c r="L2587" t="s">
        <v>3324</v>
      </c>
      <c r="M2587">
        <v>923772</v>
      </c>
      <c r="N2587">
        <v>70700</v>
      </c>
      <c r="O2587" s="59">
        <v>2264616</v>
      </c>
    </row>
    <row r="2588" spans="1:15" x14ac:dyDescent="0.3">
      <c r="A2588" t="s">
        <v>690</v>
      </c>
      <c r="B2588">
        <v>124.33</v>
      </c>
      <c r="C2588">
        <v>1</v>
      </c>
      <c r="D2588" s="18">
        <v>39221</v>
      </c>
      <c r="E2588" s="18">
        <v>39237</v>
      </c>
      <c r="F2588" t="s">
        <v>5957</v>
      </c>
      <c r="G2588" t="s">
        <v>5969</v>
      </c>
      <c r="H2588" t="s">
        <v>681</v>
      </c>
      <c r="I2588" t="s">
        <v>722</v>
      </c>
      <c r="J2588" t="s">
        <v>843</v>
      </c>
      <c r="K2588" t="s">
        <v>2418</v>
      </c>
      <c r="L2588" t="s">
        <v>3323</v>
      </c>
      <c r="M2588">
        <v>2413203</v>
      </c>
      <c r="N2588">
        <v>16000</v>
      </c>
      <c r="O2588" s="59">
        <v>26187556</v>
      </c>
    </row>
    <row r="2589" spans="1:15" x14ac:dyDescent="0.3">
      <c r="A2589" t="s">
        <v>690</v>
      </c>
      <c r="B2589">
        <v>121.13</v>
      </c>
      <c r="C2589">
        <v>1</v>
      </c>
      <c r="D2589" s="18">
        <v>39405</v>
      </c>
      <c r="E2589" s="18">
        <v>39409</v>
      </c>
      <c r="F2589" t="s">
        <v>5959</v>
      </c>
      <c r="G2589" t="s">
        <v>5969</v>
      </c>
      <c r="H2589" t="s">
        <v>675</v>
      </c>
      <c r="I2589" t="s">
        <v>711</v>
      </c>
      <c r="J2589" t="s">
        <v>712</v>
      </c>
      <c r="K2589" t="s">
        <v>2079</v>
      </c>
      <c r="L2589" t="s">
        <v>3251</v>
      </c>
      <c r="M2589">
        <v>1748165</v>
      </c>
      <c r="N2589">
        <v>30300</v>
      </c>
      <c r="O2589" s="59">
        <v>27545958</v>
      </c>
    </row>
    <row r="2590" spans="1:15" x14ac:dyDescent="0.3">
      <c r="A2590" t="s">
        <v>696</v>
      </c>
      <c r="B2590">
        <v>145.02000000000001</v>
      </c>
      <c r="C2590">
        <v>3</v>
      </c>
      <c r="D2590" s="18">
        <v>39347</v>
      </c>
      <c r="E2590" s="18">
        <v>39359</v>
      </c>
      <c r="F2590" t="s">
        <v>5958</v>
      </c>
      <c r="G2590" t="s">
        <v>5969</v>
      </c>
      <c r="H2590" t="s">
        <v>675</v>
      </c>
      <c r="I2590" t="s">
        <v>765</v>
      </c>
      <c r="J2590" t="s">
        <v>766</v>
      </c>
      <c r="K2590" t="s">
        <v>3322</v>
      </c>
      <c r="L2590" t="s">
        <v>3321</v>
      </c>
      <c r="M2590">
        <v>2857540</v>
      </c>
      <c r="N2590">
        <v>30300</v>
      </c>
      <c r="O2590" s="59">
        <v>27123380</v>
      </c>
    </row>
    <row r="2591" spans="1:15" x14ac:dyDescent="0.3">
      <c r="A2591" t="s">
        <v>696</v>
      </c>
      <c r="B2591">
        <v>168.82</v>
      </c>
      <c r="C2591">
        <v>2</v>
      </c>
      <c r="D2591" s="18">
        <v>39208</v>
      </c>
      <c r="E2591" s="18">
        <v>39215</v>
      </c>
      <c r="F2591" t="s">
        <v>5957</v>
      </c>
      <c r="G2591" t="s">
        <v>5968</v>
      </c>
      <c r="H2591" t="s">
        <v>720</v>
      </c>
      <c r="I2591" t="s">
        <v>693</v>
      </c>
      <c r="J2591" t="s">
        <v>694</v>
      </c>
      <c r="K2591" t="s">
        <v>3320</v>
      </c>
      <c r="L2591" t="s">
        <v>3319</v>
      </c>
      <c r="M2591">
        <v>350449</v>
      </c>
      <c r="N2591">
        <v>90830</v>
      </c>
      <c r="O2591" s="59">
        <v>26098938</v>
      </c>
    </row>
    <row r="2592" spans="1:15" x14ac:dyDescent="0.3">
      <c r="A2592" t="s">
        <v>709</v>
      </c>
      <c r="B2592">
        <v>142.51</v>
      </c>
      <c r="C2592">
        <v>2</v>
      </c>
      <c r="D2592" s="18">
        <v>39144</v>
      </c>
      <c r="E2592" s="18">
        <v>39152</v>
      </c>
      <c r="F2592" t="s">
        <v>5960</v>
      </c>
      <c r="G2592" t="s">
        <v>5969</v>
      </c>
      <c r="H2592" t="s">
        <v>675</v>
      </c>
      <c r="I2592" t="s">
        <v>706</v>
      </c>
      <c r="J2592" t="s">
        <v>707</v>
      </c>
      <c r="K2592" t="s">
        <v>1718</v>
      </c>
      <c r="L2592" t="s">
        <v>3318</v>
      </c>
      <c r="M2592">
        <v>182997</v>
      </c>
      <c r="N2592">
        <v>30300</v>
      </c>
      <c r="O2592" s="59">
        <v>25610928</v>
      </c>
    </row>
    <row r="2593" spans="1:15" x14ac:dyDescent="0.3">
      <c r="A2593" t="s">
        <v>696</v>
      </c>
      <c r="B2593">
        <v>125.23</v>
      </c>
      <c r="C2593">
        <v>2</v>
      </c>
      <c r="D2593" s="18">
        <v>39216</v>
      </c>
      <c r="E2593" s="18">
        <v>39217</v>
      </c>
      <c r="F2593" t="s">
        <v>5957</v>
      </c>
      <c r="G2593" t="s">
        <v>5969</v>
      </c>
      <c r="H2593" t="s">
        <v>681</v>
      </c>
      <c r="I2593" t="s">
        <v>693</v>
      </c>
      <c r="J2593" t="s">
        <v>694</v>
      </c>
      <c r="K2593" t="s">
        <v>2233</v>
      </c>
      <c r="L2593" t="s">
        <v>3317</v>
      </c>
      <c r="M2593">
        <v>1963895</v>
      </c>
      <c r="N2593">
        <v>16000</v>
      </c>
      <c r="O2593" s="59">
        <v>26044619</v>
      </c>
    </row>
    <row r="2594" spans="1:15" x14ac:dyDescent="0.3">
      <c r="A2594" t="s">
        <v>709</v>
      </c>
      <c r="B2594">
        <v>98.73</v>
      </c>
      <c r="C2594">
        <v>1</v>
      </c>
      <c r="D2594" s="18">
        <v>39167</v>
      </c>
      <c r="E2594" s="18">
        <v>39200</v>
      </c>
      <c r="F2594" t="s">
        <v>5960</v>
      </c>
      <c r="G2594" t="s">
        <v>5968</v>
      </c>
      <c r="H2594" t="s">
        <v>720</v>
      </c>
      <c r="I2594" t="s">
        <v>706</v>
      </c>
      <c r="J2594" t="s">
        <v>762</v>
      </c>
      <c r="K2594" t="s">
        <v>2227</v>
      </c>
      <c r="L2594" t="s">
        <v>2226</v>
      </c>
      <c r="M2594">
        <v>201844</v>
      </c>
      <c r="N2594">
        <v>90830</v>
      </c>
      <c r="O2594" s="59">
        <v>25715797</v>
      </c>
    </row>
    <row r="2595" spans="1:15" x14ac:dyDescent="0.3">
      <c r="A2595" t="s">
        <v>696</v>
      </c>
      <c r="B2595">
        <v>181.28</v>
      </c>
      <c r="C2595">
        <v>3</v>
      </c>
      <c r="D2595" s="18">
        <v>39398</v>
      </c>
      <c r="E2595" s="18">
        <v>39399</v>
      </c>
      <c r="F2595" t="s">
        <v>5959</v>
      </c>
      <c r="G2595" t="s">
        <v>5969</v>
      </c>
      <c r="H2595" t="s">
        <v>699</v>
      </c>
      <c r="I2595" t="s">
        <v>693</v>
      </c>
      <c r="J2595" t="s">
        <v>694</v>
      </c>
      <c r="K2595" t="s">
        <v>733</v>
      </c>
      <c r="L2595" t="s">
        <v>3316</v>
      </c>
      <c r="M2595">
        <v>355080</v>
      </c>
      <c r="N2595">
        <v>70700</v>
      </c>
      <c r="O2595" s="59">
        <v>27482695</v>
      </c>
    </row>
    <row r="2596" spans="1:15" x14ac:dyDescent="0.3">
      <c r="A2596" t="s">
        <v>709</v>
      </c>
      <c r="B2596">
        <v>180.19</v>
      </c>
      <c r="C2596">
        <v>3</v>
      </c>
      <c r="D2596" s="18">
        <v>39320</v>
      </c>
      <c r="E2596" s="18">
        <v>39353</v>
      </c>
      <c r="F2596" t="s">
        <v>5958</v>
      </c>
      <c r="G2596" t="s">
        <v>5968</v>
      </c>
      <c r="H2596" t="s">
        <v>755</v>
      </c>
      <c r="I2596" t="s">
        <v>771</v>
      </c>
      <c r="J2596" t="s">
        <v>750</v>
      </c>
      <c r="K2596" t="s">
        <v>817</v>
      </c>
      <c r="L2596" t="s">
        <v>1115</v>
      </c>
      <c r="M2596">
        <v>2269196</v>
      </c>
      <c r="N2596">
        <v>87000</v>
      </c>
      <c r="O2596" s="59">
        <v>26824973</v>
      </c>
    </row>
    <row r="2597" spans="1:15" x14ac:dyDescent="0.3">
      <c r="A2597" t="s">
        <v>709</v>
      </c>
      <c r="B2597">
        <v>155.46</v>
      </c>
      <c r="C2597">
        <v>2</v>
      </c>
      <c r="D2597" s="18">
        <v>39118</v>
      </c>
      <c r="E2597" s="18">
        <v>39164</v>
      </c>
      <c r="F2597" t="s">
        <v>5960</v>
      </c>
      <c r="G2597" t="s">
        <v>5969</v>
      </c>
      <c r="H2597" t="s">
        <v>699</v>
      </c>
      <c r="I2597" t="s">
        <v>746</v>
      </c>
      <c r="J2597" t="s">
        <v>782</v>
      </c>
      <c r="K2597" t="s">
        <v>3315</v>
      </c>
      <c r="L2597" t="s">
        <v>3314</v>
      </c>
      <c r="M2597">
        <v>2057875</v>
      </c>
      <c r="N2597">
        <v>70700</v>
      </c>
      <c r="O2597" s="59">
        <v>17646167</v>
      </c>
    </row>
    <row r="2598" spans="1:15" x14ac:dyDescent="0.3">
      <c r="A2598" t="s">
        <v>690</v>
      </c>
      <c r="B2598">
        <v>171.66</v>
      </c>
      <c r="C2598">
        <v>2</v>
      </c>
      <c r="D2598" s="18">
        <v>39436</v>
      </c>
      <c r="E2598" s="18">
        <v>39475</v>
      </c>
      <c r="F2598" t="s">
        <v>5959</v>
      </c>
      <c r="G2598" t="s">
        <v>5969</v>
      </c>
      <c r="H2598" t="s">
        <v>699</v>
      </c>
      <c r="I2598" t="s">
        <v>711</v>
      </c>
      <c r="J2598" t="s">
        <v>712</v>
      </c>
      <c r="K2598" t="s">
        <v>1368</v>
      </c>
      <c r="L2598" t="s">
        <v>1367</v>
      </c>
      <c r="M2598">
        <v>1952825</v>
      </c>
      <c r="N2598">
        <v>70700</v>
      </c>
      <c r="O2598" s="59">
        <v>27752873</v>
      </c>
    </row>
    <row r="2599" spans="1:15" x14ac:dyDescent="0.3">
      <c r="A2599" t="s">
        <v>709</v>
      </c>
      <c r="B2599">
        <v>166.23</v>
      </c>
      <c r="C2599">
        <v>2</v>
      </c>
      <c r="D2599" s="18">
        <v>39230</v>
      </c>
      <c r="E2599" s="18">
        <v>39261</v>
      </c>
      <c r="F2599" t="s">
        <v>5957</v>
      </c>
      <c r="G2599" t="s">
        <v>5969</v>
      </c>
      <c r="H2599" t="s">
        <v>675</v>
      </c>
      <c r="I2599" t="s">
        <v>706</v>
      </c>
      <c r="J2599" t="s">
        <v>762</v>
      </c>
      <c r="K2599" t="s">
        <v>1050</v>
      </c>
      <c r="L2599" t="s">
        <v>3313</v>
      </c>
      <c r="M2599">
        <v>977396</v>
      </c>
      <c r="N2599">
        <v>30300</v>
      </c>
      <c r="O2599" s="59">
        <v>2147907</v>
      </c>
    </row>
    <row r="2600" spans="1:15" x14ac:dyDescent="0.3">
      <c r="A2600" t="s">
        <v>690</v>
      </c>
      <c r="B2600">
        <v>183.6</v>
      </c>
      <c r="C2600">
        <v>4</v>
      </c>
      <c r="D2600" s="18">
        <v>39383</v>
      </c>
      <c r="E2600" s="18">
        <v>39386</v>
      </c>
      <c r="F2600" t="s">
        <v>5959</v>
      </c>
      <c r="G2600" t="s">
        <v>5969</v>
      </c>
      <c r="H2600" t="s">
        <v>699</v>
      </c>
      <c r="I2600" t="s">
        <v>722</v>
      </c>
      <c r="J2600" t="s">
        <v>723</v>
      </c>
      <c r="K2600" t="s">
        <v>1294</v>
      </c>
      <c r="L2600" t="s">
        <v>1669</v>
      </c>
      <c r="M2600">
        <v>127019</v>
      </c>
      <c r="N2600">
        <v>70700</v>
      </c>
      <c r="O2600" s="59">
        <v>27370749</v>
      </c>
    </row>
    <row r="2601" spans="1:15" x14ac:dyDescent="0.3">
      <c r="A2601" t="s">
        <v>690</v>
      </c>
      <c r="B2601">
        <v>90.24</v>
      </c>
      <c r="C2601">
        <v>1</v>
      </c>
      <c r="D2601" s="18">
        <v>39229</v>
      </c>
      <c r="E2601" s="18">
        <v>39232</v>
      </c>
      <c r="F2601" t="s">
        <v>5957</v>
      </c>
      <c r="G2601" t="s">
        <v>5969</v>
      </c>
      <c r="H2601" t="s">
        <v>681</v>
      </c>
      <c r="I2601" t="s">
        <v>687</v>
      </c>
      <c r="J2601" t="s">
        <v>688</v>
      </c>
      <c r="K2601" t="s">
        <v>1916</v>
      </c>
      <c r="L2601" t="s">
        <v>814</v>
      </c>
      <c r="M2601">
        <v>9195726</v>
      </c>
      <c r="N2601">
        <v>16000</v>
      </c>
      <c r="O2601" s="59">
        <v>26198473</v>
      </c>
    </row>
    <row r="2602" spans="1:15" x14ac:dyDescent="0.3">
      <c r="A2602" t="s">
        <v>696</v>
      </c>
      <c r="B2602">
        <v>168.82</v>
      </c>
      <c r="C2602">
        <v>2</v>
      </c>
      <c r="D2602" s="18">
        <v>39125</v>
      </c>
      <c r="E2602" s="18">
        <v>39133</v>
      </c>
      <c r="F2602" t="s">
        <v>5960</v>
      </c>
      <c r="G2602" t="s">
        <v>5968</v>
      </c>
      <c r="H2602" t="s">
        <v>720</v>
      </c>
      <c r="I2602" t="s">
        <v>693</v>
      </c>
      <c r="J2602" t="s">
        <v>694</v>
      </c>
      <c r="K2602" t="s">
        <v>1156</v>
      </c>
      <c r="L2602" t="s">
        <v>3312</v>
      </c>
      <c r="M2602">
        <v>2108816</v>
      </c>
      <c r="N2602">
        <v>90830</v>
      </c>
      <c r="O2602" s="59">
        <v>1983746</v>
      </c>
    </row>
    <row r="2603" spans="1:15" x14ac:dyDescent="0.3">
      <c r="A2603" t="s">
        <v>676</v>
      </c>
      <c r="B2603">
        <v>169.38</v>
      </c>
      <c r="C2603">
        <v>2</v>
      </c>
      <c r="D2603" s="18">
        <v>39187</v>
      </c>
      <c r="E2603" s="18">
        <v>39221</v>
      </c>
      <c r="F2603" t="s">
        <v>5957</v>
      </c>
      <c r="G2603" t="s">
        <v>5969</v>
      </c>
      <c r="H2603" t="s">
        <v>699</v>
      </c>
      <c r="I2603" t="s">
        <v>678</v>
      </c>
      <c r="J2603" t="s">
        <v>1180</v>
      </c>
      <c r="K2603" t="s">
        <v>967</v>
      </c>
      <c r="L2603" t="s">
        <v>3311</v>
      </c>
      <c r="M2603">
        <v>2403384</v>
      </c>
      <c r="N2603">
        <v>70700</v>
      </c>
      <c r="O2603" s="59">
        <v>25859734</v>
      </c>
    </row>
    <row r="2604" spans="1:15" x14ac:dyDescent="0.3">
      <c r="A2604" t="s">
        <v>690</v>
      </c>
      <c r="B2604">
        <v>136.44</v>
      </c>
      <c r="C2604">
        <v>2</v>
      </c>
      <c r="D2604" s="18">
        <v>39179</v>
      </c>
      <c r="E2604" s="18">
        <v>39207</v>
      </c>
      <c r="F2604" t="s">
        <v>5957</v>
      </c>
      <c r="G2604" t="s">
        <v>5969</v>
      </c>
      <c r="H2604" t="s">
        <v>675</v>
      </c>
      <c r="I2604" t="s">
        <v>722</v>
      </c>
      <c r="J2604" t="s">
        <v>797</v>
      </c>
      <c r="K2604" t="s">
        <v>1573</v>
      </c>
      <c r="L2604" t="s">
        <v>1871</v>
      </c>
      <c r="M2604">
        <v>2170415</v>
      </c>
      <c r="N2604">
        <v>30300</v>
      </c>
      <c r="O2604" s="59">
        <v>25813791</v>
      </c>
    </row>
    <row r="2605" spans="1:15" x14ac:dyDescent="0.3">
      <c r="A2605" t="s">
        <v>690</v>
      </c>
      <c r="B2605">
        <v>122.89</v>
      </c>
      <c r="C2605">
        <v>2</v>
      </c>
      <c r="D2605" s="18">
        <v>39165</v>
      </c>
      <c r="E2605" s="18">
        <v>39186</v>
      </c>
      <c r="F2605" t="s">
        <v>5960</v>
      </c>
      <c r="G2605" t="s">
        <v>5969</v>
      </c>
      <c r="H2605" t="s">
        <v>675</v>
      </c>
      <c r="I2605" t="s">
        <v>711</v>
      </c>
      <c r="J2605" t="s">
        <v>712</v>
      </c>
      <c r="K2605" t="s">
        <v>1005</v>
      </c>
      <c r="L2605" t="s">
        <v>2116</v>
      </c>
      <c r="M2605">
        <v>773035</v>
      </c>
      <c r="N2605">
        <v>30300</v>
      </c>
      <c r="O2605" s="59">
        <v>25712731</v>
      </c>
    </row>
    <row r="2606" spans="1:15" x14ac:dyDescent="0.3">
      <c r="A2606" t="s">
        <v>709</v>
      </c>
      <c r="B2606">
        <v>134.38</v>
      </c>
      <c r="C2606">
        <v>2</v>
      </c>
      <c r="D2606" s="18">
        <v>39404</v>
      </c>
      <c r="E2606" s="18">
        <v>39451</v>
      </c>
      <c r="F2606" t="s">
        <v>5959</v>
      </c>
      <c r="G2606" t="s">
        <v>5969</v>
      </c>
      <c r="H2606" t="s">
        <v>681</v>
      </c>
      <c r="I2606" t="s">
        <v>746</v>
      </c>
      <c r="J2606" t="s">
        <v>782</v>
      </c>
      <c r="K2606" t="s">
        <v>3310</v>
      </c>
      <c r="L2606" t="s">
        <v>3309</v>
      </c>
      <c r="M2606">
        <v>920592</v>
      </c>
      <c r="N2606">
        <v>16000</v>
      </c>
      <c r="O2606" s="59">
        <v>17818259</v>
      </c>
    </row>
    <row r="2607" spans="1:15" x14ac:dyDescent="0.3">
      <c r="A2607" t="s">
        <v>690</v>
      </c>
      <c r="B2607">
        <v>104.82</v>
      </c>
      <c r="C2607">
        <v>2</v>
      </c>
      <c r="D2607" s="18">
        <v>39140</v>
      </c>
      <c r="E2607" s="18">
        <v>39148</v>
      </c>
      <c r="F2607" t="s">
        <v>5960</v>
      </c>
      <c r="G2607" t="s">
        <v>5969</v>
      </c>
      <c r="H2607" t="s">
        <v>681</v>
      </c>
      <c r="I2607" t="s">
        <v>687</v>
      </c>
      <c r="J2607" t="s">
        <v>679</v>
      </c>
      <c r="K2607" t="s">
        <v>3308</v>
      </c>
      <c r="L2607" t="s">
        <v>3307</v>
      </c>
      <c r="M2607">
        <v>270154</v>
      </c>
      <c r="N2607">
        <v>16000</v>
      </c>
      <c r="O2607" s="59">
        <v>25416609</v>
      </c>
    </row>
    <row r="2608" spans="1:15" x14ac:dyDescent="0.3">
      <c r="A2608" t="s">
        <v>696</v>
      </c>
      <c r="B2608">
        <v>181.28</v>
      </c>
      <c r="C2608">
        <v>3</v>
      </c>
      <c r="D2608" s="18">
        <v>39368</v>
      </c>
      <c r="E2608" s="18">
        <v>39375</v>
      </c>
      <c r="F2608" t="s">
        <v>5959</v>
      </c>
      <c r="G2608" t="s">
        <v>5969</v>
      </c>
      <c r="H2608" t="s">
        <v>699</v>
      </c>
      <c r="I2608" t="s">
        <v>693</v>
      </c>
      <c r="J2608" t="s">
        <v>694</v>
      </c>
      <c r="K2608" t="s">
        <v>733</v>
      </c>
      <c r="L2608" t="s">
        <v>3306</v>
      </c>
      <c r="M2608">
        <v>2194870</v>
      </c>
      <c r="N2608">
        <v>70700</v>
      </c>
      <c r="O2608" s="59">
        <v>27262398</v>
      </c>
    </row>
    <row r="2609" spans="1:15" x14ac:dyDescent="0.3">
      <c r="A2609" t="s">
        <v>676</v>
      </c>
      <c r="B2609">
        <v>125.07</v>
      </c>
      <c r="C2609">
        <v>1</v>
      </c>
      <c r="D2609" s="18">
        <v>39278</v>
      </c>
      <c r="E2609" s="18">
        <v>39341</v>
      </c>
      <c r="F2609" t="s">
        <v>5958</v>
      </c>
      <c r="G2609" t="s">
        <v>5969</v>
      </c>
      <c r="H2609" t="s">
        <v>675</v>
      </c>
      <c r="I2609" t="s">
        <v>683</v>
      </c>
      <c r="J2609" t="s">
        <v>730</v>
      </c>
      <c r="K2609" t="s">
        <v>3098</v>
      </c>
      <c r="L2609" t="s">
        <v>3097</v>
      </c>
      <c r="M2609">
        <v>9074911</v>
      </c>
      <c r="N2609">
        <v>30300</v>
      </c>
      <c r="O2609" s="59">
        <v>2235534</v>
      </c>
    </row>
    <row r="2610" spans="1:15" x14ac:dyDescent="0.3">
      <c r="A2610" t="s">
        <v>696</v>
      </c>
      <c r="B2610">
        <v>191.28</v>
      </c>
      <c r="C2610">
        <v>3</v>
      </c>
      <c r="D2610" s="18">
        <v>39380</v>
      </c>
      <c r="E2610" s="18">
        <v>39387</v>
      </c>
      <c r="F2610" t="s">
        <v>5959</v>
      </c>
      <c r="G2610" t="s">
        <v>5969</v>
      </c>
      <c r="H2610" t="s">
        <v>699</v>
      </c>
      <c r="I2610" t="s">
        <v>693</v>
      </c>
      <c r="J2610" t="s">
        <v>694</v>
      </c>
      <c r="K2610" t="s">
        <v>857</v>
      </c>
      <c r="L2610" t="s">
        <v>3305</v>
      </c>
      <c r="M2610">
        <v>367191</v>
      </c>
      <c r="N2610">
        <v>70700</v>
      </c>
      <c r="O2610" s="59">
        <v>2431925</v>
      </c>
    </row>
    <row r="2611" spans="1:15" x14ac:dyDescent="0.3">
      <c r="A2611" t="s">
        <v>676</v>
      </c>
      <c r="B2611">
        <v>179.74</v>
      </c>
      <c r="C2611">
        <v>4</v>
      </c>
      <c r="D2611" s="18">
        <v>39146</v>
      </c>
      <c r="E2611" s="18">
        <v>39166</v>
      </c>
      <c r="F2611" t="s">
        <v>5960</v>
      </c>
      <c r="G2611" t="s">
        <v>5969</v>
      </c>
      <c r="H2611" t="s">
        <v>699</v>
      </c>
      <c r="I2611" t="s">
        <v>683</v>
      </c>
      <c r="J2611" t="s">
        <v>735</v>
      </c>
      <c r="K2611" t="s">
        <v>895</v>
      </c>
      <c r="L2611" t="s">
        <v>3304</v>
      </c>
      <c r="M2611">
        <v>2175157</v>
      </c>
      <c r="N2611">
        <v>70700</v>
      </c>
      <c r="O2611" s="59">
        <v>25546469</v>
      </c>
    </row>
    <row r="2612" spans="1:15" x14ac:dyDescent="0.3">
      <c r="A2612" t="s">
        <v>709</v>
      </c>
      <c r="B2612">
        <v>150.68</v>
      </c>
      <c r="C2612">
        <v>3</v>
      </c>
      <c r="D2612" s="18">
        <v>39208</v>
      </c>
      <c r="E2612" s="18">
        <v>39210</v>
      </c>
      <c r="F2612" t="s">
        <v>5957</v>
      </c>
      <c r="G2612" t="s">
        <v>5969</v>
      </c>
      <c r="H2612" t="s">
        <v>675</v>
      </c>
      <c r="I2612" t="s">
        <v>771</v>
      </c>
      <c r="J2612" t="s">
        <v>772</v>
      </c>
      <c r="K2612" t="s">
        <v>3303</v>
      </c>
      <c r="L2612" t="s">
        <v>3302</v>
      </c>
      <c r="M2612">
        <v>1715070</v>
      </c>
      <c r="N2612">
        <v>30300</v>
      </c>
      <c r="O2612" s="59">
        <v>26023567</v>
      </c>
    </row>
    <row r="2613" spans="1:15" x14ac:dyDescent="0.3">
      <c r="A2613" t="s">
        <v>696</v>
      </c>
      <c r="B2613">
        <v>124.37</v>
      </c>
      <c r="C2613">
        <v>2</v>
      </c>
      <c r="D2613" s="18">
        <v>39181</v>
      </c>
      <c r="E2613" s="18">
        <v>39188</v>
      </c>
      <c r="F2613" t="s">
        <v>5957</v>
      </c>
      <c r="G2613" t="s">
        <v>5969</v>
      </c>
      <c r="H2613" t="s">
        <v>681</v>
      </c>
      <c r="I2613" t="s">
        <v>693</v>
      </c>
      <c r="J2613" t="s">
        <v>694</v>
      </c>
      <c r="K2613" t="s">
        <v>1501</v>
      </c>
      <c r="L2613" t="s">
        <v>3301</v>
      </c>
      <c r="M2613">
        <v>9032496</v>
      </c>
      <c r="N2613">
        <v>16000</v>
      </c>
      <c r="O2613" s="59">
        <v>25833906</v>
      </c>
    </row>
    <row r="2614" spans="1:15" x14ac:dyDescent="0.3">
      <c r="A2614" t="s">
        <v>676</v>
      </c>
      <c r="B2614">
        <v>108.51</v>
      </c>
      <c r="C2614">
        <v>1</v>
      </c>
      <c r="D2614" s="18">
        <v>39363</v>
      </c>
      <c r="E2614" s="18">
        <v>39403</v>
      </c>
      <c r="F2614" t="s">
        <v>5959</v>
      </c>
      <c r="G2614" t="s">
        <v>5969</v>
      </c>
      <c r="H2614" t="s">
        <v>681</v>
      </c>
      <c r="I2614" t="s">
        <v>672</v>
      </c>
      <c r="J2614" t="s">
        <v>851</v>
      </c>
      <c r="K2614" t="s">
        <v>1728</v>
      </c>
      <c r="L2614" t="s">
        <v>850</v>
      </c>
      <c r="M2614">
        <v>274893</v>
      </c>
      <c r="N2614">
        <v>16000</v>
      </c>
      <c r="O2614" s="59">
        <v>27226615</v>
      </c>
    </row>
    <row r="2615" spans="1:15" x14ac:dyDescent="0.3">
      <c r="A2615" t="s">
        <v>676</v>
      </c>
      <c r="B2615">
        <v>142.47</v>
      </c>
      <c r="C2615">
        <v>2</v>
      </c>
      <c r="D2615" s="18">
        <v>39104</v>
      </c>
      <c r="E2615" s="18">
        <v>39173</v>
      </c>
      <c r="F2615" t="s">
        <v>5960</v>
      </c>
      <c r="G2615" t="s">
        <v>5969</v>
      </c>
      <c r="H2615" t="s">
        <v>675</v>
      </c>
      <c r="I2615" t="s">
        <v>672</v>
      </c>
      <c r="J2615" t="s">
        <v>950</v>
      </c>
      <c r="K2615" t="s">
        <v>1515</v>
      </c>
      <c r="L2615" t="s">
        <v>3300</v>
      </c>
      <c r="M2615">
        <v>2519724</v>
      </c>
      <c r="N2615">
        <v>30300</v>
      </c>
      <c r="O2615" s="59">
        <v>25272896</v>
      </c>
    </row>
    <row r="2616" spans="1:15" x14ac:dyDescent="0.3">
      <c r="A2616" t="s">
        <v>709</v>
      </c>
      <c r="B2616">
        <v>181.01</v>
      </c>
      <c r="C2616">
        <v>2</v>
      </c>
      <c r="D2616" s="18">
        <v>39125</v>
      </c>
      <c r="E2616" s="18">
        <v>39151</v>
      </c>
      <c r="F2616" t="s">
        <v>5960</v>
      </c>
      <c r="G2616" t="s">
        <v>5969</v>
      </c>
      <c r="H2616" t="s">
        <v>675</v>
      </c>
      <c r="I2616" t="s">
        <v>746</v>
      </c>
      <c r="J2616" t="s">
        <v>782</v>
      </c>
      <c r="K2616" t="s">
        <v>3299</v>
      </c>
      <c r="L2616" t="s">
        <v>2898</v>
      </c>
      <c r="M2616">
        <v>2721425</v>
      </c>
      <c r="N2616">
        <v>30300</v>
      </c>
      <c r="O2616" s="59">
        <v>17655899</v>
      </c>
    </row>
    <row r="2617" spans="1:15" x14ac:dyDescent="0.3">
      <c r="A2617" t="s">
        <v>676</v>
      </c>
      <c r="B2617">
        <v>117.61</v>
      </c>
      <c r="C2617">
        <v>1</v>
      </c>
      <c r="D2617" s="18">
        <v>39305</v>
      </c>
      <c r="E2617" s="18">
        <v>39383</v>
      </c>
      <c r="F2617" t="s">
        <v>5958</v>
      </c>
      <c r="G2617" t="s">
        <v>5969</v>
      </c>
      <c r="H2617" t="s">
        <v>681</v>
      </c>
      <c r="I2617" t="s">
        <v>683</v>
      </c>
      <c r="J2617" t="s">
        <v>703</v>
      </c>
      <c r="K2617" t="s">
        <v>3298</v>
      </c>
      <c r="L2617" t="s">
        <v>3297</v>
      </c>
      <c r="M2617">
        <v>17273</v>
      </c>
      <c r="N2617">
        <v>16000</v>
      </c>
      <c r="O2617" s="59">
        <v>26774710</v>
      </c>
    </row>
    <row r="2618" spans="1:15" x14ac:dyDescent="0.3">
      <c r="A2618" t="s">
        <v>696</v>
      </c>
      <c r="B2618">
        <v>157.91999999999999</v>
      </c>
      <c r="C2618">
        <v>3</v>
      </c>
      <c r="D2618" s="18">
        <v>39411</v>
      </c>
      <c r="E2618" s="18">
        <v>39420</v>
      </c>
      <c r="F2618" t="s">
        <v>5959</v>
      </c>
      <c r="G2618" t="s">
        <v>5969</v>
      </c>
      <c r="H2618" t="s">
        <v>675</v>
      </c>
      <c r="I2618" t="s">
        <v>693</v>
      </c>
      <c r="J2618" t="s">
        <v>694</v>
      </c>
      <c r="K2618" t="s">
        <v>3110</v>
      </c>
      <c r="L2618" t="s">
        <v>3296</v>
      </c>
      <c r="M2618">
        <v>2749661</v>
      </c>
      <c r="N2618">
        <v>30300</v>
      </c>
      <c r="O2618" s="59">
        <v>27617448</v>
      </c>
    </row>
    <row r="2619" spans="1:15" x14ac:dyDescent="0.3">
      <c r="A2619" t="s">
        <v>690</v>
      </c>
      <c r="B2619">
        <v>98.41</v>
      </c>
      <c r="C2619">
        <v>1</v>
      </c>
      <c r="D2619" s="18">
        <v>39318</v>
      </c>
      <c r="E2619" s="18">
        <v>39320</v>
      </c>
      <c r="F2619" t="s">
        <v>5958</v>
      </c>
      <c r="G2619" t="s">
        <v>5969</v>
      </c>
      <c r="H2619" t="s">
        <v>681</v>
      </c>
      <c r="I2619" t="s">
        <v>711</v>
      </c>
      <c r="J2619" t="s">
        <v>712</v>
      </c>
      <c r="K2619" t="s">
        <v>2373</v>
      </c>
      <c r="L2619" t="s">
        <v>3059</v>
      </c>
      <c r="M2619">
        <v>135158</v>
      </c>
      <c r="N2619">
        <v>16000</v>
      </c>
      <c r="O2619" s="59">
        <v>26889607</v>
      </c>
    </row>
    <row r="2620" spans="1:15" x14ac:dyDescent="0.3">
      <c r="A2620" t="s">
        <v>676</v>
      </c>
      <c r="B2620">
        <v>108.51</v>
      </c>
      <c r="C2620">
        <v>1</v>
      </c>
      <c r="D2620" s="18">
        <v>39447</v>
      </c>
      <c r="E2620" s="18">
        <v>39463</v>
      </c>
      <c r="F2620" t="s">
        <v>5959</v>
      </c>
      <c r="G2620" t="s">
        <v>5969</v>
      </c>
      <c r="H2620" t="s">
        <v>681</v>
      </c>
      <c r="I2620" t="s">
        <v>672</v>
      </c>
      <c r="J2620" t="s">
        <v>851</v>
      </c>
      <c r="K2620" t="s">
        <v>672</v>
      </c>
      <c r="L2620" t="s">
        <v>1830</v>
      </c>
      <c r="M2620">
        <v>2004384</v>
      </c>
      <c r="N2620">
        <v>16000</v>
      </c>
      <c r="O2620" s="59">
        <v>28059311</v>
      </c>
    </row>
    <row r="2621" spans="1:15" x14ac:dyDescent="0.3">
      <c r="A2621" t="s">
        <v>676</v>
      </c>
      <c r="B2621">
        <v>108.51</v>
      </c>
      <c r="C2621">
        <v>1</v>
      </c>
      <c r="D2621" s="18">
        <v>39387</v>
      </c>
      <c r="E2621" s="18">
        <v>39434</v>
      </c>
      <c r="F2621" t="s">
        <v>5959</v>
      </c>
      <c r="G2621" t="s">
        <v>5969</v>
      </c>
      <c r="H2621" t="s">
        <v>681</v>
      </c>
      <c r="I2621" t="s">
        <v>672</v>
      </c>
      <c r="J2621" t="s">
        <v>851</v>
      </c>
      <c r="K2621" t="s">
        <v>672</v>
      </c>
      <c r="L2621" t="s">
        <v>3295</v>
      </c>
      <c r="M2621">
        <v>276103</v>
      </c>
      <c r="N2621">
        <v>16000</v>
      </c>
      <c r="O2621" s="59">
        <v>27392364</v>
      </c>
    </row>
    <row r="2622" spans="1:15" x14ac:dyDescent="0.3">
      <c r="A2622" t="s">
        <v>690</v>
      </c>
      <c r="B2622">
        <v>98.41</v>
      </c>
      <c r="C2622">
        <v>1</v>
      </c>
      <c r="D2622" s="18">
        <v>39360</v>
      </c>
      <c r="E2622" s="18">
        <v>39394</v>
      </c>
      <c r="F2622" t="s">
        <v>5959</v>
      </c>
      <c r="G2622" t="s">
        <v>5969</v>
      </c>
      <c r="H2622" t="s">
        <v>681</v>
      </c>
      <c r="I2622" t="s">
        <v>711</v>
      </c>
      <c r="J2622" t="s">
        <v>712</v>
      </c>
      <c r="K2622" t="s">
        <v>1352</v>
      </c>
      <c r="L2622" t="s">
        <v>3294</v>
      </c>
      <c r="M2622">
        <v>135240</v>
      </c>
      <c r="N2622">
        <v>16000</v>
      </c>
      <c r="O2622" s="59">
        <v>27216242</v>
      </c>
    </row>
    <row r="2623" spans="1:15" x14ac:dyDescent="0.3">
      <c r="A2623" t="s">
        <v>690</v>
      </c>
      <c r="B2623">
        <v>184.28</v>
      </c>
      <c r="C2623">
        <v>3</v>
      </c>
      <c r="D2623" s="18">
        <v>39153</v>
      </c>
      <c r="E2623" s="18">
        <v>39173</v>
      </c>
      <c r="F2623" t="s">
        <v>5960</v>
      </c>
      <c r="G2623" t="s">
        <v>5968</v>
      </c>
      <c r="H2623" t="s">
        <v>755</v>
      </c>
      <c r="I2623" t="s">
        <v>722</v>
      </c>
      <c r="J2623" t="s">
        <v>843</v>
      </c>
      <c r="K2623" t="s">
        <v>2475</v>
      </c>
      <c r="L2623" t="s">
        <v>2474</v>
      </c>
      <c r="M2623">
        <v>1815938</v>
      </c>
      <c r="N2623">
        <v>87000</v>
      </c>
      <c r="O2623" s="59">
        <v>25596758</v>
      </c>
    </row>
    <row r="2624" spans="1:15" x14ac:dyDescent="0.3">
      <c r="A2624" t="s">
        <v>696</v>
      </c>
      <c r="B2624">
        <v>115.76</v>
      </c>
      <c r="C2624">
        <v>1</v>
      </c>
      <c r="D2624" s="18">
        <v>39195</v>
      </c>
      <c r="E2624" s="18">
        <v>39219</v>
      </c>
      <c r="F2624" t="s">
        <v>5957</v>
      </c>
      <c r="G2624" t="s">
        <v>5969</v>
      </c>
      <c r="H2624" t="s">
        <v>681</v>
      </c>
      <c r="I2624" t="s">
        <v>693</v>
      </c>
      <c r="J2624" t="s">
        <v>694</v>
      </c>
      <c r="K2624" t="s">
        <v>2437</v>
      </c>
      <c r="L2624" t="s">
        <v>2930</v>
      </c>
      <c r="M2624">
        <v>370387</v>
      </c>
      <c r="N2624">
        <v>16000</v>
      </c>
      <c r="O2624" s="59">
        <v>25940170</v>
      </c>
    </row>
    <row r="2625" spans="1:15" x14ac:dyDescent="0.3">
      <c r="A2625" t="s">
        <v>690</v>
      </c>
      <c r="B2625">
        <v>123.68</v>
      </c>
      <c r="C2625">
        <v>3</v>
      </c>
      <c r="D2625" s="18">
        <v>39131</v>
      </c>
      <c r="E2625" s="18">
        <v>39140</v>
      </c>
      <c r="F2625" t="s">
        <v>5960</v>
      </c>
      <c r="G2625" t="s">
        <v>5969</v>
      </c>
      <c r="H2625" t="s">
        <v>675</v>
      </c>
      <c r="I2625" t="s">
        <v>711</v>
      </c>
      <c r="J2625" t="s">
        <v>712</v>
      </c>
      <c r="K2625" t="s">
        <v>3293</v>
      </c>
      <c r="L2625" t="s">
        <v>2763</v>
      </c>
      <c r="M2625">
        <v>150151</v>
      </c>
      <c r="N2625">
        <v>30300</v>
      </c>
      <c r="O2625" s="59">
        <v>25457155</v>
      </c>
    </row>
    <row r="2626" spans="1:15" x14ac:dyDescent="0.3">
      <c r="A2626" t="s">
        <v>709</v>
      </c>
      <c r="B2626">
        <v>192.3</v>
      </c>
      <c r="C2626">
        <v>3</v>
      </c>
      <c r="D2626" s="18">
        <v>39278</v>
      </c>
      <c r="E2626" s="18">
        <v>39313</v>
      </c>
      <c r="F2626" t="s">
        <v>5958</v>
      </c>
      <c r="G2626" t="s">
        <v>5968</v>
      </c>
      <c r="H2626" t="s">
        <v>755</v>
      </c>
      <c r="I2626" t="s">
        <v>706</v>
      </c>
      <c r="J2626" t="s">
        <v>707</v>
      </c>
      <c r="K2626" t="s">
        <v>2177</v>
      </c>
      <c r="L2626" t="s">
        <v>1880</v>
      </c>
      <c r="M2626">
        <v>2236994</v>
      </c>
      <c r="N2626">
        <v>87000</v>
      </c>
      <c r="O2626" s="59">
        <v>26555812</v>
      </c>
    </row>
    <row r="2627" spans="1:15" x14ac:dyDescent="0.3">
      <c r="A2627" t="s">
        <v>696</v>
      </c>
      <c r="B2627">
        <v>175</v>
      </c>
      <c r="C2627">
        <v>3</v>
      </c>
      <c r="D2627" s="18">
        <v>39122</v>
      </c>
      <c r="E2627" s="18">
        <v>39127</v>
      </c>
      <c r="F2627" t="s">
        <v>5960</v>
      </c>
      <c r="G2627" t="s">
        <v>5968</v>
      </c>
      <c r="H2627" t="s">
        <v>720</v>
      </c>
      <c r="I2627" t="s">
        <v>693</v>
      </c>
      <c r="J2627" t="s">
        <v>694</v>
      </c>
      <c r="K2627" t="s">
        <v>2034</v>
      </c>
      <c r="L2627" t="s">
        <v>1941</v>
      </c>
      <c r="M2627">
        <v>344246</v>
      </c>
      <c r="N2627">
        <v>90830</v>
      </c>
      <c r="O2627" s="59">
        <v>25372223</v>
      </c>
    </row>
    <row r="2628" spans="1:15" x14ac:dyDescent="0.3">
      <c r="A2628" t="s">
        <v>676</v>
      </c>
      <c r="B2628">
        <v>94.03</v>
      </c>
      <c r="C2628">
        <v>1</v>
      </c>
      <c r="D2628" s="18">
        <v>39251</v>
      </c>
      <c r="E2628" s="18">
        <v>39274</v>
      </c>
      <c r="F2628" t="s">
        <v>5957</v>
      </c>
      <c r="G2628" t="s">
        <v>5969</v>
      </c>
      <c r="H2628" t="s">
        <v>681</v>
      </c>
      <c r="I2628" t="s">
        <v>683</v>
      </c>
      <c r="J2628" t="s">
        <v>684</v>
      </c>
      <c r="K2628" t="s">
        <v>685</v>
      </c>
      <c r="L2628" t="s">
        <v>3292</v>
      </c>
      <c r="M2628">
        <v>997918</v>
      </c>
      <c r="N2628">
        <v>16000</v>
      </c>
      <c r="O2628" s="59">
        <v>26532154</v>
      </c>
    </row>
    <row r="2629" spans="1:15" x14ac:dyDescent="0.3">
      <c r="A2629" t="s">
        <v>690</v>
      </c>
      <c r="B2629">
        <v>98.91</v>
      </c>
      <c r="C2629">
        <v>1</v>
      </c>
      <c r="D2629" s="18">
        <v>39388</v>
      </c>
      <c r="E2629" s="18">
        <v>39399</v>
      </c>
      <c r="F2629" t="s">
        <v>5959</v>
      </c>
      <c r="G2629" t="s">
        <v>5969</v>
      </c>
      <c r="H2629" t="s">
        <v>681</v>
      </c>
      <c r="I2629" t="s">
        <v>711</v>
      </c>
      <c r="J2629" t="s">
        <v>712</v>
      </c>
      <c r="K2629" t="s">
        <v>854</v>
      </c>
      <c r="L2629" t="s">
        <v>3291</v>
      </c>
      <c r="M2629">
        <v>157659</v>
      </c>
      <c r="N2629">
        <v>16000</v>
      </c>
      <c r="O2629" s="59">
        <v>27163607</v>
      </c>
    </row>
    <row r="2630" spans="1:15" x14ac:dyDescent="0.3">
      <c r="A2630" t="s">
        <v>709</v>
      </c>
      <c r="B2630">
        <v>127.08</v>
      </c>
      <c r="C2630">
        <v>3</v>
      </c>
      <c r="D2630" s="18">
        <v>39129</v>
      </c>
      <c r="E2630" s="18">
        <v>39170</v>
      </c>
      <c r="F2630" t="s">
        <v>5960</v>
      </c>
      <c r="G2630" t="s">
        <v>5969</v>
      </c>
      <c r="H2630" t="s">
        <v>681</v>
      </c>
      <c r="I2630" t="s">
        <v>771</v>
      </c>
      <c r="J2630" t="s">
        <v>772</v>
      </c>
      <c r="K2630" t="s">
        <v>3290</v>
      </c>
      <c r="L2630" t="s">
        <v>3289</v>
      </c>
      <c r="M2630">
        <v>72959</v>
      </c>
      <c r="N2630">
        <v>16000</v>
      </c>
      <c r="O2630" s="59">
        <v>25299873</v>
      </c>
    </row>
    <row r="2631" spans="1:15" x14ac:dyDescent="0.3">
      <c r="A2631" t="s">
        <v>709</v>
      </c>
      <c r="B2631">
        <v>122.73</v>
      </c>
      <c r="C2631">
        <v>2</v>
      </c>
      <c r="D2631" s="18">
        <v>39283</v>
      </c>
      <c r="E2631" s="18">
        <v>39321</v>
      </c>
      <c r="F2631" t="s">
        <v>5958</v>
      </c>
      <c r="G2631" t="s">
        <v>5969</v>
      </c>
      <c r="H2631" t="s">
        <v>681</v>
      </c>
      <c r="I2631" t="s">
        <v>726</v>
      </c>
      <c r="J2631" t="s">
        <v>750</v>
      </c>
      <c r="K2631" t="s">
        <v>982</v>
      </c>
      <c r="L2631" t="s">
        <v>3288</v>
      </c>
      <c r="M2631">
        <v>2408477</v>
      </c>
      <c r="N2631">
        <v>16000</v>
      </c>
      <c r="O2631" s="59">
        <v>26613855</v>
      </c>
    </row>
    <row r="2632" spans="1:15" x14ac:dyDescent="0.3">
      <c r="A2632" t="s">
        <v>690</v>
      </c>
      <c r="B2632">
        <v>123.68</v>
      </c>
      <c r="C2632">
        <v>3</v>
      </c>
      <c r="D2632" s="18">
        <v>39383</v>
      </c>
      <c r="E2632" s="18">
        <v>39391</v>
      </c>
      <c r="F2632" t="s">
        <v>5959</v>
      </c>
      <c r="G2632" t="s">
        <v>5969</v>
      </c>
      <c r="H2632" t="s">
        <v>675</v>
      </c>
      <c r="I2632" t="s">
        <v>711</v>
      </c>
      <c r="J2632" t="s">
        <v>712</v>
      </c>
      <c r="K2632" t="s">
        <v>3287</v>
      </c>
      <c r="L2632" t="s">
        <v>3029</v>
      </c>
      <c r="M2632">
        <v>148086</v>
      </c>
      <c r="N2632">
        <v>30300</v>
      </c>
      <c r="O2632" s="59">
        <v>27437479</v>
      </c>
    </row>
    <row r="2633" spans="1:15" x14ac:dyDescent="0.3">
      <c r="A2633" t="s">
        <v>709</v>
      </c>
      <c r="B2633">
        <v>150.68</v>
      </c>
      <c r="C2633">
        <v>3</v>
      </c>
      <c r="D2633" s="18">
        <v>39094</v>
      </c>
      <c r="E2633" s="18">
        <v>39114</v>
      </c>
      <c r="F2633" t="s">
        <v>5960</v>
      </c>
      <c r="G2633" t="s">
        <v>5969</v>
      </c>
      <c r="H2633" t="s">
        <v>675</v>
      </c>
      <c r="I2633" t="s">
        <v>771</v>
      </c>
      <c r="J2633" t="s">
        <v>772</v>
      </c>
      <c r="K2633" t="s">
        <v>984</v>
      </c>
      <c r="L2633" t="s">
        <v>983</v>
      </c>
      <c r="M2633">
        <v>71886</v>
      </c>
      <c r="N2633">
        <v>30300</v>
      </c>
      <c r="O2633" s="59">
        <v>25054598</v>
      </c>
    </row>
    <row r="2634" spans="1:15" x14ac:dyDescent="0.3">
      <c r="A2634" t="s">
        <v>690</v>
      </c>
      <c r="B2634">
        <v>185.8</v>
      </c>
      <c r="C2634">
        <v>2</v>
      </c>
      <c r="D2634" s="18">
        <v>39230</v>
      </c>
      <c r="E2634" s="18">
        <v>39267</v>
      </c>
      <c r="F2634" t="s">
        <v>5957</v>
      </c>
      <c r="G2634" t="s">
        <v>5969</v>
      </c>
      <c r="H2634" t="s">
        <v>699</v>
      </c>
      <c r="I2634" t="s">
        <v>711</v>
      </c>
      <c r="J2634" t="s">
        <v>712</v>
      </c>
      <c r="K2634" t="s">
        <v>1342</v>
      </c>
      <c r="L2634" t="s">
        <v>3286</v>
      </c>
      <c r="M2634">
        <v>938436</v>
      </c>
      <c r="N2634">
        <v>70700</v>
      </c>
      <c r="O2634" s="59">
        <v>26177907</v>
      </c>
    </row>
    <row r="2635" spans="1:15" x14ac:dyDescent="0.3">
      <c r="A2635" t="s">
        <v>676</v>
      </c>
      <c r="B2635">
        <v>127.46</v>
      </c>
      <c r="C2635">
        <v>2</v>
      </c>
      <c r="D2635" s="18">
        <v>39195</v>
      </c>
      <c r="E2635" s="18">
        <v>39285</v>
      </c>
      <c r="F2635" t="s">
        <v>5957</v>
      </c>
      <c r="G2635" t="s">
        <v>5969</v>
      </c>
      <c r="H2635" t="s">
        <v>681</v>
      </c>
      <c r="I2635" t="s">
        <v>678</v>
      </c>
      <c r="J2635" t="s">
        <v>1180</v>
      </c>
      <c r="K2635" t="s">
        <v>3285</v>
      </c>
      <c r="L2635" t="s">
        <v>1892</v>
      </c>
      <c r="M2635">
        <v>9000749</v>
      </c>
      <c r="N2635">
        <v>16000</v>
      </c>
      <c r="O2635" s="59">
        <v>1043752</v>
      </c>
    </row>
    <row r="2636" spans="1:15" x14ac:dyDescent="0.3">
      <c r="A2636" t="s">
        <v>696</v>
      </c>
      <c r="B2636">
        <v>187.81</v>
      </c>
      <c r="C2636">
        <v>4</v>
      </c>
      <c r="D2636" s="18">
        <v>39235</v>
      </c>
      <c r="E2636" s="18">
        <v>39235</v>
      </c>
      <c r="F2636" t="s">
        <v>5957</v>
      </c>
      <c r="G2636" t="s">
        <v>5969</v>
      </c>
      <c r="H2636" t="s">
        <v>699</v>
      </c>
      <c r="I2636" t="s">
        <v>765</v>
      </c>
      <c r="J2636" t="s">
        <v>950</v>
      </c>
      <c r="K2636" t="s">
        <v>951</v>
      </c>
      <c r="L2636" t="s">
        <v>3284</v>
      </c>
      <c r="M2636">
        <v>959018</v>
      </c>
      <c r="N2636">
        <v>70700</v>
      </c>
      <c r="O2636" s="59">
        <v>26233932</v>
      </c>
    </row>
    <row r="2637" spans="1:15" x14ac:dyDescent="0.3">
      <c r="A2637" t="s">
        <v>676</v>
      </c>
      <c r="B2637">
        <v>94.03</v>
      </c>
      <c r="C2637">
        <v>1</v>
      </c>
      <c r="D2637" s="18">
        <v>39410</v>
      </c>
      <c r="E2637" s="18">
        <v>39499</v>
      </c>
      <c r="F2637" t="s">
        <v>5959</v>
      </c>
      <c r="G2637" t="s">
        <v>5969</v>
      </c>
      <c r="H2637" t="s">
        <v>681</v>
      </c>
      <c r="I2637" t="s">
        <v>683</v>
      </c>
      <c r="J2637" t="s">
        <v>684</v>
      </c>
      <c r="K2637" t="s">
        <v>685</v>
      </c>
      <c r="L2637" t="s">
        <v>943</v>
      </c>
      <c r="M2637">
        <v>997777</v>
      </c>
      <c r="N2637">
        <v>16000</v>
      </c>
      <c r="O2637" s="59">
        <v>27613317</v>
      </c>
    </row>
    <row r="2638" spans="1:15" x14ac:dyDescent="0.3">
      <c r="A2638" t="s">
        <v>709</v>
      </c>
      <c r="B2638">
        <v>98.73</v>
      </c>
      <c r="C2638">
        <v>1</v>
      </c>
      <c r="D2638" s="18">
        <v>39370</v>
      </c>
      <c r="E2638" s="18">
        <v>39384</v>
      </c>
      <c r="F2638" t="s">
        <v>5959</v>
      </c>
      <c r="G2638" t="s">
        <v>5968</v>
      </c>
      <c r="H2638" t="s">
        <v>720</v>
      </c>
      <c r="I2638" t="s">
        <v>706</v>
      </c>
      <c r="J2638" t="s">
        <v>762</v>
      </c>
      <c r="K2638" t="s">
        <v>1050</v>
      </c>
      <c r="L2638" t="s">
        <v>3283</v>
      </c>
      <c r="M2638">
        <v>201106</v>
      </c>
      <c r="N2638">
        <v>90830</v>
      </c>
      <c r="O2638" s="59">
        <v>27276038</v>
      </c>
    </row>
    <row r="2639" spans="1:15" x14ac:dyDescent="0.3">
      <c r="A2639" t="s">
        <v>696</v>
      </c>
      <c r="B2639">
        <v>145.02000000000001</v>
      </c>
      <c r="C2639">
        <v>3</v>
      </c>
      <c r="D2639" s="18">
        <v>39187</v>
      </c>
      <c r="E2639" s="18">
        <v>39211</v>
      </c>
      <c r="F2639" t="s">
        <v>5957</v>
      </c>
      <c r="G2639" t="s">
        <v>5969</v>
      </c>
      <c r="H2639" t="s">
        <v>675</v>
      </c>
      <c r="I2639" t="s">
        <v>765</v>
      </c>
      <c r="J2639" t="s">
        <v>766</v>
      </c>
      <c r="K2639" t="s">
        <v>2638</v>
      </c>
      <c r="L2639" t="s">
        <v>2637</v>
      </c>
      <c r="M2639">
        <v>338773</v>
      </c>
      <c r="N2639">
        <v>30300</v>
      </c>
      <c r="O2639" s="59">
        <v>25885127</v>
      </c>
    </row>
    <row r="2640" spans="1:15" x14ac:dyDescent="0.3">
      <c r="A2640" t="s">
        <v>690</v>
      </c>
      <c r="B2640">
        <v>123.68</v>
      </c>
      <c r="C2640">
        <v>3</v>
      </c>
      <c r="D2640" s="18">
        <v>39306</v>
      </c>
      <c r="E2640" s="18">
        <v>39343</v>
      </c>
      <c r="F2640" t="s">
        <v>5958</v>
      </c>
      <c r="G2640" t="s">
        <v>5969</v>
      </c>
      <c r="H2640" t="s">
        <v>675</v>
      </c>
      <c r="I2640" t="s">
        <v>711</v>
      </c>
      <c r="J2640" t="s">
        <v>712</v>
      </c>
      <c r="K2640" t="s">
        <v>1844</v>
      </c>
      <c r="L2640" t="s">
        <v>3282</v>
      </c>
      <c r="M2640">
        <v>771801</v>
      </c>
      <c r="N2640">
        <v>30300</v>
      </c>
      <c r="O2640" s="59">
        <v>26783141</v>
      </c>
    </row>
    <row r="2641" spans="1:15" x14ac:dyDescent="0.3">
      <c r="A2641" t="s">
        <v>676</v>
      </c>
      <c r="B2641">
        <v>86.31</v>
      </c>
      <c r="C2641">
        <v>2</v>
      </c>
      <c r="D2641" s="18">
        <v>39215</v>
      </c>
      <c r="E2641" s="18">
        <v>39286</v>
      </c>
      <c r="F2641" t="s">
        <v>5957</v>
      </c>
      <c r="G2641" t="s">
        <v>5969</v>
      </c>
      <c r="H2641" t="s">
        <v>681</v>
      </c>
      <c r="I2641" t="s">
        <v>678</v>
      </c>
      <c r="J2641" t="s">
        <v>679</v>
      </c>
      <c r="K2641" t="s">
        <v>3281</v>
      </c>
      <c r="L2641" t="s">
        <v>3280</v>
      </c>
      <c r="M2641">
        <v>297336</v>
      </c>
      <c r="N2641">
        <v>16000</v>
      </c>
      <c r="O2641" s="59">
        <v>26094472</v>
      </c>
    </row>
    <row r="2642" spans="1:15" x14ac:dyDescent="0.3">
      <c r="A2642" t="s">
        <v>690</v>
      </c>
      <c r="B2642">
        <v>124.33</v>
      </c>
      <c r="C2642">
        <v>1</v>
      </c>
      <c r="D2642" s="18">
        <v>39292</v>
      </c>
      <c r="E2642" s="18">
        <v>39300</v>
      </c>
      <c r="F2642" t="s">
        <v>5958</v>
      </c>
      <c r="G2642" t="s">
        <v>5969</v>
      </c>
      <c r="H2642" t="s">
        <v>681</v>
      </c>
      <c r="I2642" t="s">
        <v>722</v>
      </c>
      <c r="J2642" t="s">
        <v>843</v>
      </c>
      <c r="K2642" t="s">
        <v>3279</v>
      </c>
      <c r="L2642" t="s">
        <v>3278</v>
      </c>
      <c r="M2642">
        <v>2150124</v>
      </c>
      <c r="N2642">
        <v>16000</v>
      </c>
      <c r="O2642" s="59">
        <v>2244052</v>
      </c>
    </row>
    <row r="2643" spans="1:15" x14ac:dyDescent="0.3">
      <c r="A2643" t="s">
        <v>696</v>
      </c>
      <c r="B2643">
        <v>185.27</v>
      </c>
      <c r="C2643">
        <v>3</v>
      </c>
      <c r="D2643" s="18">
        <v>39229</v>
      </c>
      <c r="E2643" s="18">
        <v>39250</v>
      </c>
      <c r="F2643" t="s">
        <v>5957</v>
      </c>
      <c r="G2643" t="s">
        <v>5969</v>
      </c>
      <c r="H2643" t="s">
        <v>699</v>
      </c>
      <c r="I2643" t="s">
        <v>693</v>
      </c>
      <c r="J2643" t="s">
        <v>694</v>
      </c>
      <c r="K2643" t="s">
        <v>953</v>
      </c>
      <c r="L2643" t="s">
        <v>2174</v>
      </c>
      <c r="M2643">
        <v>960960</v>
      </c>
      <c r="N2643">
        <v>70700</v>
      </c>
      <c r="O2643" s="59">
        <v>26179763</v>
      </c>
    </row>
    <row r="2644" spans="1:15" x14ac:dyDescent="0.3">
      <c r="A2644" t="s">
        <v>709</v>
      </c>
      <c r="B2644">
        <v>129.91999999999999</v>
      </c>
      <c r="C2644">
        <v>3</v>
      </c>
      <c r="D2644" s="18">
        <v>39423</v>
      </c>
      <c r="E2644" s="18">
        <v>39436</v>
      </c>
      <c r="F2644" t="s">
        <v>5959</v>
      </c>
      <c r="G2644" t="s">
        <v>5969</v>
      </c>
      <c r="H2644" t="s">
        <v>675</v>
      </c>
      <c r="I2644" t="s">
        <v>771</v>
      </c>
      <c r="J2644" t="s">
        <v>750</v>
      </c>
      <c r="K2644" t="s">
        <v>1152</v>
      </c>
      <c r="L2644" t="s">
        <v>3277</v>
      </c>
      <c r="M2644">
        <v>80187</v>
      </c>
      <c r="N2644">
        <v>30300</v>
      </c>
      <c r="O2644" s="59">
        <v>27703049</v>
      </c>
    </row>
    <row r="2645" spans="1:15" x14ac:dyDescent="0.3">
      <c r="A2645" t="s">
        <v>696</v>
      </c>
      <c r="B2645">
        <v>168.82</v>
      </c>
      <c r="C2645">
        <v>2</v>
      </c>
      <c r="D2645" s="18">
        <v>39408</v>
      </c>
      <c r="E2645" s="18">
        <v>39432</v>
      </c>
      <c r="F2645" t="s">
        <v>5959</v>
      </c>
      <c r="G2645" t="s">
        <v>5968</v>
      </c>
      <c r="H2645" t="s">
        <v>720</v>
      </c>
      <c r="I2645" t="s">
        <v>693</v>
      </c>
      <c r="J2645" t="s">
        <v>694</v>
      </c>
      <c r="K2645" t="s">
        <v>2215</v>
      </c>
      <c r="L2645" t="s">
        <v>3276</v>
      </c>
      <c r="M2645">
        <v>352959</v>
      </c>
      <c r="N2645">
        <v>90830</v>
      </c>
      <c r="O2645" s="59">
        <v>27562613</v>
      </c>
    </row>
    <row r="2646" spans="1:15" x14ac:dyDescent="0.3">
      <c r="A2646" t="s">
        <v>676</v>
      </c>
      <c r="B2646">
        <v>156.31</v>
      </c>
      <c r="C2646">
        <v>2</v>
      </c>
      <c r="D2646" s="18">
        <v>39173</v>
      </c>
      <c r="E2646" s="18">
        <v>39259</v>
      </c>
      <c r="F2646" t="s">
        <v>5957</v>
      </c>
      <c r="G2646" t="s">
        <v>5969</v>
      </c>
      <c r="H2646" t="s">
        <v>675</v>
      </c>
      <c r="I2646" t="s">
        <v>672</v>
      </c>
      <c r="J2646" t="s">
        <v>673</v>
      </c>
      <c r="K2646" t="s">
        <v>3275</v>
      </c>
      <c r="L2646" t="s">
        <v>3274</v>
      </c>
      <c r="M2646">
        <v>277839</v>
      </c>
      <c r="N2646">
        <v>30300</v>
      </c>
      <c r="O2646" s="59">
        <v>25773886</v>
      </c>
    </row>
    <row r="2647" spans="1:15" x14ac:dyDescent="0.3">
      <c r="A2647" t="s">
        <v>676</v>
      </c>
      <c r="B2647">
        <v>112.01</v>
      </c>
      <c r="C2647">
        <v>2</v>
      </c>
      <c r="D2647" s="18">
        <v>39307</v>
      </c>
      <c r="E2647" s="18">
        <v>39380</v>
      </c>
      <c r="F2647" t="s">
        <v>5958</v>
      </c>
      <c r="G2647" t="s">
        <v>5969</v>
      </c>
      <c r="H2647" t="s">
        <v>681</v>
      </c>
      <c r="I2647" t="s">
        <v>672</v>
      </c>
      <c r="J2647" t="s">
        <v>779</v>
      </c>
      <c r="K2647" t="s">
        <v>2338</v>
      </c>
      <c r="L2647" t="s">
        <v>2337</v>
      </c>
      <c r="M2647">
        <v>1949562</v>
      </c>
      <c r="N2647">
        <v>16000</v>
      </c>
      <c r="O2647" s="59">
        <v>26798790</v>
      </c>
    </row>
    <row r="2648" spans="1:15" x14ac:dyDescent="0.3">
      <c r="A2648" t="s">
        <v>690</v>
      </c>
      <c r="B2648">
        <v>121.13</v>
      </c>
      <c r="C2648">
        <v>1</v>
      </c>
      <c r="D2648" s="18">
        <v>39230</v>
      </c>
      <c r="E2648" s="18">
        <v>39249</v>
      </c>
      <c r="F2648" t="s">
        <v>5957</v>
      </c>
      <c r="G2648" t="s">
        <v>5969</v>
      </c>
      <c r="H2648" t="s">
        <v>675</v>
      </c>
      <c r="I2648" t="s">
        <v>711</v>
      </c>
      <c r="J2648" t="s">
        <v>712</v>
      </c>
      <c r="K2648" t="s">
        <v>1702</v>
      </c>
      <c r="L2648" t="s">
        <v>3273</v>
      </c>
      <c r="M2648">
        <v>2053067</v>
      </c>
      <c r="N2648">
        <v>30300</v>
      </c>
      <c r="O2648" s="59">
        <v>26242660</v>
      </c>
    </row>
    <row r="2649" spans="1:15" x14ac:dyDescent="0.3">
      <c r="A2649" t="s">
        <v>676</v>
      </c>
      <c r="B2649">
        <v>112.01</v>
      </c>
      <c r="C2649">
        <v>2</v>
      </c>
      <c r="D2649" s="18">
        <v>39293</v>
      </c>
      <c r="E2649" s="18">
        <v>39351</v>
      </c>
      <c r="F2649" t="s">
        <v>5958</v>
      </c>
      <c r="G2649" t="s">
        <v>5969</v>
      </c>
      <c r="H2649" t="s">
        <v>681</v>
      </c>
      <c r="I2649" t="s">
        <v>672</v>
      </c>
      <c r="J2649" t="s">
        <v>779</v>
      </c>
      <c r="K2649" t="s">
        <v>1249</v>
      </c>
      <c r="L2649" t="s">
        <v>3272</v>
      </c>
      <c r="M2649">
        <v>2756678</v>
      </c>
      <c r="N2649">
        <v>16000</v>
      </c>
      <c r="O2649" s="59">
        <v>26691995</v>
      </c>
    </row>
    <row r="2650" spans="1:15" x14ac:dyDescent="0.3">
      <c r="A2650" t="s">
        <v>696</v>
      </c>
      <c r="B2650">
        <v>125.23</v>
      </c>
      <c r="C2650">
        <v>2</v>
      </c>
      <c r="D2650" s="18">
        <v>39264</v>
      </c>
      <c r="E2650" s="18">
        <v>39276</v>
      </c>
      <c r="F2650" t="s">
        <v>5958</v>
      </c>
      <c r="G2650" t="s">
        <v>5969</v>
      </c>
      <c r="H2650" t="s">
        <v>681</v>
      </c>
      <c r="I2650" t="s">
        <v>693</v>
      </c>
      <c r="J2650" t="s">
        <v>694</v>
      </c>
      <c r="K2650" t="s">
        <v>3271</v>
      </c>
      <c r="L2650" t="s">
        <v>3270</v>
      </c>
      <c r="M2650">
        <v>2638049</v>
      </c>
      <c r="N2650">
        <v>16000</v>
      </c>
      <c r="O2650" s="59">
        <v>26472057</v>
      </c>
    </row>
    <row r="2651" spans="1:15" x14ac:dyDescent="0.3">
      <c r="A2651" t="s">
        <v>690</v>
      </c>
      <c r="B2651">
        <v>96.59</v>
      </c>
      <c r="C2651">
        <v>2</v>
      </c>
      <c r="D2651" s="18">
        <v>39248</v>
      </c>
      <c r="E2651" s="18">
        <v>39279</v>
      </c>
      <c r="F2651" t="s">
        <v>5957</v>
      </c>
      <c r="G2651" t="s">
        <v>5969</v>
      </c>
      <c r="H2651" t="s">
        <v>681</v>
      </c>
      <c r="I2651" t="s">
        <v>711</v>
      </c>
      <c r="J2651" t="s">
        <v>712</v>
      </c>
      <c r="K2651" t="s">
        <v>1277</v>
      </c>
      <c r="L2651" t="s">
        <v>3269</v>
      </c>
      <c r="M2651">
        <v>2702563</v>
      </c>
      <c r="N2651">
        <v>16000</v>
      </c>
      <c r="O2651" s="59">
        <v>26351638</v>
      </c>
    </row>
    <row r="2652" spans="1:15" x14ac:dyDescent="0.3">
      <c r="A2652" t="s">
        <v>709</v>
      </c>
      <c r="B2652">
        <v>169.58</v>
      </c>
      <c r="C2652">
        <v>2</v>
      </c>
      <c r="D2652" s="18">
        <v>39291</v>
      </c>
      <c r="E2652" s="18">
        <v>39322</v>
      </c>
      <c r="F2652" t="s">
        <v>5958</v>
      </c>
      <c r="G2652" t="s">
        <v>5969</v>
      </c>
      <c r="H2652" t="s">
        <v>699</v>
      </c>
      <c r="I2652" t="s">
        <v>706</v>
      </c>
      <c r="J2652" t="s">
        <v>762</v>
      </c>
      <c r="K2652" t="s">
        <v>2076</v>
      </c>
      <c r="L2652" t="s">
        <v>2075</v>
      </c>
      <c r="M2652">
        <v>944431</v>
      </c>
      <c r="N2652">
        <v>70700</v>
      </c>
      <c r="O2652" s="59">
        <v>26664605</v>
      </c>
    </row>
    <row r="2653" spans="1:15" x14ac:dyDescent="0.3">
      <c r="A2653" t="s">
        <v>709</v>
      </c>
      <c r="B2653">
        <v>135.12</v>
      </c>
      <c r="C2653">
        <v>2</v>
      </c>
      <c r="D2653" s="18">
        <v>39150</v>
      </c>
      <c r="E2653" s="18">
        <v>39169</v>
      </c>
      <c r="F2653" t="s">
        <v>5960</v>
      </c>
      <c r="G2653" t="s">
        <v>5969</v>
      </c>
      <c r="H2653" t="s">
        <v>681</v>
      </c>
      <c r="I2653" t="s">
        <v>746</v>
      </c>
      <c r="J2653" t="s">
        <v>782</v>
      </c>
      <c r="K2653" t="s">
        <v>1054</v>
      </c>
      <c r="L2653" t="s">
        <v>1446</v>
      </c>
      <c r="M2653">
        <v>381997</v>
      </c>
      <c r="N2653">
        <v>16000</v>
      </c>
      <c r="O2653" s="59">
        <v>17671730</v>
      </c>
    </row>
    <row r="2654" spans="1:15" x14ac:dyDescent="0.3">
      <c r="A2654" t="s">
        <v>696</v>
      </c>
      <c r="B2654">
        <v>154.55000000000001</v>
      </c>
      <c r="C2654">
        <v>2</v>
      </c>
      <c r="D2654" s="18">
        <v>39349</v>
      </c>
      <c r="E2654" s="18">
        <v>39352</v>
      </c>
      <c r="F2654" t="s">
        <v>5958</v>
      </c>
      <c r="G2654" t="s">
        <v>5968</v>
      </c>
      <c r="H2654" t="s">
        <v>720</v>
      </c>
      <c r="I2654" t="s">
        <v>693</v>
      </c>
      <c r="J2654" t="s">
        <v>694</v>
      </c>
      <c r="K2654" t="s">
        <v>2513</v>
      </c>
      <c r="L2654" t="s">
        <v>1556</v>
      </c>
      <c r="M2654">
        <v>322038</v>
      </c>
      <c r="N2654">
        <v>90830</v>
      </c>
      <c r="O2654" s="59">
        <v>27239965</v>
      </c>
    </row>
    <row r="2655" spans="1:15" x14ac:dyDescent="0.3">
      <c r="A2655" t="s">
        <v>696</v>
      </c>
      <c r="B2655">
        <v>191.28</v>
      </c>
      <c r="C2655">
        <v>3</v>
      </c>
      <c r="D2655" s="18">
        <v>39156</v>
      </c>
      <c r="E2655" s="18">
        <v>39174</v>
      </c>
      <c r="F2655" t="s">
        <v>5960</v>
      </c>
      <c r="G2655" t="s">
        <v>5969</v>
      </c>
      <c r="H2655" t="s">
        <v>699</v>
      </c>
      <c r="I2655" t="s">
        <v>693</v>
      </c>
      <c r="J2655" t="s">
        <v>694</v>
      </c>
      <c r="K2655" t="s">
        <v>3268</v>
      </c>
      <c r="L2655" t="s">
        <v>3267</v>
      </c>
      <c r="M2655">
        <v>962773</v>
      </c>
      <c r="N2655">
        <v>70700</v>
      </c>
      <c r="O2655" s="59">
        <v>25599252</v>
      </c>
    </row>
    <row r="2656" spans="1:15" x14ac:dyDescent="0.3">
      <c r="A2656" t="s">
        <v>676</v>
      </c>
      <c r="B2656">
        <v>146.53</v>
      </c>
      <c r="C2656">
        <v>2</v>
      </c>
      <c r="D2656" s="18">
        <v>39235</v>
      </c>
      <c r="E2656" s="18">
        <v>39335</v>
      </c>
      <c r="F2656" t="s">
        <v>5957</v>
      </c>
      <c r="G2656" t="s">
        <v>5969</v>
      </c>
      <c r="H2656" t="s">
        <v>675</v>
      </c>
      <c r="I2656" t="s">
        <v>672</v>
      </c>
      <c r="J2656" t="s">
        <v>851</v>
      </c>
      <c r="K2656" t="s">
        <v>1616</v>
      </c>
      <c r="L2656" t="s">
        <v>3266</v>
      </c>
      <c r="M2656">
        <v>2559358</v>
      </c>
      <c r="N2656">
        <v>30300</v>
      </c>
      <c r="O2656" s="59">
        <v>2170667</v>
      </c>
    </row>
    <row r="2657" spans="1:15" x14ac:dyDescent="0.3">
      <c r="A2657" t="s">
        <v>696</v>
      </c>
      <c r="B2657">
        <v>125.23</v>
      </c>
      <c r="C2657">
        <v>2</v>
      </c>
      <c r="D2657" s="18">
        <v>39250</v>
      </c>
      <c r="E2657" s="18">
        <v>39263</v>
      </c>
      <c r="F2657" t="s">
        <v>5957</v>
      </c>
      <c r="G2657" t="s">
        <v>5969</v>
      </c>
      <c r="H2657" t="s">
        <v>681</v>
      </c>
      <c r="I2657" t="s">
        <v>693</v>
      </c>
      <c r="J2657" t="s">
        <v>694</v>
      </c>
      <c r="K2657" t="s">
        <v>3265</v>
      </c>
      <c r="L2657" t="s">
        <v>3264</v>
      </c>
      <c r="M2657">
        <v>345328</v>
      </c>
      <c r="N2657">
        <v>16000</v>
      </c>
      <c r="O2657" s="59">
        <v>26366550</v>
      </c>
    </row>
    <row r="2658" spans="1:15" x14ac:dyDescent="0.3">
      <c r="A2658" t="s">
        <v>676</v>
      </c>
      <c r="B2658">
        <v>86.31</v>
      </c>
      <c r="C2658">
        <v>2</v>
      </c>
      <c r="D2658" s="18">
        <v>39307</v>
      </c>
      <c r="E2658" s="18">
        <v>39396</v>
      </c>
      <c r="F2658" t="s">
        <v>5958</v>
      </c>
      <c r="G2658" t="s">
        <v>5969</v>
      </c>
      <c r="H2658" t="s">
        <v>681</v>
      </c>
      <c r="I2658" t="s">
        <v>678</v>
      </c>
      <c r="J2658" t="s">
        <v>679</v>
      </c>
      <c r="K2658" t="s">
        <v>882</v>
      </c>
      <c r="L2658" t="s">
        <v>3263</v>
      </c>
      <c r="M2658">
        <v>1910943</v>
      </c>
      <c r="N2658">
        <v>16000</v>
      </c>
      <c r="O2658" s="59">
        <v>26794455</v>
      </c>
    </row>
    <row r="2659" spans="1:15" x14ac:dyDescent="0.3">
      <c r="A2659" t="s">
        <v>696</v>
      </c>
      <c r="B2659">
        <v>125.23</v>
      </c>
      <c r="C2659">
        <v>2</v>
      </c>
      <c r="D2659" s="18">
        <v>39376</v>
      </c>
      <c r="E2659" s="18">
        <v>39391</v>
      </c>
      <c r="F2659" t="s">
        <v>5959</v>
      </c>
      <c r="G2659" t="s">
        <v>5969</v>
      </c>
      <c r="H2659" t="s">
        <v>681</v>
      </c>
      <c r="I2659" t="s">
        <v>693</v>
      </c>
      <c r="J2659" t="s">
        <v>694</v>
      </c>
      <c r="K2659" t="s">
        <v>1604</v>
      </c>
      <c r="L2659" t="s">
        <v>943</v>
      </c>
      <c r="M2659">
        <v>705964</v>
      </c>
      <c r="N2659">
        <v>16000</v>
      </c>
      <c r="O2659" s="59">
        <v>27460247</v>
      </c>
    </row>
    <row r="2660" spans="1:15" x14ac:dyDescent="0.3">
      <c r="A2660" t="s">
        <v>696</v>
      </c>
      <c r="B2660">
        <v>149.38999999999999</v>
      </c>
      <c r="C2660">
        <v>2</v>
      </c>
      <c r="D2660" s="18">
        <v>39355</v>
      </c>
      <c r="E2660" s="18">
        <v>39357</v>
      </c>
      <c r="F2660" t="s">
        <v>5958</v>
      </c>
      <c r="G2660" t="s">
        <v>5969</v>
      </c>
      <c r="H2660" t="s">
        <v>675</v>
      </c>
      <c r="I2660" t="s">
        <v>693</v>
      </c>
      <c r="J2660" t="s">
        <v>694</v>
      </c>
      <c r="K2660" t="s">
        <v>1642</v>
      </c>
      <c r="L2660" t="s">
        <v>1786</v>
      </c>
      <c r="M2660">
        <v>735844</v>
      </c>
      <c r="N2660">
        <v>30300</v>
      </c>
      <c r="O2660" s="59">
        <v>27179785</v>
      </c>
    </row>
    <row r="2661" spans="1:15" x14ac:dyDescent="0.3">
      <c r="A2661" t="s">
        <v>709</v>
      </c>
      <c r="B2661">
        <v>180.57</v>
      </c>
      <c r="C2661">
        <v>4</v>
      </c>
      <c r="D2661" s="18">
        <v>39247</v>
      </c>
      <c r="E2661" s="18">
        <v>39291</v>
      </c>
      <c r="F2661" t="s">
        <v>5957</v>
      </c>
      <c r="G2661" t="s">
        <v>5969</v>
      </c>
      <c r="H2661" t="s">
        <v>675</v>
      </c>
      <c r="I2661" t="s">
        <v>746</v>
      </c>
      <c r="J2661" t="s">
        <v>747</v>
      </c>
      <c r="K2661" t="s">
        <v>2516</v>
      </c>
      <c r="L2661" t="s">
        <v>3262</v>
      </c>
      <c r="M2661">
        <v>2891283</v>
      </c>
      <c r="N2661">
        <v>30300</v>
      </c>
      <c r="O2661" s="59">
        <v>17728062</v>
      </c>
    </row>
    <row r="2662" spans="1:15" x14ac:dyDescent="0.3">
      <c r="A2662" t="s">
        <v>696</v>
      </c>
      <c r="B2662">
        <v>191.28</v>
      </c>
      <c r="C2662">
        <v>3</v>
      </c>
      <c r="D2662" s="18">
        <v>39328</v>
      </c>
      <c r="E2662" s="18">
        <v>39348</v>
      </c>
      <c r="F2662" t="s">
        <v>5958</v>
      </c>
      <c r="G2662" t="s">
        <v>5969</v>
      </c>
      <c r="H2662" t="s">
        <v>699</v>
      </c>
      <c r="I2662" t="s">
        <v>693</v>
      </c>
      <c r="J2662" t="s">
        <v>694</v>
      </c>
      <c r="K2662" t="s">
        <v>698</v>
      </c>
      <c r="L2662" t="s">
        <v>3261</v>
      </c>
      <c r="M2662">
        <v>962648</v>
      </c>
      <c r="N2662">
        <v>70700</v>
      </c>
      <c r="O2662" s="59">
        <v>26935270</v>
      </c>
    </row>
    <row r="2663" spans="1:15" x14ac:dyDescent="0.3">
      <c r="A2663" t="s">
        <v>696</v>
      </c>
      <c r="B2663">
        <v>175</v>
      </c>
      <c r="C2663">
        <v>3</v>
      </c>
      <c r="D2663" s="18">
        <v>39222</v>
      </c>
      <c r="E2663" s="18">
        <v>39247</v>
      </c>
      <c r="F2663" t="s">
        <v>5957</v>
      </c>
      <c r="G2663" t="s">
        <v>5968</v>
      </c>
      <c r="H2663" t="s">
        <v>720</v>
      </c>
      <c r="I2663" t="s">
        <v>693</v>
      </c>
      <c r="J2663" t="s">
        <v>694</v>
      </c>
      <c r="K2663" t="s">
        <v>740</v>
      </c>
      <c r="L2663" t="s">
        <v>3260</v>
      </c>
      <c r="M2663">
        <v>345090</v>
      </c>
      <c r="N2663">
        <v>90830</v>
      </c>
      <c r="O2663" s="59">
        <v>26151029</v>
      </c>
    </row>
    <row r="2664" spans="1:15" x14ac:dyDescent="0.3">
      <c r="A2664" t="s">
        <v>676</v>
      </c>
      <c r="B2664">
        <v>112.01</v>
      </c>
      <c r="C2664">
        <v>2</v>
      </c>
      <c r="D2664" s="18">
        <v>39352</v>
      </c>
      <c r="E2664" s="18">
        <v>39403</v>
      </c>
      <c r="F2664" t="s">
        <v>5958</v>
      </c>
      <c r="G2664" t="s">
        <v>5969</v>
      </c>
      <c r="H2664" t="s">
        <v>681</v>
      </c>
      <c r="I2664" t="s">
        <v>672</v>
      </c>
      <c r="J2664" t="s">
        <v>779</v>
      </c>
      <c r="K2664" t="s">
        <v>2338</v>
      </c>
      <c r="L2664" t="s">
        <v>3259</v>
      </c>
      <c r="M2664">
        <v>2589845</v>
      </c>
      <c r="N2664">
        <v>16000</v>
      </c>
      <c r="O2664" s="59">
        <v>27124486</v>
      </c>
    </row>
    <row r="2665" spans="1:15" x14ac:dyDescent="0.3">
      <c r="A2665" t="s">
        <v>676</v>
      </c>
      <c r="B2665">
        <v>109.53</v>
      </c>
      <c r="C2665">
        <v>2</v>
      </c>
      <c r="D2665" s="18">
        <v>39314</v>
      </c>
      <c r="E2665" s="18">
        <v>39320</v>
      </c>
      <c r="F2665" t="s">
        <v>5958</v>
      </c>
      <c r="G2665" t="s">
        <v>5969</v>
      </c>
      <c r="H2665" t="s">
        <v>675</v>
      </c>
      <c r="I2665" t="s">
        <v>678</v>
      </c>
      <c r="J2665" t="s">
        <v>679</v>
      </c>
      <c r="K2665" t="s">
        <v>3258</v>
      </c>
      <c r="L2665" t="s">
        <v>3257</v>
      </c>
      <c r="M2665">
        <v>776857</v>
      </c>
      <c r="N2665">
        <v>30300</v>
      </c>
      <c r="O2665" s="59">
        <v>26902277</v>
      </c>
    </row>
    <row r="2666" spans="1:15" x14ac:dyDescent="0.3">
      <c r="A2666" t="s">
        <v>690</v>
      </c>
      <c r="B2666">
        <v>123.68</v>
      </c>
      <c r="C2666">
        <v>3</v>
      </c>
      <c r="D2666" s="18">
        <v>39304</v>
      </c>
      <c r="E2666" s="18">
        <v>39313</v>
      </c>
      <c r="F2666" t="s">
        <v>5958</v>
      </c>
      <c r="G2666" t="s">
        <v>5969</v>
      </c>
      <c r="H2666" t="s">
        <v>675</v>
      </c>
      <c r="I2666" t="s">
        <v>711</v>
      </c>
      <c r="J2666" t="s">
        <v>712</v>
      </c>
      <c r="K2666" t="s">
        <v>801</v>
      </c>
      <c r="L2666" t="s">
        <v>1584</v>
      </c>
      <c r="M2666">
        <v>149638</v>
      </c>
      <c r="N2666">
        <v>30300</v>
      </c>
      <c r="O2666" s="59">
        <v>26783075</v>
      </c>
    </row>
    <row r="2667" spans="1:15" x14ac:dyDescent="0.3">
      <c r="A2667" t="s">
        <v>690</v>
      </c>
      <c r="B2667">
        <v>185.7</v>
      </c>
      <c r="C2667">
        <v>2</v>
      </c>
      <c r="D2667" s="18">
        <v>39298</v>
      </c>
      <c r="E2667" s="18">
        <v>39307</v>
      </c>
      <c r="F2667" t="s">
        <v>5958</v>
      </c>
      <c r="G2667" t="s">
        <v>5968</v>
      </c>
      <c r="H2667" t="s">
        <v>755</v>
      </c>
      <c r="I2667" t="s">
        <v>711</v>
      </c>
      <c r="J2667" t="s">
        <v>712</v>
      </c>
      <c r="K2667" t="s">
        <v>1028</v>
      </c>
      <c r="L2667" t="s">
        <v>1561</v>
      </c>
      <c r="M2667">
        <v>2252892</v>
      </c>
      <c r="N2667">
        <v>87000</v>
      </c>
      <c r="O2667" s="59">
        <v>26717028</v>
      </c>
    </row>
    <row r="2668" spans="1:15" x14ac:dyDescent="0.3">
      <c r="A2668" t="s">
        <v>709</v>
      </c>
      <c r="B2668">
        <v>130.55000000000001</v>
      </c>
      <c r="C2668">
        <v>2</v>
      </c>
      <c r="D2668" s="18">
        <v>39096</v>
      </c>
      <c r="E2668" s="18">
        <v>39109</v>
      </c>
      <c r="F2668" t="s">
        <v>5960</v>
      </c>
      <c r="G2668" t="s">
        <v>5969</v>
      </c>
      <c r="H2668" t="s">
        <v>675</v>
      </c>
      <c r="I2668" t="s">
        <v>726</v>
      </c>
      <c r="J2668" t="s">
        <v>727</v>
      </c>
      <c r="K2668" t="s">
        <v>2776</v>
      </c>
      <c r="L2668" t="s">
        <v>3256</v>
      </c>
      <c r="M2668">
        <v>9215796</v>
      </c>
      <c r="N2668">
        <v>30300</v>
      </c>
      <c r="O2668" s="59">
        <v>25212645</v>
      </c>
    </row>
    <row r="2669" spans="1:15" x14ac:dyDescent="0.3">
      <c r="A2669" t="s">
        <v>690</v>
      </c>
      <c r="B2669">
        <v>111.12</v>
      </c>
      <c r="C2669">
        <v>1</v>
      </c>
      <c r="D2669" s="18">
        <v>39122</v>
      </c>
      <c r="E2669" s="18">
        <v>39132</v>
      </c>
      <c r="F2669" t="s">
        <v>5960</v>
      </c>
      <c r="G2669" t="s">
        <v>5969</v>
      </c>
      <c r="H2669" t="s">
        <v>681</v>
      </c>
      <c r="I2669" t="s">
        <v>839</v>
      </c>
      <c r="J2669" t="s">
        <v>840</v>
      </c>
      <c r="K2669" t="s">
        <v>2097</v>
      </c>
      <c r="L2669" t="s">
        <v>3255</v>
      </c>
      <c r="M2669">
        <v>289867</v>
      </c>
      <c r="N2669">
        <v>16000</v>
      </c>
      <c r="O2669" s="59">
        <v>25367579</v>
      </c>
    </row>
    <row r="2670" spans="1:15" x14ac:dyDescent="0.3">
      <c r="A2670" t="s">
        <v>676</v>
      </c>
      <c r="B2670">
        <v>86.31</v>
      </c>
      <c r="C2670">
        <v>2</v>
      </c>
      <c r="D2670" s="18">
        <v>39201</v>
      </c>
      <c r="E2670" s="18">
        <v>39291</v>
      </c>
      <c r="F2670" t="s">
        <v>5957</v>
      </c>
      <c r="G2670" t="s">
        <v>5969</v>
      </c>
      <c r="H2670" t="s">
        <v>681</v>
      </c>
      <c r="I2670" t="s">
        <v>678</v>
      </c>
      <c r="J2670" t="s">
        <v>679</v>
      </c>
      <c r="K2670" t="s">
        <v>1797</v>
      </c>
      <c r="L2670" t="s">
        <v>1529</v>
      </c>
      <c r="M2670">
        <v>1883386</v>
      </c>
      <c r="N2670">
        <v>16000</v>
      </c>
      <c r="O2670" s="59">
        <v>25988149</v>
      </c>
    </row>
    <row r="2671" spans="1:15" x14ac:dyDescent="0.3">
      <c r="A2671" t="s">
        <v>690</v>
      </c>
      <c r="B2671">
        <v>92.9</v>
      </c>
      <c r="C2671">
        <v>2</v>
      </c>
      <c r="D2671" s="18">
        <v>39291</v>
      </c>
      <c r="E2671" s="18">
        <v>39320</v>
      </c>
      <c r="F2671" t="s">
        <v>5958</v>
      </c>
      <c r="G2671" t="s">
        <v>5969</v>
      </c>
      <c r="H2671" t="s">
        <v>681</v>
      </c>
      <c r="I2671" t="s">
        <v>711</v>
      </c>
      <c r="J2671" t="s">
        <v>712</v>
      </c>
      <c r="K2671" t="s">
        <v>801</v>
      </c>
      <c r="L2671" t="s">
        <v>3254</v>
      </c>
      <c r="M2671">
        <v>2667383</v>
      </c>
      <c r="N2671">
        <v>16000</v>
      </c>
      <c r="O2671" s="59">
        <v>26675941</v>
      </c>
    </row>
    <row r="2672" spans="1:15" x14ac:dyDescent="0.3">
      <c r="A2672" t="s">
        <v>696</v>
      </c>
      <c r="B2672">
        <v>141.34</v>
      </c>
      <c r="C2672">
        <v>2</v>
      </c>
      <c r="D2672" s="18">
        <v>39240</v>
      </c>
      <c r="E2672" s="18">
        <v>39240</v>
      </c>
      <c r="F2672" t="s">
        <v>5957</v>
      </c>
      <c r="G2672" t="s">
        <v>5969</v>
      </c>
      <c r="H2672" t="s">
        <v>675</v>
      </c>
      <c r="I2672" t="s">
        <v>946</v>
      </c>
      <c r="J2672" t="s">
        <v>947</v>
      </c>
      <c r="K2672" t="s">
        <v>3253</v>
      </c>
      <c r="L2672" t="s">
        <v>3252</v>
      </c>
      <c r="M2672">
        <v>2851465</v>
      </c>
      <c r="N2672">
        <v>30300</v>
      </c>
      <c r="O2672" s="59">
        <v>26235242</v>
      </c>
    </row>
    <row r="2673" spans="1:15" x14ac:dyDescent="0.3">
      <c r="A2673" t="s">
        <v>690</v>
      </c>
      <c r="B2673">
        <v>121.13</v>
      </c>
      <c r="C2673">
        <v>1</v>
      </c>
      <c r="D2673" s="18">
        <v>39439</v>
      </c>
      <c r="E2673" s="18">
        <v>39473</v>
      </c>
      <c r="F2673" t="s">
        <v>5959</v>
      </c>
      <c r="G2673" t="s">
        <v>5969</v>
      </c>
      <c r="H2673" t="s">
        <v>675</v>
      </c>
      <c r="I2673" t="s">
        <v>711</v>
      </c>
      <c r="J2673" t="s">
        <v>712</v>
      </c>
      <c r="K2673" t="s">
        <v>2079</v>
      </c>
      <c r="L2673" t="s">
        <v>3251</v>
      </c>
      <c r="M2673">
        <v>1748165</v>
      </c>
      <c r="N2673">
        <v>30300</v>
      </c>
      <c r="O2673" s="59">
        <v>27871589</v>
      </c>
    </row>
    <row r="2674" spans="1:15" x14ac:dyDescent="0.3">
      <c r="A2674" t="s">
        <v>709</v>
      </c>
      <c r="B2674">
        <v>180.19</v>
      </c>
      <c r="C2674">
        <v>3</v>
      </c>
      <c r="D2674" s="18">
        <v>39270</v>
      </c>
      <c r="E2674" s="18">
        <v>39311</v>
      </c>
      <c r="F2674" t="s">
        <v>5958</v>
      </c>
      <c r="G2674" t="s">
        <v>5968</v>
      </c>
      <c r="H2674" t="s">
        <v>755</v>
      </c>
      <c r="I2674" t="s">
        <v>771</v>
      </c>
      <c r="J2674" t="s">
        <v>750</v>
      </c>
      <c r="K2674" t="s">
        <v>1152</v>
      </c>
      <c r="L2674" t="s">
        <v>3250</v>
      </c>
      <c r="M2674">
        <v>9183902</v>
      </c>
      <c r="N2674">
        <v>87000</v>
      </c>
      <c r="O2674" s="59">
        <v>26499402</v>
      </c>
    </row>
    <row r="2675" spans="1:15" x14ac:dyDescent="0.3">
      <c r="A2675" t="s">
        <v>690</v>
      </c>
      <c r="B2675">
        <v>121.13</v>
      </c>
      <c r="C2675">
        <v>1</v>
      </c>
      <c r="D2675" s="18">
        <v>39117</v>
      </c>
      <c r="E2675" s="18">
        <v>39128</v>
      </c>
      <c r="F2675" t="s">
        <v>5960</v>
      </c>
      <c r="G2675" t="s">
        <v>5969</v>
      </c>
      <c r="H2675" t="s">
        <v>675</v>
      </c>
      <c r="I2675" t="s">
        <v>711</v>
      </c>
      <c r="J2675" t="s">
        <v>712</v>
      </c>
      <c r="K2675" t="s">
        <v>997</v>
      </c>
      <c r="L2675" t="s">
        <v>3249</v>
      </c>
      <c r="M2675">
        <v>2642788</v>
      </c>
      <c r="N2675">
        <v>30300</v>
      </c>
      <c r="O2675" s="59">
        <v>25355256</v>
      </c>
    </row>
    <row r="2676" spans="1:15" x14ac:dyDescent="0.3">
      <c r="A2676" t="s">
        <v>696</v>
      </c>
      <c r="B2676">
        <v>168.82</v>
      </c>
      <c r="C2676">
        <v>2</v>
      </c>
      <c r="D2676" s="18">
        <v>39124</v>
      </c>
      <c r="E2676" s="18">
        <v>39124</v>
      </c>
      <c r="F2676" t="s">
        <v>5960</v>
      </c>
      <c r="G2676" t="s">
        <v>5968</v>
      </c>
      <c r="H2676" t="s">
        <v>720</v>
      </c>
      <c r="I2676" t="s">
        <v>693</v>
      </c>
      <c r="J2676" t="s">
        <v>694</v>
      </c>
      <c r="K2676" t="s">
        <v>3248</v>
      </c>
      <c r="L2676" t="s">
        <v>3247</v>
      </c>
      <c r="M2676">
        <v>748948</v>
      </c>
      <c r="N2676">
        <v>90830</v>
      </c>
      <c r="O2676" s="59">
        <v>25423592</v>
      </c>
    </row>
    <row r="2677" spans="1:15" x14ac:dyDescent="0.3">
      <c r="A2677" t="s">
        <v>709</v>
      </c>
      <c r="B2677">
        <v>163.51</v>
      </c>
      <c r="C2677">
        <v>2</v>
      </c>
      <c r="D2677" s="18">
        <v>39391</v>
      </c>
      <c r="E2677" s="18">
        <v>39400</v>
      </c>
      <c r="F2677" t="s">
        <v>5959</v>
      </c>
      <c r="G2677" t="s">
        <v>5969</v>
      </c>
      <c r="H2677" t="s">
        <v>675</v>
      </c>
      <c r="I2677" t="s">
        <v>746</v>
      </c>
      <c r="J2677" t="s">
        <v>747</v>
      </c>
      <c r="K2677" t="s">
        <v>912</v>
      </c>
      <c r="L2677" t="s">
        <v>2711</v>
      </c>
      <c r="M2677">
        <v>381032</v>
      </c>
      <c r="N2677">
        <v>30300</v>
      </c>
      <c r="O2677" s="59">
        <v>17813675</v>
      </c>
    </row>
    <row r="2678" spans="1:15" x14ac:dyDescent="0.3">
      <c r="A2678" t="s">
        <v>690</v>
      </c>
      <c r="B2678">
        <v>96.59</v>
      </c>
      <c r="C2678">
        <v>2</v>
      </c>
      <c r="D2678" s="18">
        <v>39139</v>
      </c>
      <c r="E2678" s="18">
        <v>39157</v>
      </c>
      <c r="F2678" t="s">
        <v>5960</v>
      </c>
      <c r="G2678" t="s">
        <v>5969</v>
      </c>
      <c r="H2678" t="s">
        <v>681</v>
      </c>
      <c r="I2678" t="s">
        <v>711</v>
      </c>
      <c r="J2678" t="s">
        <v>712</v>
      </c>
      <c r="K2678" t="s">
        <v>2051</v>
      </c>
      <c r="L2678" t="s">
        <v>3096</v>
      </c>
      <c r="M2678">
        <v>138708</v>
      </c>
      <c r="N2678">
        <v>16000</v>
      </c>
      <c r="O2678" s="59">
        <v>25506011</v>
      </c>
    </row>
    <row r="2679" spans="1:15" x14ac:dyDescent="0.3">
      <c r="A2679" t="s">
        <v>690</v>
      </c>
      <c r="B2679">
        <v>157.52000000000001</v>
      </c>
      <c r="C2679">
        <v>3</v>
      </c>
      <c r="D2679" s="18">
        <v>39164</v>
      </c>
      <c r="E2679" s="18">
        <v>39172</v>
      </c>
      <c r="F2679" t="s">
        <v>5960</v>
      </c>
      <c r="G2679" t="s">
        <v>5969</v>
      </c>
      <c r="H2679" t="s">
        <v>675</v>
      </c>
      <c r="I2679" t="s">
        <v>722</v>
      </c>
      <c r="J2679" t="s">
        <v>723</v>
      </c>
      <c r="K2679" t="s">
        <v>1785</v>
      </c>
      <c r="L2679" t="s">
        <v>3246</v>
      </c>
      <c r="M2679">
        <v>127335</v>
      </c>
      <c r="N2679">
        <v>30300</v>
      </c>
      <c r="O2679" s="59">
        <v>25710490</v>
      </c>
    </row>
    <row r="2680" spans="1:15" x14ac:dyDescent="0.3">
      <c r="A2680" t="s">
        <v>676</v>
      </c>
      <c r="B2680">
        <v>112.01</v>
      </c>
      <c r="C2680">
        <v>2</v>
      </c>
      <c r="D2680" s="18">
        <v>39112</v>
      </c>
      <c r="E2680" s="18">
        <v>39174</v>
      </c>
      <c r="F2680" t="s">
        <v>5960</v>
      </c>
      <c r="G2680" t="s">
        <v>5969</v>
      </c>
      <c r="H2680" t="s">
        <v>681</v>
      </c>
      <c r="I2680" t="s">
        <v>672</v>
      </c>
      <c r="J2680" t="s">
        <v>779</v>
      </c>
      <c r="K2680" t="s">
        <v>780</v>
      </c>
      <c r="L2680" t="s">
        <v>3245</v>
      </c>
      <c r="M2680">
        <v>348645</v>
      </c>
      <c r="N2680">
        <v>16000</v>
      </c>
      <c r="O2680" s="59">
        <v>25372791</v>
      </c>
    </row>
    <row r="2681" spans="1:15" x14ac:dyDescent="0.3">
      <c r="A2681" t="s">
        <v>696</v>
      </c>
      <c r="B2681">
        <v>168.82</v>
      </c>
      <c r="C2681">
        <v>2</v>
      </c>
      <c r="D2681" s="18">
        <v>39348</v>
      </c>
      <c r="E2681" s="18">
        <v>39349</v>
      </c>
      <c r="F2681" t="s">
        <v>5958</v>
      </c>
      <c r="G2681" t="s">
        <v>5968</v>
      </c>
      <c r="H2681" t="s">
        <v>720</v>
      </c>
      <c r="I2681" t="s">
        <v>693</v>
      </c>
      <c r="J2681" t="s">
        <v>694</v>
      </c>
      <c r="K2681" t="s">
        <v>2145</v>
      </c>
      <c r="L2681" t="s">
        <v>3244</v>
      </c>
      <c r="M2681">
        <v>1774145</v>
      </c>
      <c r="N2681">
        <v>90830</v>
      </c>
      <c r="O2681" s="59">
        <v>27179813</v>
      </c>
    </row>
    <row r="2682" spans="1:15" x14ac:dyDescent="0.3">
      <c r="A2682" t="s">
        <v>709</v>
      </c>
      <c r="B2682">
        <v>155.46</v>
      </c>
      <c r="C2682">
        <v>2</v>
      </c>
      <c r="D2682" s="18">
        <v>39346</v>
      </c>
      <c r="E2682" s="18">
        <v>39362</v>
      </c>
      <c r="F2682" t="s">
        <v>5958</v>
      </c>
      <c r="G2682" t="s">
        <v>5969</v>
      </c>
      <c r="H2682" t="s">
        <v>699</v>
      </c>
      <c r="I2682" t="s">
        <v>746</v>
      </c>
      <c r="J2682" t="s">
        <v>782</v>
      </c>
      <c r="K2682" t="s">
        <v>3243</v>
      </c>
      <c r="L2682" t="s">
        <v>3242</v>
      </c>
      <c r="M2682">
        <v>381787</v>
      </c>
      <c r="N2682">
        <v>70700</v>
      </c>
      <c r="O2682" s="59">
        <v>17778608</v>
      </c>
    </row>
    <row r="2683" spans="1:15" x14ac:dyDescent="0.3">
      <c r="A2683" t="s">
        <v>676</v>
      </c>
      <c r="B2683">
        <v>94.77</v>
      </c>
      <c r="C2683">
        <v>1</v>
      </c>
      <c r="D2683" s="18">
        <v>39180</v>
      </c>
      <c r="E2683" s="18">
        <v>39244</v>
      </c>
      <c r="F2683" t="s">
        <v>5957</v>
      </c>
      <c r="G2683" t="s">
        <v>5969</v>
      </c>
      <c r="H2683" t="s">
        <v>681</v>
      </c>
      <c r="I2683" t="s">
        <v>678</v>
      </c>
      <c r="J2683" t="s">
        <v>679</v>
      </c>
      <c r="K2683" t="s">
        <v>2592</v>
      </c>
      <c r="L2683" t="s">
        <v>3241</v>
      </c>
      <c r="M2683">
        <v>304026</v>
      </c>
      <c r="N2683">
        <v>16000</v>
      </c>
      <c r="O2683" s="59">
        <v>25829439</v>
      </c>
    </row>
    <row r="2684" spans="1:15" x14ac:dyDescent="0.3">
      <c r="A2684" t="s">
        <v>709</v>
      </c>
      <c r="B2684">
        <v>134.54</v>
      </c>
      <c r="C2684">
        <v>2</v>
      </c>
      <c r="D2684" s="18">
        <v>39194</v>
      </c>
      <c r="E2684" s="18">
        <v>39233</v>
      </c>
      <c r="F2684" t="s">
        <v>5957</v>
      </c>
      <c r="G2684" t="s">
        <v>5968</v>
      </c>
      <c r="H2684" t="s">
        <v>755</v>
      </c>
      <c r="I2684" t="s">
        <v>706</v>
      </c>
      <c r="J2684" t="s">
        <v>762</v>
      </c>
      <c r="K2684" t="s">
        <v>3240</v>
      </c>
      <c r="L2684" t="s">
        <v>3239</v>
      </c>
      <c r="M2684">
        <v>201871</v>
      </c>
      <c r="N2684">
        <v>87000</v>
      </c>
      <c r="O2684" s="59">
        <v>25752544</v>
      </c>
    </row>
    <row r="2685" spans="1:15" x14ac:dyDescent="0.3">
      <c r="A2685" t="s">
        <v>690</v>
      </c>
      <c r="B2685">
        <v>122.89</v>
      </c>
      <c r="C2685">
        <v>2</v>
      </c>
      <c r="D2685" s="18">
        <v>39291</v>
      </c>
      <c r="E2685" s="18">
        <v>39320</v>
      </c>
      <c r="F2685" t="s">
        <v>5958</v>
      </c>
      <c r="G2685" t="s">
        <v>5969</v>
      </c>
      <c r="H2685" t="s">
        <v>675</v>
      </c>
      <c r="I2685" t="s">
        <v>711</v>
      </c>
      <c r="J2685" t="s">
        <v>712</v>
      </c>
      <c r="K2685" t="s">
        <v>3238</v>
      </c>
      <c r="L2685" t="s">
        <v>3237</v>
      </c>
      <c r="M2685">
        <v>2891199</v>
      </c>
      <c r="N2685">
        <v>30300</v>
      </c>
      <c r="O2685" s="59">
        <v>26676792</v>
      </c>
    </row>
    <row r="2686" spans="1:15" x14ac:dyDescent="0.3">
      <c r="A2686" t="s">
        <v>690</v>
      </c>
      <c r="B2686">
        <v>124.33</v>
      </c>
      <c r="C2686">
        <v>1</v>
      </c>
      <c r="D2686" s="18">
        <v>39307</v>
      </c>
      <c r="E2686" s="18">
        <v>39328</v>
      </c>
      <c r="F2686" t="s">
        <v>5958</v>
      </c>
      <c r="G2686" t="s">
        <v>5969</v>
      </c>
      <c r="H2686" t="s">
        <v>681</v>
      </c>
      <c r="I2686" t="s">
        <v>722</v>
      </c>
      <c r="J2686" t="s">
        <v>723</v>
      </c>
      <c r="K2686" t="s">
        <v>1461</v>
      </c>
      <c r="L2686" t="s">
        <v>3236</v>
      </c>
      <c r="M2686">
        <v>2763559</v>
      </c>
      <c r="N2686">
        <v>16000</v>
      </c>
      <c r="O2686" s="59">
        <v>26781483</v>
      </c>
    </row>
    <row r="2687" spans="1:15" x14ac:dyDescent="0.3">
      <c r="A2687" t="s">
        <v>696</v>
      </c>
      <c r="B2687">
        <v>179</v>
      </c>
      <c r="C2687">
        <v>3</v>
      </c>
      <c r="D2687" s="18">
        <v>39216</v>
      </c>
      <c r="E2687" s="18">
        <v>39220</v>
      </c>
      <c r="F2687" t="s">
        <v>5957</v>
      </c>
      <c r="G2687" t="s">
        <v>5969</v>
      </c>
      <c r="H2687" t="s">
        <v>675</v>
      </c>
      <c r="I2687" t="s">
        <v>765</v>
      </c>
      <c r="J2687" t="s">
        <v>950</v>
      </c>
      <c r="K2687" t="s">
        <v>951</v>
      </c>
      <c r="L2687" t="s">
        <v>3235</v>
      </c>
      <c r="M2687">
        <v>2382482</v>
      </c>
      <c r="N2687">
        <v>30300</v>
      </c>
      <c r="O2687" s="59">
        <v>26042385</v>
      </c>
    </row>
    <row r="2688" spans="1:15" x14ac:dyDescent="0.3">
      <c r="A2688" t="s">
        <v>690</v>
      </c>
      <c r="B2688">
        <v>181.83</v>
      </c>
      <c r="C2688">
        <v>4</v>
      </c>
      <c r="D2688" s="18">
        <v>39244</v>
      </c>
      <c r="E2688" s="18">
        <v>39284</v>
      </c>
      <c r="F2688" t="s">
        <v>5957</v>
      </c>
      <c r="G2688" t="s">
        <v>5969</v>
      </c>
      <c r="H2688" t="s">
        <v>699</v>
      </c>
      <c r="I2688" t="s">
        <v>711</v>
      </c>
      <c r="J2688" t="s">
        <v>712</v>
      </c>
      <c r="K2688" t="s">
        <v>1553</v>
      </c>
      <c r="L2688" t="s">
        <v>3234</v>
      </c>
      <c r="M2688">
        <v>936465</v>
      </c>
      <c r="N2688">
        <v>70700</v>
      </c>
      <c r="O2688" s="59">
        <v>26286225</v>
      </c>
    </row>
    <row r="2689" spans="1:15" x14ac:dyDescent="0.3">
      <c r="A2689" t="s">
        <v>709</v>
      </c>
      <c r="B2689">
        <v>127.08</v>
      </c>
      <c r="C2689">
        <v>3</v>
      </c>
      <c r="D2689" s="18">
        <v>39119</v>
      </c>
      <c r="E2689" s="18">
        <v>39148</v>
      </c>
      <c r="F2689" t="s">
        <v>5960</v>
      </c>
      <c r="G2689" t="s">
        <v>5969</v>
      </c>
      <c r="H2689" t="s">
        <v>681</v>
      </c>
      <c r="I2689" t="s">
        <v>771</v>
      </c>
      <c r="J2689" t="s">
        <v>772</v>
      </c>
      <c r="K2689" t="s">
        <v>1989</v>
      </c>
      <c r="L2689" t="s">
        <v>3233</v>
      </c>
      <c r="M2689">
        <v>76813</v>
      </c>
      <c r="N2689">
        <v>16000</v>
      </c>
      <c r="O2689" s="59">
        <v>25350308</v>
      </c>
    </row>
    <row r="2690" spans="1:15" x14ac:dyDescent="0.3">
      <c r="A2690" t="s">
        <v>690</v>
      </c>
      <c r="B2690">
        <v>124.33</v>
      </c>
      <c r="C2690">
        <v>1</v>
      </c>
      <c r="D2690" s="18">
        <v>39352</v>
      </c>
      <c r="E2690" s="18">
        <v>39359</v>
      </c>
      <c r="F2690" t="s">
        <v>5958</v>
      </c>
      <c r="G2690" t="s">
        <v>5969</v>
      </c>
      <c r="H2690" t="s">
        <v>681</v>
      </c>
      <c r="I2690" t="s">
        <v>722</v>
      </c>
      <c r="J2690" t="s">
        <v>843</v>
      </c>
      <c r="K2690" t="s">
        <v>3232</v>
      </c>
      <c r="L2690" t="s">
        <v>3231</v>
      </c>
      <c r="M2690">
        <v>126274</v>
      </c>
      <c r="N2690">
        <v>16000</v>
      </c>
      <c r="O2690" s="59">
        <v>27106181</v>
      </c>
    </row>
    <row r="2691" spans="1:15" x14ac:dyDescent="0.3">
      <c r="A2691" t="s">
        <v>676</v>
      </c>
      <c r="B2691">
        <v>112.01</v>
      </c>
      <c r="C2691">
        <v>2</v>
      </c>
      <c r="D2691" s="18">
        <v>39370</v>
      </c>
      <c r="E2691" s="18">
        <v>39411</v>
      </c>
      <c r="F2691" t="s">
        <v>5959</v>
      </c>
      <c r="G2691" t="s">
        <v>5969</v>
      </c>
      <c r="H2691" t="s">
        <v>681</v>
      </c>
      <c r="I2691" t="s">
        <v>672</v>
      </c>
      <c r="J2691" t="s">
        <v>673</v>
      </c>
      <c r="K2691" t="s">
        <v>3230</v>
      </c>
      <c r="L2691" t="s">
        <v>3229</v>
      </c>
      <c r="M2691">
        <v>2925357</v>
      </c>
      <c r="N2691">
        <v>16000</v>
      </c>
      <c r="O2691" s="59">
        <v>27288054</v>
      </c>
    </row>
    <row r="2692" spans="1:15" x14ac:dyDescent="0.3">
      <c r="A2692" t="s">
        <v>696</v>
      </c>
      <c r="B2692">
        <v>168.82</v>
      </c>
      <c r="C2692">
        <v>2</v>
      </c>
      <c r="D2692" s="18">
        <v>39293</v>
      </c>
      <c r="E2692" s="18">
        <v>39317</v>
      </c>
      <c r="F2692" t="s">
        <v>5958</v>
      </c>
      <c r="G2692" t="s">
        <v>5968</v>
      </c>
      <c r="H2692" t="s">
        <v>720</v>
      </c>
      <c r="I2692" t="s">
        <v>693</v>
      </c>
      <c r="J2692" t="s">
        <v>694</v>
      </c>
      <c r="K2692" t="s">
        <v>1156</v>
      </c>
      <c r="L2692" t="s">
        <v>3228</v>
      </c>
      <c r="M2692">
        <v>354159</v>
      </c>
      <c r="N2692">
        <v>90830</v>
      </c>
      <c r="O2692" s="59">
        <v>26692198</v>
      </c>
    </row>
    <row r="2693" spans="1:15" x14ac:dyDescent="0.3">
      <c r="A2693" t="s">
        <v>696</v>
      </c>
      <c r="B2693">
        <v>168.82</v>
      </c>
      <c r="C2693">
        <v>2</v>
      </c>
      <c r="D2693" s="18">
        <v>39131</v>
      </c>
      <c r="E2693" s="18">
        <v>39131</v>
      </c>
      <c r="F2693" t="s">
        <v>5960</v>
      </c>
      <c r="G2693" t="s">
        <v>5968</v>
      </c>
      <c r="H2693" t="s">
        <v>720</v>
      </c>
      <c r="I2693" t="s">
        <v>693</v>
      </c>
      <c r="J2693" t="s">
        <v>694</v>
      </c>
      <c r="K2693" t="s">
        <v>2508</v>
      </c>
      <c r="L2693" t="s">
        <v>1397</v>
      </c>
      <c r="M2693">
        <v>2060007</v>
      </c>
      <c r="N2693">
        <v>90830</v>
      </c>
      <c r="O2693" s="59">
        <v>25473821</v>
      </c>
    </row>
    <row r="2694" spans="1:15" x14ac:dyDescent="0.3">
      <c r="A2694" t="s">
        <v>709</v>
      </c>
      <c r="B2694">
        <v>130.55000000000001</v>
      </c>
      <c r="C2694">
        <v>2</v>
      </c>
      <c r="D2694" s="18">
        <v>39367</v>
      </c>
      <c r="E2694" s="18">
        <v>39376</v>
      </c>
      <c r="F2694" t="s">
        <v>5959</v>
      </c>
      <c r="G2694" t="s">
        <v>5969</v>
      </c>
      <c r="H2694" t="s">
        <v>675</v>
      </c>
      <c r="I2694" t="s">
        <v>726</v>
      </c>
      <c r="J2694" t="s">
        <v>727</v>
      </c>
      <c r="K2694" t="s">
        <v>2213</v>
      </c>
      <c r="L2694" t="s">
        <v>2427</v>
      </c>
      <c r="M2694">
        <v>1748558</v>
      </c>
      <c r="N2694">
        <v>30300</v>
      </c>
      <c r="O2694" s="59">
        <v>27275381</v>
      </c>
    </row>
    <row r="2695" spans="1:15" x14ac:dyDescent="0.3">
      <c r="A2695" t="s">
        <v>690</v>
      </c>
      <c r="B2695">
        <v>89.04</v>
      </c>
      <c r="C2695">
        <v>1</v>
      </c>
      <c r="D2695" s="18">
        <v>39352</v>
      </c>
      <c r="E2695" s="18">
        <v>39356</v>
      </c>
      <c r="F2695" t="s">
        <v>5958</v>
      </c>
      <c r="G2695" t="s">
        <v>5969</v>
      </c>
      <c r="H2695" t="s">
        <v>681</v>
      </c>
      <c r="I2695" t="s">
        <v>687</v>
      </c>
      <c r="J2695" t="s">
        <v>688</v>
      </c>
      <c r="K2695" t="s">
        <v>962</v>
      </c>
      <c r="L2695" t="s">
        <v>814</v>
      </c>
      <c r="M2695">
        <v>9195286</v>
      </c>
      <c r="N2695">
        <v>16000</v>
      </c>
      <c r="O2695" s="59">
        <v>27117609</v>
      </c>
    </row>
    <row r="2696" spans="1:15" x14ac:dyDescent="0.3">
      <c r="A2696" t="s">
        <v>676</v>
      </c>
      <c r="B2696">
        <v>184.19</v>
      </c>
      <c r="C2696">
        <v>3</v>
      </c>
      <c r="D2696" s="18">
        <v>39362</v>
      </c>
      <c r="E2696" s="18">
        <v>39386</v>
      </c>
      <c r="F2696" t="s">
        <v>5959</v>
      </c>
      <c r="G2696" t="s">
        <v>5969</v>
      </c>
      <c r="H2696" t="s">
        <v>699</v>
      </c>
      <c r="I2696" t="s">
        <v>672</v>
      </c>
      <c r="J2696" t="s">
        <v>851</v>
      </c>
      <c r="K2696" t="s">
        <v>1735</v>
      </c>
      <c r="L2696" t="s">
        <v>3227</v>
      </c>
      <c r="M2696">
        <v>953550</v>
      </c>
      <c r="N2696">
        <v>70700</v>
      </c>
      <c r="O2696" s="59">
        <v>27152607</v>
      </c>
    </row>
    <row r="2697" spans="1:15" x14ac:dyDescent="0.3">
      <c r="A2697" t="s">
        <v>690</v>
      </c>
      <c r="B2697">
        <v>98.41</v>
      </c>
      <c r="C2697">
        <v>1</v>
      </c>
      <c r="D2697" s="18">
        <v>39304</v>
      </c>
      <c r="E2697" s="18">
        <v>39309</v>
      </c>
      <c r="F2697" t="s">
        <v>5958</v>
      </c>
      <c r="G2697" t="s">
        <v>5969</v>
      </c>
      <c r="H2697" t="s">
        <v>681</v>
      </c>
      <c r="I2697" t="s">
        <v>711</v>
      </c>
      <c r="J2697" t="s">
        <v>712</v>
      </c>
      <c r="K2697" t="s">
        <v>2449</v>
      </c>
      <c r="L2697" t="s">
        <v>3226</v>
      </c>
      <c r="M2697">
        <v>1895817</v>
      </c>
      <c r="N2697">
        <v>16000</v>
      </c>
      <c r="O2697" s="59">
        <v>26782262</v>
      </c>
    </row>
    <row r="2698" spans="1:15" x14ac:dyDescent="0.3">
      <c r="A2698" t="s">
        <v>690</v>
      </c>
      <c r="B2698">
        <v>183.95</v>
      </c>
      <c r="C2698">
        <v>3</v>
      </c>
      <c r="D2698" s="18">
        <v>39401</v>
      </c>
      <c r="E2698" s="18">
        <v>39434</v>
      </c>
      <c r="F2698" t="s">
        <v>5959</v>
      </c>
      <c r="G2698" t="s">
        <v>5968</v>
      </c>
      <c r="H2698" t="s">
        <v>755</v>
      </c>
      <c r="I2698" t="s">
        <v>711</v>
      </c>
      <c r="J2698" t="s">
        <v>712</v>
      </c>
      <c r="K2698" t="s">
        <v>1747</v>
      </c>
      <c r="L2698" t="s">
        <v>1803</v>
      </c>
      <c r="M2698">
        <v>938573</v>
      </c>
      <c r="N2698">
        <v>87000</v>
      </c>
      <c r="O2698" s="59">
        <v>27426150</v>
      </c>
    </row>
    <row r="2699" spans="1:15" x14ac:dyDescent="0.3">
      <c r="A2699" t="s">
        <v>696</v>
      </c>
      <c r="B2699">
        <v>168.49</v>
      </c>
      <c r="C2699">
        <v>3</v>
      </c>
      <c r="D2699" s="18">
        <v>39389</v>
      </c>
      <c r="E2699" s="18">
        <v>39398</v>
      </c>
      <c r="F2699" t="s">
        <v>5959</v>
      </c>
      <c r="G2699" t="s">
        <v>5968</v>
      </c>
      <c r="H2699" t="s">
        <v>720</v>
      </c>
      <c r="I2699" t="s">
        <v>693</v>
      </c>
      <c r="J2699" t="s">
        <v>694</v>
      </c>
      <c r="K2699" t="s">
        <v>2796</v>
      </c>
      <c r="L2699" t="s">
        <v>856</v>
      </c>
      <c r="M2699">
        <v>2486762</v>
      </c>
      <c r="N2699">
        <v>90830</v>
      </c>
      <c r="O2699" s="59">
        <v>27508983</v>
      </c>
    </row>
    <row r="2700" spans="1:15" x14ac:dyDescent="0.3">
      <c r="A2700" t="s">
        <v>676</v>
      </c>
      <c r="B2700">
        <v>86.31</v>
      </c>
      <c r="C2700">
        <v>2</v>
      </c>
      <c r="D2700" s="18">
        <v>39145</v>
      </c>
      <c r="E2700" s="18">
        <v>39210</v>
      </c>
      <c r="F2700" t="s">
        <v>5960</v>
      </c>
      <c r="G2700" t="s">
        <v>5969</v>
      </c>
      <c r="H2700" t="s">
        <v>681</v>
      </c>
      <c r="I2700" t="s">
        <v>678</v>
      </c>
      <c r="J2700" t="s">
        <v>679</v>
      </c>
      <c r="K2700" t="s">
        <v>3193</v>
      </c>
      <c r="L2700" t="s">
        <v>3192</v>
      </c>
      <c r="M2700">
        <v>296884</v>
      </c>
      <c r="N2700">
        <v>16000</v>
      </c>
      <c r="O2700" s="59">
        <v>25569139</v>
      </c>
    </row>
    <row r="2701" spans="1:15" x14ac:dyDescent="0.3">
      <c r="A2701" t="s">
        <v>696</v>
      </c>
      <c r="B2701">
        <v>154.55000000000001</v>
      </c>
      <c r="C2701">
        <v>2</v>
      </c>
      <c r="D2701" s="18">
        <v>39098</v>
      </c>
      <c r="E2701" s="18">
        <v>39112</v>
      </c>
      <c r="F2701" t="s">
        <v>5960</v>
      </c>
      <c r="G2701" t="s">
        <v>5968</v>
      </c>
      <c r="H2701" t="s">
        <v>720</v>
      </c>
      <c r="I2701" t="s">
        <v>693</v>
      </c>
      <c r="J2701" t="s">
        <v>694</v>
      </c>
      <c r="K2701" t="s">
        <v>3225</v>
      </c>
      <c r="L2701" t="s">
        <v>3224</v>
      </c>
      <c r="M2701">
        <v>2324804</v>
      </c>
      <c r="N2701">
        <v>90830</v>
      </c>
      <c r="O2701" s="59">
        <v>25223733</v>
      </c>
    </row>
    <row r="2702" spans="1:15" x14ac:dyDescent="0.3">
      <c r="A2702" t="s">
        <v>690</v>
      </c>
      <c r="B2702">
        <v>171.66</v>
      </c>
      <c r="C2702">
        <v>2</v>
      </c>
      <c r="D2702" s="18">
        <v>39097</v>
      </c>
      <c r="E2702" s="18">
        <v>39116</v>
      </c>
      <c r="F2702" t="s">
        <v>5960</v>
      </c>
      <c r="G2702" t="s">
        <v>5969</v>
      </c>
      <c r="H2702" t="s">
        <v>699</v>
      </c>
      <c r="I2702" t="s">
        <v>711</v>
      </c>
      <c r="J2702" t="s">
        <v>712</v>
      </c>
      <c r="K2702" t="s">
        <v>1296</v>
      </c>
      <c r="L2702" t="s">
        <v>2119</v>
      </c>
      <c r="M2702">
        <v>1895769</v>
      </c>
      <c r="N2702">
        <v>70700</v>
      </c>
      <c r="O2702" s="59">
        <v>25197362</v>
      </c>
    </row>
    <row r="2703" spans="1:15" x14ac:dyDescent="0.3">
      <c r="A2703" t="s">
        <v>676</v>
      </c>
      <c r="B2703">
        <v>190.42</v>
      </c>
      <c r="C2703">
        <v>2</v>
      </c>
      <c r="D2703" s="18">
        <v>39091</v>
      </c>
      <c r="E2703" s="18">
        <v>39129</v>
      </c>
      <c r="F2703" t="s">
        <v>5960</v>
      </c>
      <c r="G2703" t="s">
        <v>5968</v>
      </c>
      <c r="H2703" t="s">
        <v>755</v>
      </c>
      <c r="I2703" t="s">
        <v>678</v>
      </c>
      <c r="J2703" t="s">
        <v>679</v>
      </c>
      <c r="K2703" t="s">
        <v>678</v>
      </c>
      <c r="L2703" t="s">
        <v>2130</v>
      </c>
      <c r="M2703">
        <v>304521</v>
      </c>
      <c r="N2703">
        <v>87000</v>
      </c>
      <c r="O2703" s="59">
        <v>25148494</v>
      </c>
    </row>
    <row r="2704" spans="1:15" x14ac:dyDescent="0.3">
      <c r="A2704" t="s">
        <v>690</v>
      </c>
      <c r="B2704">
        <v>136.44</v>
      </c>
      <c r="C2704">
        <v>2</v>
      </c>
      <c r="D2704" s="18">
        <v>39304</v>
      </c>
      <c r="E2704" s="18">
        <v>39307</v>
      </c>
      <c r="F2704" t="s">
        <v>5958</v>
      </c>
      <c r="G2704" t="s">
        <v>5969</v>
      </c>
      <c r="H2704" t="s">
        <v>675</v>
      </c>
      <c r="I2704" t="s">
        <v>722</v>
      </c>
      <c r="J2704" t="s">
        <v>797</v>
      </c>
      <c r="K2704" t="s">
        <v>2272</v>
      </c>
      <c r="L2704" t="s">
        <v>3223</v>
      </c>
      <c r="M2704">
        <v>107327</v>
      </c>
      <c r="N2704">
        <v>30300</v>
      </c>
      <c r="O2704" s="59">
        <v>26779700</v>
      </c>
    </row>
    <row r="2705" spans="1:15" x14ac:dyDescent="0.3">
      <c r="A2705" t="s">
        <v>690</v>
      </c>
      <c r="B2705">
        <v>121.13</v>
      </c>
      <c r="C2705">
        <v>1</v>
      </c>
      <c r="D2705" s="18">
        <v>39130</v>
      </c>
      <c r="E2705" s="18">
        <v>39158</v>
      </c>
      <c r="F2705" t="s">
        <v>5960</v>
      </c>
      <c r="G2705" t="s">
        <v>5969</v>
      </c>
      <c r="H2705" t="s">
        <v>675</v>
      </c>
      <c r="I2705" t="s">
        <v>711</v>
      </c>
      <c r="J2705" t="s">
        <v>712</v>
      </c>
      <c r="K2705" t="s">
        <v>935</v>
      </c>
      <c r="L2705" t="s">
        <v>3222</v>
      </c>
      <c r="M2705">
        <v>1949330</v>
      </c>
      <c r="N2705">
        <v>30300</v>
      </c>
      <c r="O2705" s="59">
        <v>25456304</v>
      </c>
    </row>
    <row r="2706" spans="1:15" x14ac:dyDescent="0.3">
      <c r="A2706" t="s">
        <v>676</v>
      </c>
      <c r="B2706">
        <v>125.07</v>
      </c>
      <c r="C2706">
        <v>1</v>
      </c>
      <c r="D2706" s="18">
        <v>39305</v>
      </c>
      <c r="E2706" s="18">
        <v>39392</v>
      </c>
      <c r="F2706" t="s">
        <v>5958</v>
      </c>
      <c r="G2706" t="s">
        <v>5969</v>
      </c>
      <c r="H2706" t="s">
        <v>675</v>
      </c>
      <c r="I2706" t="s">
        <v>683</v>
      </c>
      <c r="J2706" t="s">
        <v>730</v>
      </c>
      <c r="K2706" t="s">
        <v>3221</v>
      </c>
      <c r="L2706" t="s">
        <v>1288</v>
      </c>
      <c r="M2706">
        <v>9071284</v>
      </c>
      <c r="N2706">
        <v>30300</v>
      </c>
      <c r="O2706" s="59">
        <v>26788799</v>
      </c>
    </row>
    <row r="2707" spans="1:15" x14ac:dyDescent="0.3">
      <c r="A2707" t="s">
        <v>696</v>
      </c>
      <c r="B2707">
        <v>149.38999999999999</v>
      </c>
      <c r="C2707">
        <v>2</v>
      </c>
      <c r="D2707" s="18">
        <v>39317</v>
      </c>
      <c r="E2707" s="18">
        <v>39333</v>
      </c>
      <c r="F2707" t="s">
        <v>5958</v>
      </c>
      <c r="G2707" t="s">
        <v>5969</v>
      </c>
      <c r="H2707" t="s">
        <v>675</v>
      </c>
      <c r="I2707" t="s">
        <v>693</v>
      </c>
      <c r="J2707" t="s">
        <v>694</v>
      </c>
      <c r="K2707" t="s">
        <v>1056</v>
      </c>
      <c r="L2707" t="s">
        <v>2545</v>
      </c>
      <c r="M2707">
        <v>353113</v>
      </c>
      <c r="N2707">
        <v>30300</v>
      </c>
      <c r="O2707" s="59">
        <v>26852825</v>
      </c>
    </row>
    <row r="2708" spans="1:15" x14ac:dyDescent="0.3">
      <c r="A2708" t="s">
        <v>709</v>
      </c>
      <c r="B2708">
        <v>134.54</v>
      </c>
      <c r="C2708">
        <v>2</v>
      </c>
      <c r="D2708" s="18">
        <v>39403</v>
      </c>
      <c r="E2708" s="18">
        <v>39447</v>
      </c>
      <c r="F2708" t="s">
        <v>5959</v>
      </c>
      <c r="G2708" t="s">
        <v>5968</v>
      </c>
      <c r="H2708" t="s">
        <v>755</v>
      </c>
      <c r="I2708" t="s">
        <v>706</v>
      </c>
      <c r="J2708" t="s">
        <v>762</v>
      </c>
      <c r="K2708" t="s">
        <v>1050</v>
      </c>
      <c r="L2708" t="s">
        <v>1049</v>
      </c>
      <c r="M2708">
        <v>2805260</v>
      </c>
      <c r="N2708">
        <v>87000</v>
      </c>
      <c r="O2708" s="59">
        <v>27536301</v>
      </c>
    </row>
    <row r="2709" spans="1:15" x14ac:dyDescent="0.3">
      <c r="A2709" t="s">
        <v>709</v>
      </c>
      <c r="B2709">
        <v>150.68</v>
      </c>
      <c r="C2709">
        <v>3</v>
      </c>
      <c r="D2709" s="18">
        <v>39438</v>
      </c>
      <c r="E2709" s="18">
        <v>39485</v>
      </c>
      <c r="F2709" t="s">
        <v>5959</v>
      </c>
      <c r="G2709" t="s">
        <v>5969</v>
      </c>
      <c r="H2709" t="s">
        <v>675</v>
      </c>
      <c r="I2709" t="s">
        <v>771</v>
      </c>
      <c r="J2709" t="s">
        <v>772</v>
      </c>
      <c r="K2709" t="s">
        <v>1122</v>
      </c>
      <c r="L2709" t="s">
        <v>1121</v>
      </c>
      <c r="M2709">
        <v>77099</v>
      </c>
      <c r="N2709">
        <v>30300</v>
      </c>
      <c r="O2709" s="59">
        <v>27810522</v>
      </c>
    </row>
    <row r="2710" spans="1:15" x14ac:dyDescent="0.3">
      <c r="A2710" t="s">
        <v>696</v>
      </c>
      <c r="B2710">
        <v>191.28</v>
      </c>
      <c r="C2710">
        <v>3</v>
      </c>
      <c r="D2710" s="18">
        <v>39431</v>
      </c>
      <c r="E2710" s="18">
        <v>39446</v>
      </c>
      <c r="F2710" t="s">
        <v>5959</v>
      </c>
      <c r="G2710" t="s">
        <v>5969</v>
      </c>
      <c r="H2710" t="s">
        <v>699</v>
      </c>
      <c r="I2710" t="s">
        <v>693</v>
      </c>
      <c r="J2710" t="s">
        <v>694</v>
      </c>
      <c r="K2710" t="s">
        <v>2885</v>
      </c>
      <c r="L2710" t="s">
        <v>3061</v>
      </c>
      <c r="M2710">
        <v>962867</v>
      </c>
      <c r="N2710">
        <v>70700</v>
      </c>
      <c r="O2710" s="59">
        <v>27754930</v>
      </c>
    </row>
    <row r="2711" spans="1:15" x14ac:dyDescent="0.3">
      <c r="A2711" t="s">
        <v>676</v>
      </c>
      <c r="B2711">
        <v>119.38</v>
      </c>
      <c r="C2711">
        <v>1</v>
      </c>
      <c r="D2711" s="18">
        <v>39300</v>
      </c>
      <c r="E2711" s="18">
        <v>39311</v>
      </c>
      <c r="F2711" t="s">
        <v>5958</v>
      </c>
      <c r="G2711" t="s">
        <v>5969</v>
      </c>
      <c r="H2711" t="s">
        <v>681</v>
      </c>
      <c r="I2711" t="s">
        <v>672</v>
      </c>
      <c r="J2711" t="s">
        <v>673</v>
      </c>
      <c r="K2711" t="s">
        <v>674</v>
      </c>
      <c r="L2711" t="s">
        <v>3220</v>
      </c>
      <c r="M2711">
        <v>277564</v>
      </c>
      <c r="N2711">
        <v>16000</v>
      </c>
      <c r="O2711" s="59">
        <v>26685894</v>
      </c>
    </row>
    <row r="2712" spans="1:15" x14ac:dyDescent="0.3">
      <c r="A2712" t="s">
        <v>676</v>
      </c>
      <c r="B2712">
        <v>142.47</v>
      </c>
      <c r="C2712">
        <v>2</v>
      </c>
      <c r="D2712" s="18">
        <v>39299</v>
      </c>
      <c r="E2712" s="18">
        <v>39352</v>
      </c>
      <c r="F2712" t="s">
        <v>5958</v>
      </c>
      <c r="G2712" t="s">
        <v>5969</v>
      </c>
      <c r="H2712" t="s">
        <v>675</v>
      </c>
      <c r="I2712" t="s">
        <v>672</v>
      </c>
      <c r="J2712" t="s">
        <v>779</v>
      </c>
      <c r="K2712" t="s">
        <v>1595</v>
      </c>
      <c r="L2712" t="s">
        <v>1594</v>
      </c>
      <c r="M2712">
        <v>2300506</v>
      </c>
      <c r="N2712">
        <v>30300</v>
      </c>
      <c r="O2712" s="59">
        <v>26744495</v>
      </c>
    </row>
    <row r="2713" spans="1:15" x14ac:dyDescent="0.3">
      <c r="A2713" t="s">
        <v>709</v>
      </c>
      <c r="B2713">
        <v>115.68</v>
      </c>
      <c r="C2713">
        <v>2</v>
      </c>
      <c r="D2713" s="18">
        <v>39201</v>
      </c>
      <c r="E2713" s="18">
        <v>39246</v>
      </c>
      <c r="F2713" t="s">
        <v>5957</v>
      </c>
      <c r="G2713" t="s">
        <v>5969</v>
      </c>
      <c r="H2713" t="s">
        <v>681</v>
      </c>
      <c r="I2713" t="s">
        <v>771</v>
      </c>
      <c r="J2713" t="s">
        <v>772</v>
      </c>
      <c r="K2713" t="s">
        <v>3219</v>
      </c>
      <c r="L2713" t="s">
        <v>3218</v>
      </c>
      <c r="M2713">
        <v>1985595</v>
      </c>
      <c r="N2713">
        <v>16000</v>
      </c>
      <c r="O2713" s="59">
        <v>25917714</v>
      </c>
    </row>
    <row r="2714" spans="1:15" x14ac:dyDescent="0.3">
      <c r="A2714" t="s">
        <v>696</v>
      </c>
      <c r="B2714">
        <v>185.27</v>
      </c>
      <c r="C2714">
        <v>3</v>
      </c>
      <c r="D2714" s="18">
        <v>39229</v>
      </c>
      <c r="E2714" s="18">
        <v>39241</v>
      </c>
      <c r="F2714" t="s">
        <v>5957</v>
      </c>
      <c r="G2714" t="s">
        <v>5969</v>
      </c>
      <c r="H2714" t="s">
        <v>699</v>
      </c>
      <c r="I2714" t="s">
        <v>693</v>
      </c>
      <c r="J2714" t="s">
        <v>694</v>
      </c>
      <c r="K2714" t="s">
        <v>953</v>
      </c>
      <c r="L2714" t="s">
        <v>1363</v>
      </c>
      <c r="M2714">
        <v>2144083</v>
      </c>
      <c r="N2714">
        <v>70700</v>
      </c>
      <c r="O2714" s="59">
        <v>26179798</v>
      </c>
    </row>
    <row r="2715" spans="1:15" x14ac:dyDescent="0.3">
      <c r="A2715" t="s">
        <v>690</v>
      </c>
      <c r="B2715">
        <v>157.52000000000001</v>
      </c>
      <c r="C2715">
        <v>3</v>
      </c>
      <c r="D2715" s="18">
        <v>39200</v>
      </c>
      <c r="E2715" s="18">
        <v>39234</v>
      </c>
      <c r="F2715" t="s">
        <v>5957</v>
      </c>
      <c r="G2715" t="s">
        <v>5969</v>
      </c>
      <c r="H2715" t="s">
        <v>675</v>
      </c>
      <c r="I2715" t="s">
        <v>722</v>
      </c>
      <c r="J2715" t="s">
        <v>723</v>
      </c>
      <c r="K2715" t="s">
        <v>804</v>
      </c>
      <c r="L2715" t="s">
        <v>3217</v>
      </c>
      <c r="M2715">
        <v>2809896</v>
      </c>
      <c r="N2715">
        <v>30300</v>
      </c>
      <c r="O2715" s="59">
        <v>26027497</v>
      </c>
    </row>
    <row r="2716" spans="1:15" x14ac:dyDescent="0.3">
      <c r="A2716" t="s">
        <v>676</v>
      </c>
      <c r="B2716">
        <v>94.03</v>
      </c>
      <c r="C2716">
        <v>1</v>
      </c>
      <c r="D2716" s="18">
        <v>39131</v>
      </c>
      <c r="E2716" s="18">
        <v>39172</v>
      </c>
      <c r="F2716" t="s">
        <v>5960</v>
      </c>
      <c r="G2716" t="s">
        <v>5969</v>
      </c>
      <c r="H2716" t="s">
        <v>681</v>
      </c>
      <c r="I2716" t="s">
        <v>683</v>
      </c>
      <c r="J2716" t="s">
        <v>684</v>
      </c>
      <c r="K2716" t="s">
        <v>3216</v>
      </c>
      <c r="L2716" t="s">
        <v>3215</v>
      </c>
      <c r="M2716">
        <v>2249112</v>
      </c>
      <c r="N2716">
        <v>16000</v>
      </c>
      <c r="O2716" s="59">
        <v>25470205</v>
      </c>
    </row>
    <row r="2717" spans="1:15" x14ac:dyDescent="0.3">
      <c r="A2717" t="s">
        <v>690</v>
      </c>
      <c r="B2717">
        <v>135.35</v>
      </c>
      <c r="C2717">
        <v>2</v>
      </c>
      <c r="D2717" s="18">
        <v>39312</v>
      </c>
      <c r="E2717" s="18">
        <v>39323</v>
      </c>
      <c r="F2717" t="s">
        <v>5958</v>
      </c>
      <c r="G2717" t="s">
        <v>5968</v>
      </c>
      <c r="H2717" t="s">
        <v>720</v>
      </c>
      <c r="I2717" t="s">
        <v>711</v>
      </c>
      <c r="J2717" t="s">
        <v>712</v>
      </c>
      <c r="K2717" t="s">
        <v>935</v>
      </c>
      <c r="L2717" t="s">
        <v>786</v>
      </c>
      <c r="M2717">
        <v>770992</v>
      </c>
      <c r="N2717">
        <v>90830</v>
      </c>
      <c r="O2717" s="59">
        <v>26836103</v>
      </c>
    </row>
    <row r="2718" spans="1:15" x14ac:dyDescent="0.3">
      <c r="A2718" t="s">
        <v>696</v>
      </c>
      <c r="B2718">
        <v>174.63</v>
      </c>
      <c r="C2718">
        <v>3</v>
      </c>
      <c r="D2718" s="18">
        <v>39212</v>
      </c>
      <c r="E2718" s="18">
        <v>39217</v>
      </c>
      <c r="F2718" t="s">
        <v>5957</v>
      </c>
      <c r="G2718" t="s">
        <v>5968</v>
      </c>
      <c r="H2718" t="s">
        <v>720</v>
      </c>
      <c r="I2718" t="s">
        <v>693</v>
      </c>
      <c r="J2718" t="s">
        <v>694</v>
      </c>
      <c r="K2718" t="s">
        <v>1074</v>
      </c>
      <c r="L2718" t="s">
        <v>3214</v>
      </c>
      <c r="M2718">
        <v>371725</v>
      </c>
      <c r="N2718">
        <v>90830</v>
      </c>
      <c r="O2718" s="59">
        <v>26047067</v>
      </c>
    </row>
    <row r="2719" spans="1:15" x14ac:dyDescent="0.3">
      <c r="A2719" t="s">
        <v>690</v>
      </c>
      <c r="B2719">
        <v>98.91</v>
      </c>
      <c r="C2719">
        <v>1</v>
      </c>
      <c r="D2719" s="18">
        <v>39345</v>
      </c>
      <c r="E2719" s="18">
        <v>39370</v>
      </c>
      <c r="F2719" t="s">
        <v>5958</v>
      </c>
      <c r="G2719" t="s">
        <v>5969</v>
      </c>
      <c r="H2719" t="s">
        <v>681</v>
      </c>
      <c r="I2719" t="s">
        <v>711</v>
      </c>
      <c r="J2719" t="s">
        <v>712</v>
      </c>
      <c r="K2719" t="s">
        <v>824</v>
      </c>
      <c r="L2719" t="s">
        <v>1089</v>
      </c>
      <c r="M2719">
        <v>2365601</v>
      </c>
      <c r="N2719">
        <v>16000</v>
      </c>
      <c r="O2719" s="59">
        <v>26783938</v>
      </c>
    </row>
    <row r="2720" spans="1:15" x14ac:dyDescent="0.3">
      <c r="A2720" t="s">
        <v>690</v>
      </c>
      <c r="B2720">
        <v>98.91</v>
      </c>
      <c r="C2720">
        <v>1</v>
      </c>
      <c r="D2720" s="18">
        <v>39342</v>
      </c>
      <c r="E2720" s="18">
        <v>39364</v>
      </c>
      <c r="F2720" t="s">
        <v>5958</v>
      </c>
      <c r="G2720" t="s">
        <v>5969</v>
      </c>
      <c r="H2720" t="s">
        <v>681</v>
      </c>
      <c r="I2720" t="s">
        <v>711</v>
      </c>
      <c r="J2720" t="s">
        <v>712</v>
      </c>
      <c r="K2720" t="s">
        <v>854</v>
      </c>
      <c r="L2720" t="s">
        <v>1239</v>
      </c>
      <c r="M2720">
        <v>772933</v>
      </c>
      <c r="N2720">
        <v>16000</v>
      </c>
      <c r="O2720" s="59">
        <v>26999690</v>
      </c>
    </row>
    <row r="2721" spans="1:15" x14ac:dyDescent="0.3">
      <c r="A2721" t="s">
        <v>690</v>
      </c>
      <c r="B2721">
        <v>171.8</v>
      </c>
      <c r="C2721">
        <v>2</v>
      </c>
      <c r="D2721" s="18">
        <v>39265</v>
      </c>
      <c r="E2721" s="18">
        <v>39270</v>
      </c>
      <c r="F2721" t="s">
        <v>5958</v>
      </c>
      <c r="G2721" t="s">
        <v>5968</v>
      </c>
      <c r="H2721" t="s">
        <v>720</v>
      </c>
      <c r="I2721" t="s">
        <v>722</v>
      </c>
      <c r="J2721" t="s">
        <v>797</v>
      </c>
      <c r="K2721" t="s">
        <v>2181</v>
      </c>
      <c r="L2721" t="s">
        <v>2180</v>
      </c>
      <c r="M2721">
        <v>107886</v>
      </c>
      <c r="N2721">
        <v>90830</v>
      </c>
      <c r="O2721" s="59">
        <v>26453317</v>
      </c>
    </row>
    <row r="2722" spans="1:15" x14ac:dyDescent="0.3">
      <c r="A2722" t="s">
        <v>676</v>
      </c>
      <c r="B2722">
        <v>112.01</v>
      </c>
      <c r="C2722">
        <v>2</v>
      </c>
      <c r="D2722" s="18">
        <v>39243</v>
      </c>
      <c r="E2722" s="18">
        <v>39334</v>
      </c>
      <c r="F2722" t="s">
        <v>5957</v>
      </c>
      <c r="G2722" t="s">
        <v>5969</v>
      </c>
      <c r="H2722" t="s">
        <v>681</v>
      </c>
      <c r="I2722" t="s">
        <v>672</v>
      </c>
      <c r="J2722" t="s">
        <v>779</v>
      </c>
      <c r="K2722" t="s">
        <v>1530</v>
      </c>
      <c r="L2722" t="s">
        <v>3213</v>
      </c>
      <c r="M2722">
        <v>2215425</v>
      </c>
      <c r="N2722">
        <v>16000</v>
      </c>
      <c r="O2722" s="59">
        <v>26313971</v>
      </c>
    </row>
    <row r="2723" spans="1:15" x14ac:dyDescent="0.3">
      <c r="A2723" t="s">
        <v>709</v>
      </c>
      <c r="B2723">
        <v>190.66</v>
      </c>
      <c r="C2723">
        <v>3</v>
      </c>
      <c r="D2723" s="18">
        <v>39123</v>
      </c>
      <c r="E2723" s="18">
        <v>39135</v>
      </c>
      <c r="F2723" t="s">
        <v>5960</v>
      </c>
      <c r="G2723" t="s">
        <v>5968</v>
      </c>
      <c r="H2723" t="s">
        <v>755</v>
      </c>
      <c r="I2723" t="s">
        <v>726</v>
      </c>
      <c r="J2723" t="s">
        <v>750</v>
      </c>
      <c r="K2723" t="s">
        <v>1493</v>
      </c>
      <c r="L2723" t="s">
        <v>1492</v>
      </c>
      <c r="M2723">
        <v>1972771</v>
      </c>
      <c r="N2723">
        <v>87000</v>
      </c>
      <c r="O2723" s="59">
        <v>25394359</v>
      </c>
    </row>
    <row r="2724" spans="1:15" x14ac:dyDescent="0.3">
      <c r="A2724" t="s">
        <v>676</v>
      </c>
      <c r="B2724">
        <v>142.47</v>
      </c>
      <c r="C2724">
        <v>2</v>
      </c>
      <c r="D2724" s="18">
        <v>39369</v>
      </c>
      <c r="E2724" s="18">
        <v>39440</v>
      </c>
      <c r="F2724" t="s">
        <v>5959</v>
      </c>
      <c r="G2724" t="s">
        <v>5969</v>
      </c>
      <c r="H2724" t="s">
        <v>675</v>
      </c>
      <c r="I2724" t="s">
        <v>672</v>
      </c>
      <c r="J2724" t="s">
        <v>950</v>
      </c>
      <c r="K2724" t="s">
        <v>1515</v>
      </c>
      <c r="L2724" t="s">
        <v>1975</v>
      </c>
      <c r="M2724">
        <v>2255045</v>
      </c>
      <c r="N2724">
        <v>30300</v>
      </c>
      <c r="O2724" s="59">
        <v>27287974</v>
      </c>
    </row>
    <row r="2725" spans="1:15" x14ac:dyDescent="0.3">
      <c r="A2725" t="s">
        <v>696</v>
      </c>
      <c r="B2725">
        <v>161.15</v>
      </c>
      <c r="C2725">
        <v>3</v>
      </c>
      <c r="D2725" s="18">
        <v>39229</v>
      </c>
      <c r="E2725" s="18">
        <v>39240</v>
      </c>
      <c r="F2725" t="s">
        <v>5957</v>
      </c>
      <c r="G2725" t="s">
        <v>5969</v>
      </c>
      <c r="H2725" t="s">
        <v>675</v>
      </c>
      <c r="I2725" t="s">
        <v>693</v>
      </c>
      <c r="J2725" t="s">
        <v>694</v>
      </c>
      <c r="K2725" t="s">
        <v>2233</v>
      </c>
      <c r="L2725" t="s">
        <v>3212</v>
      </c>
      <c r="M2725">
        <v>343523</v>
      </c>
      <c r="N2725">
        <v>30300</v>
      </c>
      <c r="O2725" s="59">
        <v>26098221</v>
      </c>
    </row>
    <row r="2726" spans="1:15" x14ac:dyDescent="0.3">
      <c r="A2726" t="s">
        <v>696</v>
      </c>
      <c r="B2726">
        <v>124.37</v>
      </c>
      <c r="C2726">
        <v>2</v>
      </c>
      <c r="D2726" s="18">
        <v>39250</v>
      </c>
      <c r="E2726" s="18">
        <v>39251</v>
      </c>
      <c r="F2726" t="s">
        <v>5957</v>
      </c>
      <c r="G2726" t="s">
        <v>5969</v>
      </c>
      <c r="H2726" t="s">
        <v>681</v>
      </c>
      <c r="I2726" t="s">
        <v>693</v>
      </c>
      <c r="J2726" t="s">
        <v>694</v>
      </c>
      <c r="K2726" t="s">
        <v>2115</v>
      </c>
      <c r="L2726" t="s">
        <v>702</v>
      </c>
      <c r="M2726">
        <v>2689728</v>
      </c>
      <c r="N2726">
        <v>16000</v>
      </c>
      <c r="O2726" s="59">
        <v>26367553</v>
      </c>
    </row>
    <row r="2727" spans="1:15" x14ac:dyDescent="0.3">
      <c r="A2727" t="s">
        <v>676</v>
      </c>
      <c r="B2727">
        <v>132.32</v>
      </c>
      <c r="C2727">
        <v>2</v>
      </c>
      <c r="D2727" s="18">
        <v>39223</v>
      </c>
      <c r="E2727" s="18">
        <v>39268</v>
      </c>
      <c r="F2727" t="s">
        <v>5957</v>
      </c>
      <c r="G2727" t="s">
        <v>5968</v>
      </c>
      <c r="H2727" t="s">
        <v>720</v>
      </c>
      <c r="I2727" t="s">
        <v>672</v>
      </c>
      <c r="J2727" t="s">
        <v>851</v>
      </c>
      <c r="K2727" t="s">
        <v>2457</v>
      </c>
      <c r="L2727" t="s">
        <v>3211</v>
      </c>
      <c r="M2727">
        <v>2758139</v>
      </c>
      <c r="N2727">
        <v>90830</v>
      </c>
      <c r="O2727" s="59">
        <v>2150880</v>
      </c>
    </row>
    <row r="2728" spans="1:15" x14ac:dyDescent="0.3">
      <c r="A2728" t="s">
        <v>696</v>
      </c>
      <c r="B2728">
        <v>185.27</v>
      </c>
      <c r="C2728">
        <v>3</v>
      </c>
      <c r="D2728" s="18">
        <v>39236</v>
      </c>
      <c r="E2728" s="18">
        <v>39238</v>
      </c>
      <c r="F2728" t="s">
        <v>5957</v>
      </c>
      <c r="G2728" t="s">
        <v>5969</v>
      </c>
      <c r="H2728" t="s">
        <v>699</v>
      </c>
      <c r="I2728" t="s">
        <v>693</v>
      </c>
      <c r="J2728" t="s">
        <v>694</v>
      </c>
      <c r="K2728" t="s">
        <v>1150</v>
      </c>
      <c r="L2728" t="s">
        <v>3210</v>
      </c>
      <c r="M2728">
        <v>2766236</v>
      </c>
      <c r="N2728">
        <v>70700</v>
      </c>
      <c r="O2728" s="59">
        <v>26234177</v>
      </c>
    </row>
    <row r="2729" spans="1:15" x14ac:dyDescent="0.3">
      <c r="A2729" t="s">
        <v>709</v>
      </c>
      <c r="B2729">
        <v>150.68</v>
      </c>
      <c r="C2729">
        <v>3</v>
      </c>
      <c r="D2729" s="18">
        <v>39373</v>
      </c>
      <c r="E2729" s="18">
        <v>39389</v>
      </c>
      <c r="F2729" t="s">
        <v>5959</v>
      </c>
      <c r="G2729" t="s">
        <v>5969</v>
      </c>
      <c r="H2729" t="s">
        <v>675</v>
      </c>
      <c r="I2729" t="s">
        <v>771</v>
      </c>
      <c r="J2729" t="s">
        <v>772</v>
      </c>
      <c r="K2729" t="s">
        <v>3209</v>
      </c>
      <c r="L2729" t="s">
        <v>3208</v>
      </c>
      <c r="M2729">
        <v>76881</v>
      </c>
      <c r="N2729">
        <v>30300</v>
      </c>
      <c r="O2729" s="59">
        <v>27266216</v>
      </c>
    </row>
    <row r="2730" spans="1:15" x14ac:dyDescent="0.3">
      <c r="A2730" t="s">
        <v>709</v>
      </c>
      <c r="B2730">
        <v>130.55000000000001</v>
      </c>
      <c r="C2730">
        <v>2</v>
      </c>
      <c r="D2730" s="18">
        <v>39178</v>
      </c>
      <c r="E2730" s="18">
        <v>39181</v>
      </c>
      <c r="F2730" t="s">
        <v>5957</v>
      </c>
      <c r="G2730" t="s">
        <v>5969</v>
      </c>
      <c r="H2730" t="s">
        <v>675</v>
      </c>
      <c r="I2730" t="s">
        <v>726</v>
      </c>
      <c r="J2730" t="s">
        <v>727</v>
      </c>
      <c r="K2730" t="s">
        <v>1674</v>
      </c>
      <c r="L2730" t="s">
        <v>1763</v>
      </c>
      <c r="M2730">
        <v>191985</v>
      </c>
      <c r="N2730">
        <v>30300</v>
      </c>
      <c r="O2730" s="59">
        <v>25873413</v>
      </c>
    </row>
    <row r="2731" spans="1:15" x14ac:dyDescent="0.3">
      <c r="A2731" t="s">
        <v>690</v>
      </c>
      <c r="B2731">
        <v>171.66</v>
      </c>
      <c r="C2731">
        <v>2</v>
      </c>
      <c r="D2731" s="18">
        <v>39389</v>
      </c>
      <c r="E2731" s="18">
        <v>39426</v>
      </c>
      <c r="F2731" t="s">
        <v>5959</v>
      </c>
      <c r="G2731" t="s">
        <v>5969</v>
      </c>
      <c r="H2731" t="s">
        <v>699</v>
      </c>
      <c r="I2731" t="s">
        <v>711</v>
      </c>
      <c r="J2731" t="s">
        <v>712</v>
      </c>
      <c r="K2731" t="s">
        <v>1650</v>
      </c>
      <c r="L2731" t="s">
        <v>3207</v>
      </c>
      <c r="M2731">
        <v>150782</v>
      </c>
      <c r="N2731">
        <v>70700</v>
      </c>
      <c r="O2731" s="59">
        <v>27426069</v>
      </c>
    </row>
    <row r="2732" spans="1:15" x14ac:dyDescent="0.3">
      <c r="A2732" t="s">
        <v>690</v>
      </c>
      <c r="B2732">
        <v>135.16999999999999</v>
      </c>
      <c r="C2732">
        <v>3</v>
      </c>
      <c r="D2732" s="18">
        <v>39374</v>
      </c>
      <c r="E2732" s="18">
        <v>39383</v>
      </c>
      <c r="F2732" t="s">
        <v>5959</v>
      </c>
      <c r="G2732" t="s">
        <v>5968</v>
      </c>
      <c r="H2732" t="s">
        <v>720</v>
      </c>
      <c r="I2732" t="s">
        <v>711</v>
      </c>
      <c r="J2732" t="s">
        <v>712</v>
      </c>
      <c r="K2732" t="s">
        <v>924</v>
      </c>
      <c r="L2732" t="s">
        <v>786</v>
      </c>
      <c r="M2732">
        <v>771835</v>
      </c>
      <c r="N2732">
        <v>90830</v>
      </c>
      <c r="O2732" s="59">
        <v>27326815</v>
      </c>
    </row>
    <row r="2733" spans="1:15" x14ac:dyDescent="0.3">
      <c r="A2733" t="s">
        <v>709</v>
      </c>
      <c r="B2733">
        <v>114.36</v>
      </c>
      <c r="C2733">
        <v>1</v>
      </c>
      <c r="D2733" s="18">
        <v>39236</v>
      </c>
      <c r="E2733" s="18">
        <v>39256</v>
      </c>
      <c r="F2733" t="s">
        <v>5957</v>
      </c>
      <c r="G2733" t="s">
        <v>5969</v>
      </c>
      <c r="H2733" t="s">
        <v>681</v>
      </c>
      <c r="I2733" t="s">
        <v>771</v>
      </c>
      <c r="J2733" t="s">
        <v>750</v>
      </c>
      <c r="K2733" t="s">
        <v>817</v>
      </c>
      <c r="L2733" t="s">
        <v>3206</v>
      </c>
      <c r="M2733">
        <v>81189</v>
      </c>
      <c r="N2733">
        <v>16000</v>
      </c>
      <c r="O2733" s="59">
        <v>26238225</v>
      </c>
    </row>
    <row r="2734" spans="1:15" x14ac:dyDescent="0.3">
      <c r="A2734" t="s">
        <v>690</v>
      </c>
      <c r="B2734">
        <v>157.52000000000001</v>
      </c>
      <c r="C2734">
        <v>3</v>
      </c>
      <c r="D2734" s="18">
        <v>39165</v>
      </c>
      <c r="E2734" s="18">
        <v>39170</v>
      </c>
      <c r="F2734" t="s">
        <v>5960</v>
      </c>
      <c r="G2734" t="s">
        <v>5969</v>
      </c>
      <c r="H2734" t="s">
        <v>675</v>
      </c>
      <c r="I2734" t="s">
        <v>722</v>
      </c>
      <c r="J2734" t="s">
        <v>797</v>
      </c>
      <c r="K2734" t="s">
        <v>3013</v>
      </c>
      <c r="L2734" t="s">
        <v>3012</v>
      </c>
      <c r="M2734">
        <v>126346</v>
      </c>
      <c r="N2734">
        <v>30300</v>
      </c>
      <c r="O2734" s="59">
        <v>25710459</v>
      </c>
    </row>
    <row r="2735" spans="1:15" x14ac:dyDescent="0.3">
      <c r="A2735" t="s">
        <v>676</v>
      </c>
      <c r="B2735">
        <v>86.31</v>
      </c>
      <c r="C2735">
        <v>2</v>
      </c>
      <c r="D2735" s="18">
        <v>39368</v>
      </c>
      <c r="E2735" s="18">
        <v>39452</v>
      </c>
      <c r="F2735" t="s">
        <v>5959</v>
      </c>
      <c r="G2735" t="s">
        <v>5969</v>
      </c>
      <c r="H2735" t="s">
        <v>681</v>
      </c>
      <c r="I2735" t="s">
        <v>678</v>
      </c>
      <c r="J2735" t="s">
        <v>679</v>
      </c>
      <c r="K2735" t="s">
        <v>3205</v>
      </c>
      <c r="L2735" t="s">
        <v>2835</v>
      </c>
      <c r="M2735">
        <v>2807727</v>
      </c>
      <c r="N2735">
        <v>16000</v>
      </c>
      <c r="O2735" s="59">
        <v>27401480</v>
      </c>
    </row>
    <row r="2736" spans="1:15" x14ac:dyDescent="0.3">
      <c r="A2736" t="s">
        <v>676</v>
      </c>
      <c r="B2736">
        <v>124.29</v>
      </c>
      <c r="C2736">
        <v>2</v>
      </c>
      <c r="D2736" s="18">
        <v>39179</v>
      </c>
      <c r="E2736" s="18">
        <v>39254</v>
      </c>
      <c r="F2736" t="s">
        <v>5957</v>
      </c>
      <c r="G2736" t="s">
        <v>5969</v>
      </c>
      <c r="H2736" t="s">
        <v>681</v>
      </c>
      <c r="I2736" t="s">
        <v>678</v>
      </c>
      <c r="J2736" t="s">
        <v>753</v>
      </c>
      <c r="K2736" t="s">
        <v>3204</v>
      </c>
      <c r="L2736" t="s">
        <v>3203</v>
      </c>
      <c r="M2736">
        <v>9518072</v>
      </c>
      <c r="N2736">
        <v>16000</v>
      </c>
      <c r="O2736" s="59">
        <v>25825361</v>
      </c>
    </row>
    <row r="2737" spans="1:15" x14ac:dyDescent="0.3">
      <c r="A2737" t="s">
        <v>690</v>
      </c>
      <c r="B2737">
        <v>122.89</v>
      </c>
      <c r="C2737">
        <v>2</v>
      </c>
      <c r="D2737" s="18">
        <v>39356</v>
      </c>
      <c r="E2737" s="18">
        <v>39357</v>
      </c>
      <c r="F2737" t="s">
        <v>5959</v>
      </c>
      <c r="G2737" t="s">
        <v>5969</v>
      </c>
      <c r="H2737" t="s">
        <v>675</v>
      </c>
      <c r="I2737" t="s">
        <v>711</v>
      </c>
      <c r="J2737" t="s">
        <v>712</v>
      </c>
      <c r="K2737" t="s">
        <v>854</v>
      </c>
      <c r="L2737" t="s">
        <v>3202</v>
      </c>
      <c r="M2737">
        <v>157129</v>
      </c>
      <c r="N2737">
        <v>30300</v>
      </c>
      <c r="O2737" s="59">
        <v>2382389</v>
      </c>
    </row>
    <row r="2738" spans="1:15" x14ac:dyDescent="0.3">
      <c r="A2738" t="s">
        <v>709</v>
      </c>
      <c r="B2738">
        <v>130.55000000000001</v>
      </c>
      <c r="C2738">
        <v>2</v>
      </c>
      <c r="D2738" s="18">
        <v>39328</v>
      </c>
      <c r="E2738" s="18">
        <v>39336</v>
      </c>
      <c r="F2738" t="s">
        <v>5958</v>
      </c>
      <c r="G2738" t="s">
        <v>5969</v>
      </c>
      <c r="H2738" t="s">
        <v>675</v>
      </c>
      <c r="I2738" t="s">
        <v>726</v>
      </c>
      <c r="J2738" t="s">
        <v>727</v>
      </c>
      <c r="K2738" t="s">
        <v>759</v>
      </c>
      <c r="L2738" t="s">
        <v>2615</v>
      </c>
      <c r="M2738">
        <v>191641</v>
      </c>
      <c r="N2738">
        <v>30300</v>
      </c>
      <c r="O2738" s="59">
        <v>26948182</v>
      </c>
    </row>
    <row r="2739" spans="1:15" x14ac:dyDescent="0.3">
      <c r="A2739" t="s">
        <v>709</v>
      </c>
      <c r="B2739">
        <v>139.11000000000001</v>
      </c>
      <c r="C2739">
        <v>2</v>
      </c>
      <c r="D2739" s="18">
        <v>39289</v>
      </c>
      <c r="E2739" s="18">
        <v>39315</v>
      </c>
      <c r="F2739" t="s">
        <v>5958</v>
      </c>
      <c r="G2739" t="s">
        <v>5969</v>
      </c>
      <c r="H2739" t="s">
        <v>675</v>
      </c>
      <c r="I2739" t="s">
        <v>771</v>
      </c>
      <c r="J2739" t="s">
        <v>750</v>
      </c>
      <c r="K2739" t="s">
        <v>2172</v>
      </c>
      <c r="L2739" t="s">
        <v>3201</v>
      </c>
      <c r="M2739">
        <v>2135034</v>
      </c>
      <c r="N2739">
        <v>30300</v>
      </c>
      <c r="O2739" s="59">
        <v>26669892</v>
      </c>
    </row>
    <row r="2740" spans="1:15" x14ac:dyDescent="0.3">
      <c r="A2740" t="s">
        <v>690</v>
      </c>
      <c r="B2740">
        <v>90.24</v>
      </c>
      <c r="C2740">
        <v>1</v>
      </c>
      <c r="D2740" s="18">
        <v>39125</v>
      </c>
      <c r="E2740" s="18">
        <v>39129</v>
      </c>
      <c r="F2740" t="s">
        <v>5960</v>
      </c>
      <c r="G2740" t="s">
        <v>5969</v>
      </c>
      <c r="H2740" t="s">
        <v>681</v>
      </c>
      <c r="I2740" t="s">
        <v>687</v>
      </c>
      <c r="J2740" t="s">
        <v>688</v>
      </c>
      <c r="K2740" t="s">
        <v>3200</v>
      </c>
      <c r="L2740" t="s">
        <v>3199</v>
      </c>
      <c r="M2740">
        <v>9059653</v>
      </c>
      <c r="N2740">
        <v>16000</v>
      </c>
      <c r="O2740" s="59">
        <v>25416583</v>
      </c>
    </row>
    <row r="2741" spans="1:15" x14ac:dyDescent="0.3">
      <c r="A2741" t="s">
        <v>690</v>
      </c>
      <c r="B2741">
        <v>124.3</v>
      </c>
      <c r="C2741">
        <v>2</v>
      </c>
      <c r="D2741" s="18">
        <v>39383</v>
      </c>
      <c r="E2741" s="18">
        <v>39402</v>
      </c>
      <c r="F2741" t="s">
        <v>5959</v>
      </c>
      <c r="G2741" t="s">
        <v>5968</v>
      </c>
      <c r="H2741" t="s">
        <v>720</v>
      </c>
      <c r="I2741" t="s">
        <v>711</v>
      </c>
      <c r="J2741" t="s">
        <v>712</v>
      </c>
      <c r="K2741" t="s">
        <v>2051</v>
      </c>
      <c r="L2741" t="s">
        <v>786</v>
      </c>
      <c r="M2741">
        <v>771311</v>
      </c>
      <c r="N2741">
        <v>90830</v>
      </c>
      <c r="O2741" s="59">
        <v>27381697</v>
      </c>
    </row>
    <row r="2742" spans="1:15" x14ac:dyDescent="0.3">
      <c r="A2742" t="s">
        <v>696</v>
      </c>
      <c r="B2742">
        <v>125.7</v>
      </c>
      <c r="C2742">
        <v>1</v>
      </c>
      <c r="D2742" s="18">
        <v>39363</v>
      </c>
      <c r="E2742" s="18">
        <v>39383</v>
      </c>
      <c r="F2742" t="s">
        <v>5959</v>
      </c>
      <c r="G2742" t="s">
        <v>5969</v>
      </c>
      <c r="H2742" t="s">
        <v>681</v>
      </c>
      <c r="I2742" t="s">
        <v>693</v>
      </c>
      <c r="J2742" t="s">
        <v>694</v>
      </c>
      <c r="K2742" t="s">
        <v>955</v>
      </c>
      <c r="L2742" t="s">
        <v>3198</v>
      </c>
      <c r="M2742">
        <v>359919</v>
      </c>
      <c r="N2742">
        <v>16000</v>
      </c>
      <c r="O2742" s="59">
        <v>27233936</v>
      </c>
    </row>
    <row r="2743" spans="1:15" x14ac:dyDescent="0.3">
      <c r="A2743" t="s">
        <v>696</v>
      </c>
      <c r="B2743">
        <v>124.43</v>
      </c>
      <c r="C2743">
        <v>1</v>
      </c>
      <c r="D2743" s="18">
        <v>39353</v>
      </c>
      <c r="E2743" s="18">
        <v>39359</v>
      </c>
      <c r="F2743" t="s">
        <v>5958</v>
      </c>
      <c r="G2743" t="s">
        <v>5969</v>
      </c>
      <c r="H2743" t="s">
        <v>681</v>
      </c>
      <c r="I2743" t="s">
        <v>693</v>
      </c>
      <c r="J2743" t="s">
        <v>694</v>
      </c>
      <c r="K2743" t="s">
        <v>3197</v>
      </c>
      <c r="L2743" t="s">
        <v>3196</v>
      </c>
      <c r="M2743">
        <v>2880688</v>
      </c>
      <c r="N2743">
        <v>16000</v>
      </c>
      <c r="O2743" s="59">
        <v>27180304</v>
      </c>
    </row>
    <row r="2744" spans="1:15" x14ac:dyDescent="0.3">
      <c r="A2744" t="s">
        <v>709</v>
      </c>
      <c r="B2744">
        <v>127.08</v>
      </c>
      <c r="C2744">
        <v>3</v>
      </c>
      <c r="D2744" s="18">
        <v>39249</v>
      </c>
      <c r="E2744" s="18">
        <v>39280</v>
      </c>
      <c r="F2744" t="s">
        <v>5957</v>
      </c>
      <c r="G2744" t="s">
        <v>5969</v>
      </c>
      <c r="H2744" t="s">
        <v>681</v>
      </c>
      <c r="I2744" t="s">
        <v>771</v>
      </c>
      <c r="J2744" t="s">
        <v>772</v>
      </c>
      <c r="K2744" t="s">
        <v>984</v>
      </c>
      <c r="L2744" t="s">
        <v>3195</v>
      </c>
      <c r="M2744">
        <v>2650357</v>
      </c>
      <c r="N2744">
        <v>16000</v>
      </c>
      <c r="O2744" s="59">
        <v>26347088</v>
      </c>
    </row>
    <row r="2745" spans="1:15" x14ac:dyDescent="0.3">
      <c r="A2745" t="s">
        <v>709</v>
      </c>
      <c r="B2745">
        <v>114.36</v>
      </c>
      <c r="C2745">
        <v>1</v>
      </c>
      <c r="D2745" s="18">
        <v>39380</v>
      </c>
      <c r="E2745" s="18">
        <v>39392</v>
      </c>
      <c r="F2745" t="s">
        <v>5959</v>
      </c>
      <c r="G2745" t="s">
        <v>5969</v>
      </c>
      <c r="H2745" t="s">
        <v>681</v>
      </c>
      <c r="I2745" t="s">
        <v>771</v>
      </c>
      <c r="J2745" t="s">
        <v>750</v>
      </c>
      <c r="K2745" t="s">
        <v>1251</v>
      </c>
      <c r="L2745" t="s">
        <v>3194</v>
      </c>
      <c r="M2745">
        <v>2339095</v>
      </c>
      <c r="N2745">
        <v>16000</v>
      </c>
      <c r="O2745" s="59">
        <v>2427411</v>
      </c>
    </row>
    <row r="2746" spans="1:15" x14ac:dyDescent="0.3">
      <c r="A2746" t="s">
        <v>676</v>
      </c>
      <c r="B2746">
        <v>86.31</v>
      </c>
      <c r="C2746">
        <v>2</v>
      </c>
      <c r="D2746" s="18">
        <v>39261</v>
      </c>
      <c r="E2746" s="18">
        <v>39312</v>
      </c>
      <c r="F2746" t="s">
        <v>5957</v>
      </c>
      <c r="G2746" t="s">
        <v>5969</v>
      </c>
      <c r="H2746" t="s">
        <v>681</v>
      </c>
      <c r="I2746" t="s">
        <v>678</v>
      </c>
      <c r="J2746" t="s">
        <v>679</v>
      </c>
      <c r="K2746" t="s">
        <v>3193</v>
      </c>
      <c r="L2746" t="s">
        <v>3192</v>
      </c>
      <c r="M2746">
        <v>296884</v>
      </c>
      <c r="N2746">
        <v>16000</v>
      </c>
      <c r="O2746" s="59">
        <v>26416270</v>
      </c>
    </row>
    <row r="2747" spans="1:15" x14ac:dyDescent="0.3">
      <c r="A2747" t="s">
        <v>696</v>
      </c>
      <c r="B2747">
        <v>182.38</v>
      </c>
      <c r="C2747">
        <v>3</v>
      </c>
      <c r="D2747" s="18">
        <v>39138</v>
      </c>
      <c r="E2747" s="18">
        <v>39143</v>
      </c>
      <c r="F2747" t="s">
        <v>5960</v>
      </c>
      <c r="G2747" t="s">
        <v>5969</v>
      </c>
      <c r="H2747" t="s">
        <v>699</v>
      </c>
      <c r="I2747" t="s">
        <v>693</v>
      </c>
      <c r="J2747" t="s">
        <v>694</v>
      </c>
      <c r="K2747" t="s">
        <v>3191</v>
      </c>
      <c r="L2747" t="s">
        <v>3190</v>
      </c>
      <c r="M2747">
        <v>2671213</v>
      </c>
      <c r="N2747">
        <v>70700</v>
      </c>
      <c r="O2747" s="59">
        <v>25498125</v>
      </c>
    </row>
    <row r="2748" spans="1:15" x14ac:dyDescent="0.3">
      <c r="A2748" t="s">
        <v>690</v>
      </c>
      <c r="B2748">
        <v>173</v>
      </c>
      <c r="C2748">
        <v>2</v>
      </c>
      <c r="D2748" s="18">
        <v>39096</v>
      </c>
      <c r="E2748" s="18">
        <v>39114</v>
      </c>
      <c r="F2748" t="s">
        <v>5960</v>
      </c>
      <c r="G2748" t="s">
        <v>5969</v>
      </c>
      <c r="H2748" t="s">
        <v>699</v>
      </c>
      <c r="I2748" t="s">
        <v>687</v>
      </c>
      <c r="J2748" t="s">
        <v>688</v>
      </c>
      <c r="K2748" t="s">
        <v>962</v>
      </c>
      <c r="L2748" t="s">
        <v>1949</v>
      </c>
      <c r="M2748">
        <v>953213</v>
      </c>
      <c r="N2748">
        <v>70700</v>
      </c>
      <c r="O2748" s="59">
        <v>25198642</v>
      </c>
    </row>
    <row r="2749" spans="1:15" x14ac:dyDescent="0.3">
      <c r="A2749" t="s">
        <v>690</v>
      </c>
      <c r="B2749">
        <v>138.52000000000001</v>
      </c>
      <c r="C2749">
        <v>2</v>
      </c>
      <c r="D2749" s="18">
        <v>39303</v>
      </c>
      <c r="E2749" s="18">
        <v>39334</v>
      </c>
      <c r="F2749" t="s">
        <v>5958</v>
      </c>
      <c r="G2749" t="s">
        <v>5969</v>
      </c>
      <c r="H2749" t="s">
        <v>675</v>
      </c>
      <c r="I2749" t="s">
        <v>687</v>
      </c>
      <c r="J2749" t="s">
        <v>688</v>
      </c>
      <c r="K2749" t="s">
        <v>2437</v>
      </c>
      <c r="L2749" t="s">
        <v>2436</v>
      </c>
      <c r="M2749">
        <v>258769</v>
      </c>
      <c r="N2749">
        <v>30300</v>
      </c>
      <c r="O2749" s="59">
        <v>26736792</v>
      </c>
    </row>
    <row r="2750" spans="1:15" x14ac:dyDescent="0.3">
      <c r="A2750" t="s">
        <v>690</v>
      </c>
      <c r="B2750">
        <v>123.68</v>
      </c>
      <c r="C2750">
        <v>3</v>
      </c>
      <c r="D2750" s="18">
        <v>39297</v>
      </c>
      <c r="E2750" s="18">
        <v>39311</v>
      </c>
      <c r="F2750" t="s">
        <v>5958</v>
      </c>
      <c r="G2750" t="s">
        <v>5969</v>
      </c>
      <c r="H2750" t="s">
        <v>675</v>
      </c>
      <c r="I2750" t="s">
        <v>711</v>
      </c>
      <c r="J2750" t="s">
        <v>712</v>
      </c>
      <c r="K2750" t="s">
        <v>3189</v>
      </c>
      <c r="L2750" t="s">
        <v>3188</v>
      </c>
      <c r="M2750">
        <v>149219</v>
      </c>
      <c r="N2750">
        <v>30300</v>
      </c>
      <c r="O2750" s="59">
        <v>26728441</v>
      </c>
    </row>
    <row r="2751" spans="1:15" x14ac:dyDescent="0.3">
      <c r="A2751" t="s">
        <v>709</v>
      </c>
      <c r="B2751">
        <v>134.01</v>
      </c>
      <c r="C2751">
        <v>3</v>
      </c>
      <c r="D2751" s="18">
        <v>39285</v>
      </c>
      <c r="E2751" s="18">
        <v>39321</v>
      </c>
      <c r="F2751" t="s">
        <v>5958</v>
      </c>
      <c r="G2751" t="s">
        <v>5969</v>
      </c>
      <c r="H2751" t="s">
        <v>681</v>
      </c>
      <c r="I2751" t="s">
        <v>746</v>
      </c>
      <c r="J2751" t="s">
        <v>747</v>
      </c>
      <c r="K2751" t="s">
        <v>3187</v>
      </c>
      <c r="L2751" t="s">
        <v>3186</v>
      </c>
      <c r="M2751">
        <v>9033886</v>
      </c>
      <c r="N2751">
        <v>16000</v>
      </c>
      <c r="O2751" s="59">
        <v>17747761</v>
      </c>
    </row>
    <row r="2752" spans="1:15" x14ac:dyDescent="0.3">
      <c r="A2752" t="s">
        <v>696</v>
      </c>
      <c r="B2752">
        <v>124.37</v>
      </c>
      <c r="C2752">
        <v>2</v>
      </c>
      <c r="D2752" s="18">
        <v>39298</v>
      </c>
      <c r="E2752" s="18">
        <v>39307</v>
      </c>
      <c r="F2752" t="s">
        <v>5958</v>
      </c>
      <c r="G2752" t="s">
        <v>5969</v>
      </c>
      <c r="H2752" t="s">
        <v>681</v>
      </c>
      <c r="I2752" t="s">
        <v>693</v>
      </c>
      <c r="J2752" t="s">
        <v>694</v>
      </c>
      <c r="K2752" t="s">
        <v>1056</v>
      </c>
      <c r="L2752" t="s">
        <v>2571</v>
      </c>
      <c r="M2752">
        <v>2621428</v>
      </c>
      <c r="N2752">
        <v>16000</v>
      </c>
      <c r="O2752" s="59">
        <v>26799119</v>
      </c>
    </row>
    <row r="2753" spans="1:15" x14ac:dyDescent="0.3">
      <c r="A2753" t="s">
        <v>676</v>
      </c>
      <c r="B2753">
        <v>183.17</v>
      </c>
      <c r="C2753">
        <v>2</v>
      </c>
      <c r="D2753" s="18">
        <v>39256</v>
      </c>
      <c r="E2753" s="18">
        <v>39313</v>
      </c>
      <c r="F2753" t="s">
        <v>5957</v>
      </c>
      <c r="G2753" t="s">
        <v>5969</v>
      </c>
      <c r="H2753" t="s">
        <v>699</v>
      </c>
      <c r="I2753" t="s">
        <v>683</v>
      </c>
      <c r="J2753" t="s">
        <v>1519</v>
      </c>
      <c r="K2753" t="s">
        <v>3185</v>
      </c>
      <c r="L2753" t="s">
        <v>3184</v>
      </c>
      <c r="M2753">
        <v>17344</v>
      </c>
      <c r="N2753">
        <v>70700</v>
      </c>
      <c r="O2753" s="59">
        <v>26392184</v>
      </c>
    </row>
    <row r="2754" spans="1:15" x14ac:dyDescent="0.3">
      <c r="A2754" t="s">
        <v>690</v>
      </c>
      <c r="B2754">
        <v>98.91</v>
      </c>
      <c r="C2754">
        <v>1</v>
      </c>
      <c r="D2754" s="18">
        <v>39325</v>
      </c>
      <c r="E2754" s="18">
        <v>39344</v>
      </c>
      <c r="F2754" t="s">
        <v>5958</v>
      </c>
      <c r="G2754" t="s">
        <v>5969</v>
      </c>
      <c r="H2754" t="s">
        <v>681</v>
      </c>
      <c r="I2754" t="s">
        <v>711</v>
      </c>
      <c r="J2754" t="s">
        <v>712</v>
      </c>
      <c r="K2754" t="s">
        <v>854</v>
      </c>
      <c r="L2754" t="s">
        <v>1003</v>
      </c>
      <c r="M2754">
        <v>2146893</v>
      </c>
      <c r="N2754">
        <v>16000</v>
      </c>
      <c r="O2754" s="59">
        <v>26945491</v>
      </c>
    </row>
    <row r="2755" spans="1:15" x14ac:dyDescent="0.3">
      <c r="A2755" t="s">
        <v>696</v>
      </c>
      <c r="B2755">
        <v>124.37</v>
      </c>
      <c r="C2755">
        <v>2</v>
      </c>
      <c r="D2755" s="18">
        <v>39391</v>
      </c>
      <c r="E2755" s="18">
        <v>39416</v>
      </c>
      <c r="F2755" t="s">
        <v>5959</v>
      </c>
      <c r="G2755" t="s">
        <v>5969</v>
      </c>
      <c r="H2755" t="s">
        <v>681</v>
      </c>
      <c r="I2755" t="s">
        <v>693</v>
      </c>
      <c r="J2755" t="s">
        <v>694</v>
      </c>
      <c r="K2755" t="s">
        <v>1242</v>
      </c>
      <c r="L2755" t="s">
        <v>1635</v>
      </c>
      <c r="M2755">
        <v>2856901</v>
      </c>
      <c r="N2755">
        <v>16000</v>
      </c>
      <c r="O2755" s="59">
        <v>27454244</v>
      </c>
    </row>
    <row r="2756" spans="1:15" x14ac:dyDescent="0.3">
      <c r="A2756" t="s">
        <v>690</v>
      </c>
      <c r="B2756">
        <v>157.52000000000001</v>
      </c>
      <c r="C2756">
        <v>3</v>
      </c>
      <c r="D2756" s="18">
        <v>39340</v>
      </c>
      <c r="E2756" s="18">
        <v>39360</v>
      </c>
      <c r="F2756" t="s">
        <v>5958</v>
      </c>
      <c r="G2756" t="s">
        <v>5969</v>
      </c>
      <c r="H2756" t="s">
        <v>675</v>
      </c>
      <c r="I2756" t="s">
        <v>722</v>
      </c>
      <c r="J2756" t="s">
        <v>723</v>
      </c>
      <c r="K2756" t="s">
        <v>1693</v>
      </c>
      <c r="L2756" t="s">
        <v>1794</v>
      </c>
      <c r="M2756">
        <v>1962798</v>
      </c>
      <c r="N2756">
        <v>30300</v>
      </c>
      <c r="O2756" s="59">
        <v>27051333</v>
      </c>
    </row>
    <row r="2757" spans="1:15" x14ac:dyDescent="0.3">
      <c r="A2757" t="s">
        <v>690</v>
      </c>
      <c r="B2757">
        <v>92.9</v>
      </c>
      <c r="C2757">
        <v>2</v>
      </c>
      <c r="D2757" s="18">
        <v>39278</v>
      </c>
      <c r="E2757" s="18">
        <v>39288</v>
      </c>
      <c r="F2757" t="s">
        <v>5958</v>
      </c>
      <c r="G2757" t="s">
        <v>5969</v>
      </c>
      <c r="H2757" t="s">
        <v>681</v>
      </c>
      <c r="I2757" t="s">
        <v>711</v>
      </c>
      <c r="J2757" t="s">
        <v>712</v>
      </c>
      <c r="K2757" t="s">
        <v>1611</v>
      </c>
      <c r="L2757" t="s">
        <v>918</v>
      </c>
      <c r="M2757">
        <v>1799475</v>
      </c>
      <c r="N2757">
        <v>16000</v>
      </c>
      <c r="O2757" s="59">
        <v>26566761</v>
      </c>
    </row>
    <row r="2758" spans="1:15" x14ac:dyDescent="0.3">
      <c r="A2758" t="s">
        <v>676</v>
      </c>
      <c r="B2758">
        <v>140.33000000000001</v>
      </c>
      <c r="C2758">
        <v>2</v>
      </c>
      <c r="D2758" s="18">
        <v>39373</v>
      </c>
      <c r="E2758" s="18">
        <v>39387</v>
      </c>
      <c r="F2758" t="s">
        <v>5959</v>
      </c>
      <c r="G2758" t="s">
        <v>5968</v>
      </c>
      <c r="H2758" t="s">
        <v>720</v>
      </c>
      <c r="I2758" t="s">
        <v>672</v>
      </c>
      <c r="J2758" t="s">
        <v>779</v>
      </c>
      <c r="K2758" t="s">
        <v>3183</v>
      </c>
      <c r="L2758" t="s">
        <v>3182</v>
      </c>
      <c r="M2758">
        <v>9028310</v>
      </c>
      <c r="N2758">
        <v>90830</v>
      </c>
      <c r="O2758" s="59">
        <v>27288059</v>
      </c>
    </row>
    <row r="2759" spans="1:15" x14ac:dyDescent="0.3">
      <c r="A2759" t="s">
        <v>709</v>
      </c>
      <c r="B2759">
        <v>180.57</v>
      </c>
      <c r="C2759">
        <v>4</v>
      </c>
      <c r="D2759" s="18">
        <v>39374</v>
      </c>
      <c r="E2759" s="18">
        <v>39387</v>
      </c>
      <c r="F2759" t="s">
        <v>5959</v>
      </c>
      <c r="G2759" t="s">
        <v>5969</v>
      </c>
      <c r="H2759" t="s">
        <v>675</v>
      </c>
      <c r="I2759" t="s">
        <v>746</v>
      </c>
      <c r="J2759" t="s">
        <v>747</v>
      </c>
      <c r="K2759" t="s">
        <v>1539</v>
      </c>
      <c r="L2759" t="s">
        <v>1538</v>
      </c>
      <c r="M2759">
        <v>1999508</v>
      </c>
      <c r="N2759">
        <v>30300</v>
      </c>
      <c r="O2759" s="59">
        <v>17800925</v>
      </c>
    </row>
    <row r="2760" spans="1:15" x14ac:dyDescent="0.3">
      <c r="A2760" t="s">
        <v>709</v>
      </c>
      <c r="B2760">
        <v>192.07</v>
      </c>
      <c r="C2760">
        <v>2</v>
      </c>
      <c r="D2760" s="18">
        <v>39208</v>
      </c>
      <c r="E2760" s="18">
        <v>39219</v>
      </c>
      <c r="F2760" t="s">
        <v>5957</v>
      </c>
      <c r="G2760" t="s">
        <v>5969</v>
      </c>
      <c r="H2760" t="s">
        <v>699</v>
      </c>
      <c r="I2760" t="s">
        <v>706</v>
      </c>
      <c r="J2760" t="s">
        <v>707</v>
      </c>
      <c r="K2760" t="s">
        <v>1937</v>
      </c>
      <c r="L2760" t="s">
        <v>3181</v>
      </c>
      <c r="M2760">
        <v>940814</v>
      </c>
      <c r="N2760">
        <v>70700</v>
      </c>
      <c r="O2760" s="59">
        <v>26071364</v>
      </c>
    </row>
    <row r="2761" spans="1:15" x14ac:dyDescent="0.3">
      <c r="A2761" t="s">
        <v>709</v>
      </c>
      <c r="B2761">
        <v>135.12</v>
      </c>
      <c r="C2761">
        <v>2</v>
      </c>
      <c r="D2761" s="18">
        <v>39355</v>
      </c>
      <c r="E2761" s="18">
        <v>39371</v>
      </c>
      <c r="F2761" t="s">
        <v>5958</v>
      </c>
      <c r="G2761" t="s">
        <v>5969</v>
      </c>
      <c r="H2761" t="s">
        <v>681</v>
      </c>
      <c r="I2761" t="s">
        <v>746</v>
      </c>
      <c r="J2761" t="s">
        <v>782</v>
      </c>
      <c r="K2761" t="s">
        <v>3180</v>
      </c>
      <c r="L2761" t="s">
        <v>3179</v>
      </c>
      <c r="M2761">
        <v>383155</v>
      </c>
      <c r="N2761">
        <v>16000</v>
      </c>
      <c r="O2761" s="59">
        <v>17767743</v>
      </c>
    </row>
    <row r="2762" spans="1:15" x14ac:dyDescent="0.3">
      <c r="A2762" t="s">
        <v>709</v>
      </c>
      <c r="B2762">
        <v>97.73</v>
      </c>
      <c r="C2762">
        <v>2</v>
      </c>
      <c r="D2762" s="18">
        <v>39307</v>
      </c>
      <c r="E2762" s="18">
        <v>39353</v>
      </c>
      <c r="F2762" t="s">
        <v>5958</v>
      </c>
      <c r="G2762" t="s">
        <v>5968</v>
      </c>
      <c r="H2762" t="s">
        <v>720</v>
      </c>
      <c r="I2762" t="s">
        <v>706</v>
      </c>
      <c r="J2762" t="s">
        <v>707</v>
      </c>
      <c r="K2762" t="s">
        <v>3178</v>
      </c>
      <c r="L2762" t="s">
        <v>3177</v>
      </c>
      <c r="M2762">
        <v>2692623</v>
      </c>
      <c r="N2762">
        <v>90830</v>
      </c>
      <c r="O2762" s="59">
        <v>26785556</v>
      </c>
    </row>
    <row r="2763" spans="1:15" x14ac:dyDescent="0.3">
      <c r="A2763" t="s">
        <v>690</v>
      </c>
      <c r="B2763">
        <v>121.13</v>
      </c>
      <c r="C2763">
        <v>1</v>
      </c>
      <c r="D2763" s="18">
        <v>39194</v>
      </c>
      <c r="E2763" s="18">
        <v>39208</v>
      </c>
      <c r="F2763" t="s">
        <v>5957</v>
      </c>
      <c r="G2763" t="s">
        <v>5969</v>
      </c>
      <c r="H2763" t="s">
        <v>675</v>
      </c>
      <c r="I2763" t="s">
        <v>711</v>
      </c>
      <c r="J2763" t="s">
        <v>712</v>
      </c>
      <c r="K2763" t="s">
        <v>935</v>
      </c>
      <c r="L2763" t="s">
        <v>934</v>
      </c>
      <c r="M2763">
        <v>770976</v>
      </c>
      <c r="N2763">
        <v>30300</v>
      </c>
      <c r="O2763" s="59">
        <v>25922150</v>
      </c>
    </row>
    <row r="2764" spans="1:15" x14ac:dyDescent="0.3">
      <c r="A2764" t="s">
        <v>676</v>
      </c>
      <c r="B2764">
        <v>108.51</v>
      </c>
      <c r="C2764">
        <v>1</v>
      </c>
      <c r="D2764" s="18">
        <v>39131</v>
      </c>
      <c r="E2764" s="18">
        <v>39179</v>
      </c>
      <c r="F2764" t="s">
        <v>5960</v>
      </c>
      <c r="G2764" t="s">
        <v>5969</v>
      </c>
      <c r="H2764" t="s">
        <v>681</v>
      </c>
      <c r="I2764" t="s">
        <v>672</v>
      </c>
      <c r="J2764" t="s">
        <v>851</v>
      </c>
      <c r="K2764" t="s">
        <v>2964</v>
      </c>
      <c r="L2764" t="s">
        <v>1248</v>
      </c>
      <c r="M2764">
        <v>9209374</v>
      </c>
      <c r="N2764">
        <v>16000</v>
      </c>
      <c r="O2764" s="59">
        <v>25366359</v>
      </c>
    </row>
    <row r="2765" spans="1:15" x14ac:dyDescent="0.3">
      <c r="A2765" t="s">
        <v>676</v>
      </c>
      <c r="B2765">
        <v>169.38</v>
      </c>
      <c r="C2765">
        <v>2</v>
      </c>
      <c r="D2765" s="18">
        <v>39284</v>
      </c>
      <c r="E2765" s="18">
        <v>39383</v>
      </c>
      <c r="F2765" t="s">
        <v>5958</v>
      </c>
      <c r="G2765" t="s">
        <v>5969</v>
      </c>
      <c r="H2765" t="s">
        <v>699</v>
      </c>
      <c r="I2765" t="s">
        <v>678</v>
      </c>
      <c r="J2765" t="s">
        <v>1180</v>
      </c>
      <c r="K2765" t="s">
        <v>757</v>
      </c>
      <c r="L2765" t="s">
        <v>1465</v>
      </c>
      <c r="M2765">
        <v>2387617</v>
      </c>
      <c r="N2765">
        <v>70700</v>
      </c>
      <c r="O2765" s="59">
        <v>26610503</v>
      </c>
    </row>
    <row r="2766" spans="1:15" x14ac:dyDescent="0.3">
      <c r="A2766" t="s">
        <v>690</v>
      </c>
      <c r="B2766">
        <v>137.02000000000001</v>
      </c>
      <c r="C2766">
        <v>3</v>
      </c>
      <c r="D2766" s="18">
        <v>39307</v>
      </c>
      <c r="E2766" s="18">
        <v>39336</v>
      </c>
      <c r="F2766" t="s">
        <v>5958</v>
      </c>
      <c r="G2766" t="s">
        <v>5969</v>
      </c>
      <c r="H2766" t="s">
        <v>675</v>
      </c>
      <c r="I2766" t="s">
        <v>722</v>
      </c>
      <c r="J2766" t="s">
        <v>723</v>
      </c>
      <c r="K2766" t="s">
        <v>1234</v>
      </c>
      <c r="L2766" t="s">
        <v>2304</v>
      </c>
      <c r="M2766">
        <v>164292</v>
      </c>
      <c r="N2766">
        <v>30300</v>
      </c>
      <c r="O2766" s="59">
        <v>26891761</v>
      </c>
    </row>
    <row r="2767" spans="1:15" x14ac:dyDescent="0.3">
      <c r="A2767" t="s">
        <v>690</v>
      </c>
      <c r="B2767">
        <v>98.41</v>
      </c>
      <c r="C2767">
        <v>1</v>
      </c>
      <c r="D2767" s="18">
        <v>39186</v>
      </c>
      <c r="E2767" s="18">
        <v>39196</v>
      </c>
      <c r="F2767" t="s">
        <v>5957</v>
      </c>
      <c r="G2767" t="s">
        <v>5969</v>
      </c>
      <c r="H2767" t="s">
        <v>681</v>
      </c>
      <c r="I2767" t="s">
        <v>711</v>
      </c>
      <c r="J2767" t="s">
        <v>712</v>
      </c>
      <c r="K2767" t="s">
        <v>1967</v>
      </c>
      <c r="L2767" t="s">
        <v>1966</v>
      </c>
      <c r="M2767">
        <v>770817</v>
      </c>
      <c r="N2767">
        <v>16000</v>
      </c>
      <c r="O2767" s="59">
        <v>25869029</v>
      </c>
    </row>
    <row r="2768" spans="1:15" x14ac:dyDescent="0.3">
      <c r="A2768" t="s">
        <v>690</v>
      </c>
      <c r="B2768">
        <v>123.68</v>
      </c>
      <c r="C2768">
        <v>3</v>
      </c>
      <c r="D2768" s="18">
        <v>39219</v>
      </c>
      <c r="E2768" s="18">
        <v>39229</v>
      </c>
      <c r="F2768" t="s">
        <v>5957</v>
      </c>
      <c r="G2768" t="s">
        <v>5969</v>
      </c>
      <c r="H2768" t="s">
        <v>675</v>
      </c>
      <c r="I2768" t="s">
        <v>711</v>
      </c>
      <c r="J2768" t="s">
        <v>712</v>
      </c>
      <c r="K2768" t="s">
        <v>1366</v>
      </c>
      <c r="L2768" t="s">
        <v>3176</v>
      </c>
      <c r="M2768">
        <v>2740097</v>
      </c>
      <c r="N2768">
        <v>30300</v>
      </c>
      <c r="O2768" s="59">
        <v>2125941</v>
      </c>
    </row>
    <row r="2769" spans="1:15" x14ac:dyDescent="0.3">
      <c r="A2769" t="s">
        <v>696</v>
      </c>
      <c r="B2769">
        <v>161.15</v>
      </c>
      <c r="C2769">
        <v>3</v>
      </c>
      <c r="D2769" s="18">
        <v>39398</v>
      </c>
      <c r="E2769" s="18">
        <v>39402</v>
      </c>
      <c r="F2769" t="s">
        <v>5959</v>
      </c>
      <c r="G2769" t="s">
        <v>5969</v>
      </c>
      <c r="H2769" t="s">
        <v>675</v>
      </c>
      <c r="I2769" t="s">
        <v>693</v>
      </c>
      <c r="J2769" t="s">
        <v>694</v>
      </c>
      <c r="K2769" t="s">
        <v>2233</v>
      </c>
      <c r="L2769" t="s">
        <v>2955</v>
      </c>
      <c r="M2769">
        <v>344895</v>
      </c>
      <c r="N2769">
        <v>30300</v>
      </c>
      <c r="O2769" s="59">
        <v>27507520</v>
      </c>
    </row>
    <row r="2770" spans="1:15" x14ac:dyDescent="0.3">
      <c r="A2770" t="s">
        <v>696</v>
      </c>
      <c r="B2770">
        <v>192.93</v>
      </c>
      <c r="C2770">
        <v>4</v>
      </c>
      <c r="D2770" s="18">
        <v>39326</v>
      </c>
      <c r="E2770" s="18">
        <v>39343</v>
      </c>
      <c r="F2770" t="s">
        <v>5958</v>
      </c>
      <c r="G2770" t="s">
        <v>5968</v>
      </c>
      <c r="H2770" t="s">
        <v>755</v>
      </c>
      <c r="I2770" t="s">
        <v>946</v>
      </c>
      <c r="J2770" t="s">
        <v>1124</v>
      </c>
      <c r="K2770" t="s">
        <v>1834</v>
      </c>
      <c r="L2770" t="s">
        <v>3175</v>
      </c>
      <c r="M2770">
        <v>960274</v>
      </c>
      <c r="N2770">
        <v>87000</v>
      </c>
      <c r="O2770" s="59">
        <v>26934982</v>
      </c>
    </row>
    <row r="2771" spans="1:15" x14ac:dyDescent="0.3">
      <c r="A2771" t="s">
        <v>676</v>
      </c>
      <c r="B2771">
        <v>94.03</v>
      </c>
      <c r="C2771">
        <v>1</v>
      </c>
      <c r="D2771" s="18">
        <v>39255</v>
      </c>
      <c r="E2771" s="18">
        <v>39284</v>
      </c>
      <c r="F2771" t="s">
        <v>5957</v>
      </c>
      <c r="G2771" t="s">
        <v>5969</v>
      </c>
      <c r="H2771" t="s">
        <v>681</v>
      </c>
      <c r="I2771" t="s">
        <v>683</v>
      </c>
      <c r="J2771" t="s">
        <v>684</v>
      </c>
      <c r="K2771" t="s">
        <v>685</v>
      </c>
      <c r="L2771" t="s">
        <v>3174</v>
      </c>
      <c r="M2771">
        <v>309989</v>
      </c>
      <c r="N2771">
        <v>16000</v>
      </c>
      <c r="O2771" s="59">
        <v>26417292</v>
      </c>
    </row>
    <row r="2772" spans="1:15" x14ac:dyDescent="0.3">
      <c r="A2772" t="s">
        <v>696</v>
      </c>
      <c r="B2772">
        <v>154.55000000000001</v>
      </c>
      <c r="C2772">
        <v>2</v>
      </c>
      <c r="D2772" s="18">
        <v>39405</v>
      </c>
      <c r="E2772" s="18">
        <v>39428</v>
      </c>
      <c r="F2772" t="s">
        <v>5959</v>
      </c>
      <c r="G2772" t="s">
        <v>5968</v>
      </c>
      <c r="H2772" t="s">
        <v>720</v>
      </c>
      <c r="I2772" t="s">
        <v>693</v>
      </c>
      <c r="J2772" t="s">
        <v>694</v>
      </c>
      <c r="K2772" t="s">
        <v>3067</v>
      </c>
      <c r="L2772" t="s">
        <v>3173</v>
      </c>
      <c r="M2772">
        <v>2791531</v>
      </c>
      <c r="N2772">
        <v>90830</v>
      </c>
      <c r="O2772" s="59">
        <v>27615189</v>
      </c>
    </row>
    <row r="2773" spans="1:15" x14ac:dyDescent="0.3">
      <c r="A2773" t="s">
        <v>696</v>
      </c>
      <c r="B2773">
        <v>136.43</v>
      </c>
      <c r="C2773">
        <v>2</v>
      </c>
      <c r="D2773" s="18">
        <v>39223</v>
      </c>
      <c r="E2773" s="18">
        <v>39242</v>
      </c>
      <c r="F2773" t="s">
        <v>5957</v>
      </c>
      <c r="G2773" t="s">
        <v>5968</v>
      </c>
      <c r="H2773" t="s">
        <v>720</v>
      </c>
      <c r="I2773" t="s">
        <v>693</v>
      </c>
      <c r="J2773" t="s">
        <v>694</v>
      </c>
      <c r="K2773" t="s">
        <v>733</v>
      </c>
      <c r="L2773" t="s">
        <v>2451</v>
      </c>
      <c r="M2773">
        <v>354979</v>
      </c>
      <c r="N2773">
        <v>90830</v>
      </c>
      <c r="O2773" s="59">
        <v>26320104</v>
      </c>
    </row>
    <row r="2774" spans="1:15" x14ac:dyDescent="0.3">
      <c r="A2774" t="s">
        <v>676</v>
      </c>
      <c r="B2774">
        <v>165.01</v>
      </c>
      <c r="C2774">
        <v>2</v>
      </c>
      <c r="D2774" s="18">
        <v>39363</v>
      </c>
      <c r="E2774" s="18">
        <v>39379</v>
      </c>
      <c r="F2774" t="s">
        <v>5959</v>
      </c>
      <c r="G2774" t="s">
        <v>5969</v>
      </c>
      <c r="H2774" t="s">
        <v>675</v>
      </c>
      <c r="I2774" t="s">
        <v>678</v>
      </c>
      <c r="J2774" t="s">
        <v>679</v>
      </c>
      <c r="K2774" t="s">
        <v>2501</v>
      </c>
      <c r="L2774" t="s">
        <v>3172</v>
      </c>
      <c r="M2774">
        <v>281086</v>
      </c>
      <c r="N2774">
        <v>30300</v>
      </c>
      <c r="O2774" s="59">
        <v>27227204</v>
      </c>
    </row>
    <row r="2775" spans="1:15" x14ac:dyDescent="0.3">
      <c r="A2775" t="s">
        <v>709</v>
      </c>
      <c r="B2775">
        <v>134.38</v>
      </c>
      <c r="C2775">
        <v>2</v>
      </c>
      <c r="D2775" s="18">
        <v>39278</v>
      </c>
      <c r="E2775" s="18">
        <v>39322</v>
      </c>
      <c r="F2775" t="s">
        <v>5958</v>
      </c>
      <c r="G2775" t="s">
        <v>5969</v>
      </c>
      <c r="H2775" t="s">
        <v>681</v>
      </c>
      <c r="I2775" t="s">
        <v>746</v>
      </c>
      <c r="J2775" t="s">
        <v>782</v>
      </c>
      <c r="K2775" t="s">
        <v>3171</v>
      </c>
      <c r="L2775" t="s">
        <v>3170</v>
      </c>
      <c r="M2775">
        <v>383441</v>
      </c>
      <c r="N2775">
        <v>16000</v>
      </c>
      <c r="O2775" s="59">
        <v>17747893</v>
      </c>
    </row>
    <row r="2776" spans="1:15" x14ac:dyDescent="0.3">
      <c r="A2776" t="s">
        <v>690</v>
      </c>
      <c r="B2776">
        <v>183.6</v>
      </c>
      <c r="C2776">
        <v>4</v>
      </c>
      <c r="D2776" s="18">
        <v>39411</v>
      </c>
      <c r="E2776" s="18">
        <v>39437</v>
      </c>
      <c r="F2776" t="s">
        <v>5959</v>
      </c>
      <c r="G2776" t="s">
        <v>5969</v>
      </c>
      <c r="H2776" t="s">
        <v>699</v>
      </c>
      <c r="I2776" t="s">
        <v>722</v>
      </c>
      <c r="J2776" t="s">
        <v>723</v>
      </c>
      <c r="K2776" t="s">
        <v>1693</v>
      </c>
      <c r="L2776" t="s">
        <v>2985</v>
      </c>
      <c r="M2776">
        <v>2750934</v>
      </c>
      <c r="N2776">
        <v>70700</v>
      </c>
      <c r="O2776" s="59">
        <v>27590101</v>
      </c>
    </row>
    <row r="2777" spans="1:15" x14ac:dyDescent="0.3">
      <c r="A2777" t="s">
        <v>709</v>
      </c>
      <c r="B2777">
        <v>97.73</v>
      </c>
      <c r="C2777">
        <v>2</v>
      </c>
      <c r="D2777" s="18">
        <v>39291</v>
      </c>
      <c r="E2777" s="18">
        <v>39302</v>
      </c>
      <c r="F2777" t="s">
        <v>5958</v>
      </c>
      <c r="G2777" t="s">
        <v>5968</v>
      </c>
      <c r="H2777" t="s">
        <v>720</v>
      </c>
      <c r="I2777" t="s">
        <v>706</v>
      </c>
      <c r="J2777" t="s">
        <v>707</v>
      </c>
      <c r="K2777" t="s">
        <v>2066</v>
      </c>
      <c r="L2777" t="s">
        <v>1049</v>
      </c>
      <c r="M2777">
        <v>2529516</v>
      </c>
      <c r="N2777">
        <v>90830</v>
      </c>
      <c r="O2777" s="59">
        <v>26678339</v>
      </c>
    </row>
    <row r="2778" spans="1:15" x14ac:dyDescent="0.3">
      <c r="A2778" t="s">
        <v>709</v>
      </c>
      <c r="B2778">
        <v>115.68</v>
      </c>
      <c r="C2778">
        <v>2</v>
      </c>
      <c r="D2778" s="18">
        <v>39298</v>
      </c>
      <c r="E2778" s="18">
        <v>39308</v>
      </c>
      <c r="F2778" t="s">
        <v>5958</v>
      </c>
      <c r="G2778" t="s">
        <v>5969</v>
      </c>
      <c r="H2778" t="s">
        <v>681</v>
      </c>
      <c r="I2778" t="s">
        <v>771</v>
      </c>
      <c r="J2778" t="s">
        <v>772</v>
      </c>
      <c r="K2778" t="s">
        <v>3169</v>
      </c>
      <c r="L2778" t="s">
        <v>3168</v>
      </c>
      <c r="M2778">
        <v>69107</v>
      </c>
      <c r="N2778">
        <v>16000</v>
      </c>
      <c r="O2778" s="59">
        <v>26722435</v>
      </c>
    </row>
    <row r="2779" spans="1:15" x14ac:dyDescent="0.3">
      <c r="A2779" t="s">
        <v>696</v>
      </c>
      <c r="B2779">
        <v>112.13</v>
      </c>
      <c r="C2779">
        <v>2</v>
      </c>
      <c r="D2779" s="18">
        <v>39130</v>
      </c>
      <c r="E2779" s="18">
        <v>39130</v>
      </c>
      <c r="F2779" t="s">
        <v>5960</v>
      </c>
      <c r="G2779" t="s">
        <v>5969</v>
      </c>
      <c r="H2779" t="s">
        <v>681</v>
      </c>
      <c r="I2779" t="s">
        <v>765</v>
      </c>
      <c r="J2779" t="s">
        <v>766</v>
      </c>
      <c r="K2779" t="s">
        <v>1163</v>
      </c>
      <c r="L2779" t="s">
        <v>3167</v>
      </c>
      <c r="M2779">
        <v>2184547</v>
      </c>
      <c r="N2779">
        <v>16000</v>
      </c>
      <c r="O2779" s="59">
        <v>25472415</v>
      </c>
    </row>
    <row r="2780" spans="1:15" x14ac:dyDescent="0.3">
      <c r="A2780" t="s">
        <v>696</v>
      </c>
      <c r="B2780">
        <v>185.27</v>
      </c>
      <c r="C2780">
        <v>3</v>
      </c>
      <c r="D2780" s="18">
        <v>39383</v>
      </c>
      <c r="E2780" s="18">
        <v>39408</v>
      </c>
      <c r="F2780" t="s">
        <v>5959</v>
      </c>
      <c r="G2780" t="s">
        <v>5969</v>
      </c>
      <c r="H2780" t="s">
        <v>699</v>
      </c>
      <c r="I2780" t="s">
        <v>693</v>
      </c>
      <c r="J2780" t="s">
        <v>694</v>
      </c>
      <c r="K2780" t="s">
        <v>1562</v>
      </c>
      <c r="L2780" t="s">
        <v>3166</v>
      </c>
      <c r="M2780">
        <v>1983359</v>
      </c>
      <c r="N2780">
        <v>70700</v>
      </c>
      <c r="O2780" s="59">
        <v>27372795</v>
      </c>
    </row>
    <row r="2781" spans="1:15" x14ac:dyDescent="0.3">
      <c r="A2781" t="s">
        <v>709</v>
      </c>
      <c r="B2781">
        <v>139.11000000000001</v>
      </c>
      <c r="C2781">
        <v>2</v>
      </c>
      <c r="D2781" s="18">
        <v>39359</v>
      </c>
      <c r="E2781" s="18">
        <v>39392</v>
      </c>
      <c r="F2781" t="s">
        <v>5959</v>
      </c>
      <c r="G2781" t="s">
        <v>5969</v>
      </c>
      <c r="H2781" t="s">
        <v>675</v>
      </c>
      <c r="I2781" t="s">
        <v>771</v>
      </c>
      <c r="J2781" t="s">
        <v>772</v>
      </c>
      <c r="K2781" t="s">
        <v>1822</v>
      </c>
      <c r="L2781" t="s">
        <v>1159</v>
      </c>
      <c r="M2781">
        <v>70165</v>
      </c>
      <c r="N2781">
        <v>30300</v>
      </c>
      <c r="O2781" s="59">
        <v>27265907</v>
      </c>
    </row>
    <row r="2782" spans="1:15" x14ac:dyDescent="0.3">
      <c r="A2782" t="s">
        <v>696</v>
      </c>
      <c r="B2782">
        <v>168.82</v>
      </c>
      <c r="C2782">
        <v>2</v>
      </c>
      <c r="D2782" s="18">
        <v>39416</v>
      </c>
      <c r="E2782" s="18">
        <v>39429</v>
      </c>
      <c r="F2782" t="s">
        <v>5959</v>
      </c>
      <c r="G2782" t="s">
        <v>5968</v>
      </c>
      <c r="H2782" t="s">
        <v>720</v>
      </c>
      <c r="I2782" t="s">
        <v>693</v>
      </c>
      <c r="J2782" t="s">
        <v>694</v>
      </c>
      <c r="K2782" t="s">
        <v>1964</v>
      </c>
      <c r="L2782" t="s">
        <v>3165</v>
      </c>
      <c r="M2782">
        <v>747003</v>
      </c>
      <c r="N2782">
        <v>90830</v>
      </c>
      <c r="O2782" s="59">
        <v>27616977</v>
      </c>
    </row>
    <row r="2783" spans="1:15" x14ac:dyDescent="0.3">
      <c r="A2783" t="s">
        <v>696</v>
      </c>
      <c r="B2783">
        <v>161.15</v>
      </c>
      <c r="C2783">
        <v>3</v>
      </c>
      <c r="D2783" s="18">
        <v>39221</v>
      </c>
      <c r="E2783" s="18">
        <v>39234</v>
      </c>
      <c r="F2783" t="s">
        <v>5957</v>
      </c>
      <c r="G2783" t="s">
        <v>5969</v>
      </c>
      <c r="H2783" t="s">
        <v>675</v>
      </c>
      <c r="I2783" t="s">
        <v>693</v>
      </c>
      <c r="J2783" t="s">
        <v>694</v>
      </c>
      <c r="K2783" t="s">
        <v>2045</v>
      </c>
      <c r="L2783" t="s">
        <v>1566</v>
      </c>
      <c r="M2783">
        <v>345143</v>
      </c>
      <c r="N2783">
        <v>30300</v>
      </c>
      <c r="O2783" s="59">
        <v>26151030</v>
      </c>
    </row>
    <row r="2784" spans="1:15" x14ac:dyDescent="0.3">
      <c r="A2784" t="s">
        <v>690</v>
      </c>
      <c r="B2784">
        <v>100.7</v>
      </c>
      <c r="C2784">
        <v>2</v>
      </c>
      <c r="D2784" s="18">
        <v>39296</v>
      </c>
      <c r="E2784" s="18">
        <v>39327</v>
      </c>
      <c r="F2784" t="s">
        <v>5958</v>
      </c>
      <c r="G2784" t="s">
        <v>5969</v>
      </c>
      <c r="H2784" t="s">
        <v>681</v>
      </c>
      <c r="I2784" t="s">
        <v>722</v>
      </c>
      <c r="J2784" t="s">
        <v>797</v>
      </c>
      <c r="K2784" t="s">
        <v>3164</v>
      </c>
      <c r="L2784" t="s">
        <v>3163</v>
      </c>
      <c r="M2784">
        <v>1714482</v>
      </c>
      <c r="N2784">
        <v>16000</v>
      </c>
      <c r="O2784" s="59">
        <v>26672341</v>
      </c>
    </row>
    <row r="2785" spans="1:15" x14ac:dyDescent="0.3">
      <c r="A2785" t="s">
        <v>676</v>
      </c>
      <c r="B2785">
        <v>164.77</v>
      </c>
      <c r="C2785">
        <v>2</v>
      </c>
      <c r="D2785" s="18">
        <v>39140</v>
      </c>
      <c r="E2785" s="18">
        <v>39162</v>
      </c>
      <c r="F2785" t="s">
        <v>5960</v>
      </c>
      <c r="G2785" t="s">
        <v>5968</v>
      </c>
      <c r="H2785" t="s">
        <v>720</v>
      </c>
      <c r="I2785" t="s">
        <v>683</v>
      </c>
      <c r="J2785" t="s">
        <v>735</v>
      </c>
      <c r="K2785" t="s">
        <v>895</v>
      </c>
      <c r="L2785" t="s">
        <v>2377</v>
      </c>
      <c r="M2785">
        <v>2362248</v>
      </c>
      <c r="N2785">
        <v>90830</v>
      </c>
      <c r="O2785" s="59">
        <v>1025211</v>
      </c>
    </row>
    <row r="2786" spans="1:15" x14ac:dyDescent="0.3">
      <c r="A2786" t="s">
        <v>709</v>
      </c>
      <c r="B2786">
        <v>114.52</v>
      </c>
      <c r="C2786">
        <v>1</v>
      </c>
      <c r="D2786" s="18">
        <v>39143</v>
      </c>
      <c r="E2786" s="18">
        <v>39178</v>
      </c>
      <c r="F2786" t="s">
        <v>5960</v>
      </c>
      <c r="G2786" t="s">
        <v>5969</v>
      </c>
      <c r="H2786" t="s">
        <v>681</v>
      </c>
      <c r="I2786" t="s">
        <v>726</v>
      </c>
      <c r="J2786" t="s">
        <v>727</v>
      </c>
      <c r="K2786" t="s">
        <v>3162</v>
      </c>
      <c r="L2786" t="s">
        <v>3161</v>
      </c>
      <c r="M2786">
        <v>190878</v>
      </c>
      <c r="N2786">
        <v>16000</v>
      </c>
      <c r="O2786" s="59">
        <v>25560760</v>
      </c>
    </row>
    <row r="2787" spans="1:15" x14ac:dyDescent="0.3">
      <c r="A2787" t="s">
        <v>690</v>
      </c>
      <c r="B2787">
        <v>173</v>
      </c>
      <c r="C2787">
        <v>2</v>
      </c>
      <c r="D2787" s="18">
        <v>39419</v>
      </c>
      <c r="E2787" s="18">
        <v>39436</v>
      </c>
      <c r="F2787" t="s">
        <v>5959</v>
      </c>
      <c r="G2787" t="s">
        <v>5969</v>
      </c>
      <c r="H2787" t="s">
        <v>699</v>
      </c>
      <c r="I2787" t="s">
        <v>687</v>
      </c>
      <c r="J2787" t="s">
        <v>688</v>
      </c>
      <c r="K2787" t="s">
        <v>1038</v>
      </c>
      <c r="L2787" t="s">
        <v>1849</v>
      </c>
      <c r="M2787">
        <v>953194</v>
      </c>
      <c r="N2787">
        <v>70700</v>
      </c>
      <c r="O2787" s="59">
        <v>27645234</v>
      </c>
    </row>
    <row r="2788" spans="1:15" x14ac:dyDescent="0.3">
      <c r="A2788" t="s">
        <v>690</v>
      </c>
      <c r="B2788">
        <v>89.04</v>
      </c>
      <c r="C2788">
        <v>1</v>
      </c>
      <c r="D2788" s="18">
        <v>39291</v>
      </c>
      <c r="E2788" s="18">
        <v>39315</v>
      </c>
      <c r="F2788" t="s">
        <v>5958</v>
      </c>
      <c r="G2788" t="s">
        <v>5969</v>
      </c>
      <c r="H2788" t="s">
        <v>681</v>
      </c>
      <c r="I2788" t="s">
        <v>687</v>
      </c>
      <c r="J2788" t="s">
        <v>688</v>
      </c>
      <c r="K2788" t="s">
        <v>1718</v>
      </c>
      <c r="L2788" t="s">
        <v>3136</v>
      </c>
      <c r="M2788">
        <v>9195166</v>
      </c>
      <c r="N2788">
        <v>16000</v>
      </c>
      <c r="O2788" s="59">
        <v>26685088</v>
      </c>
    </row>
    <row r="2789" spans="1:15" x14ac:dyDescent="0.3">
      <c r="A2789" t="s">
        <v>696</v>
      </c>
      <c r="B2789">
        <v>154.55000000000001</v>
      </c>
      <c r="C2789">
        <v>2</v>
      </c>
      <c r="D2789" s="18">
        <v>39177</v>
      </c>
      <c r="E2789" s="18">
        <v>39191</v>
      </c>
      <c r="F2789" t="s">
        <v>5957</v>
      </c>
      <c r="G2789" t="s">
        <v>5968</v>
      </c>
      <c r="H2789" t="s">
        <v>720</v>
      </c>
      <c r="I2789" t="s">
        <v>693</v>
      </c>
      <c r="J2789" t="s">
        <v>694</v>
      </c>
      <c r="K2789" t="s">
        <v>3067</v>
      </c>
      <c r="L2789" t="s">
        <v>856</v>
      </c>
      <c r="M2789">
        <v>2469682</v>
      </c>
      <c r="N2789">
        <v>90830</v>
      </c>
      <c r="O2789" s="59">
        <v>25831973</v>
      </c>
    </row>
    <row r="2790" spans="1:15" x14ac:dyDescent="0.3">
      <c r="A2790" t="s">
        <v>709</v>
      </c>
      <c r="B2790">
        <v>125.71</v>
      </c>
      <c r="C2790">
        <v>3</v>
      </c>
      <c r="D2790" s="18">
        <v>39139</v>
      </c>
      <c r="E2790" s="18">
        <v>39188</v>
      </c>
      <c r="F2790" t="s">
        <v>5960</v>
      </c>
      <c r="G2790" t="s">
        <v>5968</v>
      </c>
      <c r="H2790" t="s">
        <v>720</v>
      </c>
      <c r="I2790" t="s">
        <v>706</v>
      </c>
      <c r="J2790" t="s">
        <v>707</v>
      </c>
      <c r="K2790" t="s">
        <v>3160</v>
      </c>
      <c r="L2790" t="s">
        <v>3159</v>
      </c>
      <c r="M2790">
        <v>183128</v>
      </c>
      <c r="N2790">
        <v>90830</v>
      </c>
      <c r="O2790" s="59">
        <v>25459906</v>
      </c>
    </row>
    <row r="2791" spans="1:15" x14ac:dyDescent="0.3">
      <c r="A2791" t="s">
        <v>696</v>
      </c>
      <c r="B2791">
        <v>168.82</v>
      </c>
      <c r="C2791">
        <v>2</v>
      </c>
      <c r="D2791" s="18">
        <v>39286</v>
      </c>
      <c r="E2791" s="18">
        <v>39302</v>
      </c>
      <c r="F2791" t="s">
        <v>5958</v>
      </c>
      <c r="G2791" t="s">
        <v>5968</v>
      </c>
      <c r="H2791" t="s">
        <v>720</v>
      </c>
      <c r="I2791" t="s">
        <v>693</v>
      </c>
      <c r="J2791" t="s">
        <v>694</v>
      </c>
      <c r="K2791" t="s">
        <v>1266</v>
      </c>
      <c r="L2791" t="s">
        <v>2974</v>
      </c>
      <c r="M2791">
        <v>2886710</v>
      </c>
      <c r="N2791">
        <v>90830</v>
      </c>
      <c r="O2791" s="59">
        <v>26637634</v>
      </c>
    </row>
    <row r="2792" spans="1:15" x14ac:dyDescent="0.3">
      <c r="A2792" t="s">
        <v>690</v>
      </c>
      <c r="B2792">
        <v>98.41</v>
      </c>
      <c r="C2792">
        <v>1</v>
      </c>
      <c r="D2792" s="18">
        <v>39138</v>
      </c>
      <c r="E2792" s="18">
        <v>39165</v>
      </c>
      <c r="F2792" t="s">
        <v>5960</v>
      </c>
      <c r="G2792" t="s">
        <v>5969</v>
      </c>
      <c r="H2792" t="s">
        <v>681</v>
      </c>
      <c r="I2792" t="s">
        <v>711</v>
      </c>
      <c r="J2792" t="s">
        <v>712</v>
      </c>
      <c r="K2792" t="s">
        <v>1318</v>
      </c>
      <c r="L2792" t="s">
        <v>2230</v>
      </c>
      <c r="M2792">
        <v>2079802</v>
      </c>
      <c r="N2792">
        <v>16000</v>
      </c>
      <c r="O2792" s="59">
        <v>25456316</v>
      </c>
    </row>
    <row r="2793" spans="1:15" x14ac:dyDescent="0.3">
      <c r="A2793" t="s">
        <v>709</v>
      </c>
      <c r="B2793">
        <v>181.82</v>
      </c>
      <c r="C2793">
        <v>2</v>
      </c>
      <c r="D2793" s="18">
        <v>39444</v>
      </c>
      <c r="E2793" s="18">
        <v>39461</v>
      </c>
      <c r="F2793" t="s">
        <v>5959</v>
      </c>
      <c r="G2793" t="s">
        <v>5968</v>
      </c>
      <c r="H2793" t="s">
        <v>755</v>
      </c>
      <c r="I2793" t="s">
        <v>746</v>
      </c>
      <c r="J2793" t="s">
        <v>782</v>
      </c>
      <c r="K2793" t="s">
        <v>1392</v>
      </c>
      <c r="L2793" t="s">
        <v>1783</v>
      </c>
      <c r="M2793">
        <v>964383</v>
      </c>
      <c r="N2793">
        <v>87000</v>
      </c>
      <c r="O2793" s="59">
        <v>17829138</v>
      </c>
    </row>
    <row r="2794" spans="1:15" x14ac:dyDescent="0.3">
      <c r="A2794" t="s">
        <v>709</v>
      </c>
      <c r="B2794">
        <v>121.82</v>
      </c>
      <c r="C2794">
        <v>2</v>
      </c>
      <c r="D2794" s="18">
        <v>39299</v>
      </c>
      <c r="E2794" s="18">
        <v>39306</v>
      </c>
      <c r="F2794" t="s">
        <v>5958</v>
      </c>
      <c r="G2794" t="s">
        <v>5969</v>
      </c>
      <c r="H2794" t="s">
        <v>681</v>
      </c>
      <c r="I2794" t="s">
        <v>706</v>
      </c>
      <c r="J2794" t="s">
        <v>762</v>
      </c>
      <c r="K2794" t="s">
        <v>763</v>
      </c>
      <c r="L2794" t="s">
        <v>3158</v>
      </c>
      <c r="M2794">
        <v>878552</v>
      </c>
      <c r="N2794">
        <v>16000</v>
      </c>
      <c r="O2794" s="59">
        <v>26680043</v>
      </c>
    </row>
    <row r="2795" spans="1:15" x14ac:dyDescent="0.3">
      <c r="A2795" t="s">
        <v>696</v>
      </c>
      <c r="B2795">
        <v>175.83</v>
      </c>
      <c r="C2795">
        <v>3</v>
      </c>
      <c r="D2795" s="18">
        <v>39334</v>
      </c>
      <c r="E2795" s="18">
        <v>39335</v>
      </c>
      <c r="F2795" t="s">
        <v>5958</v>
      </c>
      <c r="G2795" t="s">
        <v>5968</v>
      </c>
      <c r="H2795" t="s">
        <v>755</v>
      </c>
      <c r="I2795" t="s">
        <v>693</v>
      </c>
      <c r="J2795" t="s">
        <v>694</v>
      </c>
      <c r="K2795" t="s">
        <v>1686</v>
      </c>
      <c r="L2795" t="s">
        <v>1831</v>
      </c>
      <c r="M2795">
        <v>2845539</v>
      </c>
      <c r="N2795">
        <v>87000</v>
      </c>
      <c r="O2795" s="59">
        <v>26989809</v>
      </c>
    </row>
    <row r="2796" spans="1:15" x14ac:dyDescent="0.3">
      <c r="A2796" t="s">
        <v>696</v>
      </c>
      <c r="B2796">
        <v>191.28</v>
      </c>
      <c r="C2796">
        <v>3</v>
      </c>
      <c r="D2796" s="18">
        <v>39237</v>
      </c>
      <c r="E2796" s="18">
        <v>39257</v>
      </c>
      <c r="F2796" t="s">
        <v>5957</v>
      </c>
      <c r="G2796" t="s">
        <v>5969</v>
      </c>
      <c r="H2796" t="s">
        <v>699</v>
      </c>
      <c r="I2796" t="s">
        <v>693</v>
      </c>
      <c r="J2796" t="s">
        <v>694</v>
      </c>
      <c r="K2796" t="s">
        <v>1951</v>
      </c>
      <c r="L2796" t="s">
        <v>671</v>
      </c>
      <c r="M2796">
        <v>9184577</v>
      </c>
      <c r="N2796">
        <v>70700</v>
      </c>
      <c r="O2796" s="59">
        <v>2169578</v>
      </c>
    </row>
    <row r="2797" spans="1:15" x14ac:dyDescent="0.3">
      <c r="A2797" t="s">
        <v>690</v>
      </c>
      <c r="B2797">
        <v>98.91</v>
      </c>
      <c r="C2797">
        <v>1</v>
      </c>
      <c r="D2797" s="18">
        <v>39202</v>
      </c>
      <c r="E2797" s="18">
        <v>39231</v>
      </c>
      <c r="F2797" t="s">
        <v>5957</v>
      </c>
      <c r="G2797" t="s">
        <v>5969</v>
      </c>
      <c r="H2797" t="s">
        <v>681</v>
      </c>
      <c r="I2797" t="s">
        <v>711</v>
      </c>
      <c r="J2797" t="s">
        <v>712</v>
      </c>
      <c r="K2797" t="s">
        <v>3157</v>
      </c>
      <c r="L2797" t="s">
        <v>3156</v>
      </c>
      <c r="M2797">
        <v>2095089</v>
      </c>
      <c r="N2797">
        <v>16000</v>
      </c>
      <c r="O2797" s="59">
        <v>25977150</v>
      </c>
    </row>
    <row r="2798" spans="1:15" x14ac:dyDescent="0.3">
      <c r="A2798" t="s">
        <v>690</v>
      </c>
      <c r="B2798">
        <v>92.9</v>
      </c>
      <c r="C2798">
        <v>2</v>
      </c>
      <c r="D2798" s="18">
        <v>39370</v>
      </c>
      <c r="E2798" s="18">
        <v>39377</v>
      </c>
      <c r="F2798" t="s">
        <v>5959</v>
      </c>
      <c r="G2798" t="s">
        <v>5969</v>
      </c>
      <c r="H2798" t="s">
        <v>681</v>
      </c>
      <c r="I2798" t="s">
        <v>711</v>
      </c>
      <c r="J2798" t="s">
        <v>712</v>
      </c>
      <c r="K2798" t="s">
        <v>3155</v>
      </c>
      <c r="L2798" t="s">
        <v>3154</v>
      </c>
      <c r="M2798">
        <v>2500774</v>
      </c>
      <c r="N2798">
        <v>16000</v>
      </c>
      <c r="O2798" s="59">
        <v>26944797</v>
      </c>
    </row>
    <row r="2799" spans="1:15" x14ac:dyDescent="0.3">
      <c r="A2799" t="s">
        <v>690</v>
      </c>
      <c r="B2799">
        <v>122.89</v>
      </c>
      <c r="C2799">
        <v>2</v>
      </c>
      <c r="D2799" s="18">
        <v>39356</v>
      </c>
      <c r="E2799" s="18">
        <v>39364</v>
      </c>
      <c r="F2799" t="s">
        <v>5959</v>
      </c>
      <c r="G2799" t="s">
        <v>5969</v>
      </c>
      <c r="H2799" t="s">
        <v>675</v>
      </c>
      <c r="I2799" t="s">
        <v>711</v>
      </c>
      <c r="J2799" t="s">
        <v>712</v>
      </c>
      <c r="K2799" t="s">
        <v>854</v>
      </c>
      <c r="L2799" t="s">
        <v>3153</v>
      </c>
      <c r="M2799">
        <v>2897633</v>
      </c>
      <c r="N2799">
        <v>30300</v>
      </c>
      <c r="O2799" s="59">
        <v>2382383</v>
      </c>
    </row>
    <row r="2800" spans="1:15" x14ac:dyDescent="0.3">
      <c r="A2800" t="s">
        <v>676</v>
      </c>
      <c r="B2800">
        <v>86.31</v>
      </c>
      <c r="C2800">
        <v>2</v>
      </c>
      <c r="D2800" s="18">
        <v>39405</v>
      </c>
      <c r="E2800" s="18">
        <v>39415</v>
      </c>
      <c r="F2800" t="s">
        <v>5959</v>
      </c>
      <c r="G2800" t="s">
        <v>5969</v>
      </c>
      <c r="H2800" t="s">
        <v>681</v>
      </c>
      <c r="I2800" t="s">
        <v>678</v>
      </c>
      <c r="J2800" t="s">
        <v>679</v>
      </c>
      <c r="K2800" t="s">
        <v>882</v>
      </c>
      <c r="L2800" t="s">
        <v>3152</v>
      </c>
      <c r="M2800">
        <v>296419</v>
      </c>
      <c r="N2800">
        <v>16000</v>
      </c>
      <c r="O2800" s="59">
        <v>27612240</v>
      </c>
    </row>
    <row r="2801" spans="1:15" x14ac:dyDescent="0.3">
      <c r="A2801" t="s">
        <v>709</v>
      </c>
      <c r="B2801">
        <v>114.52</v>
      </c>
      <c r="C2801">
        <v>1</v>
      </c>
      <c r="D2801" s="18">
        <v>39149</v>
      </c>
      <c r="E2801" s="18">
        <v>39171</v>
      </c>
      <c r="F2801" t="s">
        <v>5960</v>
      </c>
      <c r="G2801" t="s">
        <v>5969</v>
      </c>
      <c r="H2801" t="s">
        <v>681</v>
      </c>
      <c r="I2801" t="s">
        <v>726</v>
      </c>
      <c r="J2801" t="s">
        <v>727</v>
      </c>
      <c r="K2801" t="s">
        <v>1887</v>
      </c>
      <c r="L2801" t="s">
        <v>1886</v>
      </c>
      <c r="M2801">
        <v>2157614</v>
      </c>
      <c r="N2801">
        <v>16000</v>
      </c>
      <c r="O2801" s="59">
        <v>25560882</v>
      </c>
    </row>
    <row r="2802" spans="1:15" x14ac:dyDescent="0.3">
      <c r="A2802" t="s">
        <v>696</v>
      </c>
      <c r="B2802">
        <v>112.13</v>
      </c>
      <c r="C2802">
        <v>2</v>
      </c>
      <c r="D2802" s="18">
        <v>39341</v>
      </c>
      <c r="E2802" s="18">
        <v>39353</v>
      </c>
      <c r="F2802" t="s">
        <v>5958</v>
      </c>
      <c r="G2802" t="s">
        <v>5969</v>
      </c>
      <c r="H2802" t="s">
        <v>681</v>
      </c>
      <c r="I2802" t="s">
        <v>765</v>
      </c>
      <c r="J2802" t="s">
        <v>766</v>
      </c>
      <c r="K2802" t="s">
        <v>1095</v>
      </c>
      <c r="L2802" t="s">
        <v>1019</v>
      </c>
      <c r="M2802">
        <v>2597657</v>
      </c>
      <c r="N2802">
        <v>16000</v>
      </c>
      <c r="O2802" s="59">
        <v>27068086</v>
      </c>
    </row>
    <row r="2803" spans="1:15" x14ac:dyDescent="0.3">
      <c r="A2803" t="s">
        <v>709</v>
      </c>
      <c r="B2803">
        <v>114.52</v>
      </c>
      <c r="C2803">
        <v>1</v>
      </c>
      <c r="D2803" s="18">
        <v>39283</v>
      </c>
      <c r="E2803" s="18">
        <v>39308</v>
      </c>
      <c r="F2803" t="s">
        <v>5958</v>
      </c>
      <c r="G2803" t="s">
        <v>5969</v>
      </c>
      <c r="H2803" t="s">
        <v>681</v>
      </c>
      <c r="I2803" t="s">
        <v>726</v>
      </c>
      <c r="J2803" t="s">
        <v>727</v>
      </c>
      <c r="K2803" t="s">
        <v>3151</v>
      </c>
      <c r="L2803" t="s">
        <v>3150</v>
      </c>
      <c r="M2803">
        <v>1886688</v>
      </c>
      <c r="N2803">
        <v>16000</v>
      </c>
      <c r="O2803" s="59">
        <v>26569959</v>
      </c>
    </row>
    <row r="2804" spans="1:15" x14ac:dyDescent="0.3">
      <c r="A2804" t="s">
        <v>709</v>
      </c>
      <c r="B2804">
        <v>135.12</v>
      </c>
      <c r="C2804">
        <v>2</v>
      </c>
      <c r="D2804" s="18">
        <v>39159</v>
      </c>
      <c r="E2804" s="18">
        <v>39176</v>
      </c>
      <c r="F2804" t="s">
        <v>5960</v>
      </c>
      <c r="G2804" t="s">
        <v>5969</v>
      </c>
      <c r="H2804" t="s">
        <v>681</v>
      </c>
      <c r="I2804" t="s">
        <v>746</v>
      </c>
      <c r="J2804" t="s">
        <v>782</v>
      </c>
      <c r="K2804" t="s">
        <v>3149</v>
      </c>
      <c r="L2804" t="s">
        <v>1783</v>
      </c>
      <c r="M2804">
        <v>2089904</v>
      </c>
      <c r="N2804">
        <v>16000</v>
      </c>
      <c r="O2804" s="59">
        <v>17675828</v>
      </c>
    </row>
    <row r="2805" spans="1:15" x14ac:dyDescent="0.3">
      <c r="A2805" t="s">
        <v>696</v>
      </c>
      <c r="B2805">
        <v>168.82</v>
      </c>
      <c r="C2805">
        <v>2</v>
      </c>
      <c r="D2805" s="18">
        <v>39104</v>
      </c>
      <c r="E2805" s="18">
        <v>39112</v>
      </c>
      <c r="F2805" t="s">
        <v>5960</v>
      </c>
      <c r="G2805" t="s">
        <v>5968</v>
      </c>
      <c r="H2805" t="s">
        <v>720</v>
      </c>
      <c r="I2805" t="s">
        <v>693</v>
      </c>
      <c r="J2805" t="s">
        <v>694</v>
      </c>
      <c r="K2805" t="s">
        <v>849</v>
      </c>
      <c r="L2805" t="s">
        <v>3148</v>
      </c>
      <c r="M2805">
        <v>1749891</v>
      </c>
      <c r="N2805">
        <v>90830</v>
      </c>
      <c r="O2805" s="59">
        <v>25273100</v>
      </c>
    </row>
    <row r="2806" spans="1:15" x14ac:dyDescent="0.3">
      <c r="A2806" t="s">
        <v>709</v>
      </c>
      <c r="B2806">
        <v>111.79</v>
      </c>
      <c r="C2806">
        <v>2</v>
      </c>
      <c r="D2806" s="18">
        <v>39184</v>
      </c>
      <c r="E2806" s="18">
        <v>39205</v>
      </c>
      <c r="F2806" t="s">
        <v>5957</v>
      </c>
      <c r="G2806" t="s">
        <v>5969</v>
      </c>
      <c r="H2806" t="s">
        <v>681</v>
      </c>
      <c r="I2806" t="s">
        <v>746</v>
      </c>
      <c r="J2806" t="s">
        <v>833</v>
      </c>
      <c r="K2806" t="s">
        <v>1899</v>
      </c>
      <c r="L2806" t="s">
        <v>3147</v>
      </c>
      <c r="M2806">
        <v>9069581</v>
      </c>
      <c r="N2806">
        <v>16000</v>
      </c>
      <c r="O2806" s="59">
        <v>17686647</v>
      </c>
    </row>
    <row r="2807" spans="1:15" x14ac:dyDescent="0.3">
      <c r="A2807" t="s">
        <v>709</v>
      </c>
      <c r="B2807">
        <v>122.73</v>
      </c>
      <c r="C2807">
        <v>2</v>
      </c>
      <c r="D2807" s="18">
        <v>39439</v>
      </c>
      <c r="E2807" s="18">
        <v>39470</v>
      </c>
      <c r="F2807" t="s">
        <v>5959</v>
      </c>
      <c r="G2807" t="s">
        <v>5969</v>
      </c>
      <c r="H2807" t="s">
        <v>681</v>
      </c>
      <c r="I2807" t="s">
        <v>726</v>
      </c>
      <c r="J2807" t="s">
        <v>750</v>
      </c>
      <c r="K2807" t="s">
        <v>982</v>
      </c>
      <c r="L2807" t="s">
        <v>3146</v>
      </c>
      <c r="M2807">
        <v>2130062</v>
      </c>
      <c r="N2807">
        <v>16000</v>
      </c>
      <c r="O2807" s="59">
        <v>27809150</v>
      </c>
    </row>
    <row r="2808" spans="1:15" x14ac:dyDescent="0.3">
      <c r="A2808" t="s">
        <v>690</v>
      </c>
      <c r="B2808">
        <v>157.52000000000001</v>
      </c>
      <c r="C2808">
        <v>3</v>
      </c>
      <c r="D2808" s="18">
        <v>39359</v>
      </c>
      <c r="E2808" s="18">
        <v>39376</v>
      </c>
      <c r="F2808" t="s">
        <v>5959</v>
      </c>
      <c r="G2808" t="s">
        <v>5969</v>
      </c>
      <c r="H2808" t="s">
        <v>675</v>
      </c>
      <c r="I2808" t="s">
        <v>722</v>
      </c>
      <c r="J2808" t="s">
        <v>797</v>
      </c>
      <c r="K2808" t="s">
        <v>1232</v>
      </c>
      <c r="L2808" t="s">
        <v>1231</v>
      </c>
      <c r="M2808">
        <v>9008146</v>
      </c>
      <c r="N2808">
        <v>30300</v>
      </c>
      <c r="O2808" s="59">
        <v>1171443</v>
      </c>
    </row>
    <row r="2809" spans="1:15" x14ac:dyDescent="0.3">
      <c r="A2809" t="s">
        <v>696</v>
      </c>
      <c r="B2809">
        <v>139.68</v>
      </c>
      <c r="C2809">
        <v>2</v>
      </c>
      <c r="D2809" s="18">
        <v>39130</v>
      </c>
      <c r="E2809" s="18">
        <v>39151</v>
      </c>
      <c r="F2809" t="s">
        <v>5960</v>
      </c>
      <c r="G2809" t="s">
        <v>5968</v>
      </c>
      <c r="H2809" t="s">
        <v>720</v>
      </c>
      <c r="I2809" t="s">
        <v>693</v>
      </c>
      <c r="J2809" t="s">
        <v>694</v>
      </c>
      <c r="K2809" t="s">
        <v>785</v>
      </c>
      <c r="L2809" t="s">
        <v>3145</v>
      </c>
      <c r="M2809">
        <v>367852</v>
      </c>
      <c r="N2809">
        <v>90830</v>
      </c>
      <c r="O2809" s="59">
        <v>25475063</v>
      </c>
    </row>
    <row r="2810" spans="1:15" x14ac:dyDescent="0.3">
      <c r="A2810" t="s">
        <v>709</v>
      </c>
      <c r="B2810">
        <v>139.11000000000001</v>
      </c>
      <c r="C2810">
        <v>2</v>
      </c>
      <c r="D2810" s="18">
        <v>39417</v>
      </c>
      <c r="E2810" s="18">
        <v>39443</v>
      </c>
      <c r="F2810" t="s">
        <v>5959</v>
      </c>
      <c r="G2810" t="s">
        <v>5969</v>
      </c>
      <c r="H2810" t="s">
        <v>675</v>
      </c>
      <c r="I2810" t="s">
        <v>771</v>
      </c>
      <c r="J2810" t="s">
        <v>772</v>
      </c>
      <c r="K2810" t="s">
        <v>3144</v>
      </c>
      <c r="L2810" t="s">
        <v>3143</v>
      </c>
      <c r="M2810">
        <v>70447</v>
      </c>
      <c r="N2810">
        <v>30300</v>
      </c>
      <c r="O2810" s="59">
        <v>27649318</v>
      </c>
    </row>
    <row r="2811" spans="1:15" x14ac:dyDescent="0.3">
      <c r="A2811" t="s">
        <v>709</v>
      </c>
      <c r="B2811">
        <v>174.36</v>
      </c>
      <c r="C2811">
        <v>2</v>
      </c>
      <c r="D2811" s="18">
        <v>39314</v>
      </c>
      <c r="E2811" s="18">
        <v>39337</v>
      </c>
      <c r="F2811" t="s">
        <v>5958</v>
      </c>
      <c r="G2811" t="s">
        <v>5969</v>
      </c>
      <c r="H2811" t="s">
        <v>675</v>
      </c>
      <c r="I2811" t="s">
        <v>746</v>
      </c>
      <c r="J2811" t="s">
        <v>782</v>
      </c>
      <c r="K2811" t="s">
        <v>1979</v>
      </c>
      <c r="L2811" t="s">
        <v>3142</v>
      </c>
      <c r="M2811">
        <v>382942</v>
      </c>
      <c r="N2811">
        <v>30300</v>
      </c>
      <c r="O2811" s="59">
        <v>17759861</v>
      </c>
    </row>
    <row r="2812" spans="1:15" x14ac:dyDescent="0.3">
      <c r="A2812" t="s">
        <v>690</v>
      </c>
      <c r="B2812">
        <v>111.33</v>
      </c>
      <c r="C2812">
        <v>1</v>
      </c>
      <c r="D2812" s="18">
        <v>39136</v>
      </c>
      <c r="E2812" s="18">
        <v>39156</v>
      </c>
      <c r="F2812" t="s">
        <v>5960</v>
      </c>
      <c r="G2812" t="s">
        <v>5969</v>
      </c>
      <c r="H2812" t="s">
        <v>681</v>
      </c>
      <c r="I2812" t="s">
        <v>687</v>
      </c>
      <c r="J2812" t="s">
        <v>688</v>
      </c>
      <c r="K2812" t="s">
        <v>1212</v>
      </c>
      <c r="L2812" t="s">
        <v>1252</v>
      </c>
      <c r="M2812">
        <v>259837</v>
      </c>
      <c r="N2812">
        <v>16000</v>
      </c>
      <c r="O2812" s="59">
        <v>25465725</v>
      </c>
    </row>
    <row r="2813" spans="1:15" x14ac:dyDescent="0.3">
      <c r="A2813" t="s">
        <v>696</v>
      </c>
      <c r="B2813">
        <v>115.76</v>
      </c>
      <c r="C2813">
        <v>1</v>
      </c>
      <c r="D2813" s="18">
        <v>39202</v>
      </c>
      <c r="E2813" s="18">
        <v>39204</v>
      </c>
      <c r="F2813" t="s">
        <v>5957</v>
      </c>
      <c r="G2813" t="s">
        <v>5969</v>
      </c>
      <c r="H2813" t="s">
        <v>681</v>
      </c>
      <c r="I2813" t="s">
        <v>693</v>
      </c>
      <c r="J2813" t="s">
        <v>694</v>
      </c>
      <c r="K2813" t="s">
        <v>807</v>
      </c>
      <c r="L2813" t="s">
        <v>806</v>
      </c>
      <c r="M2813">
        <v>369947</v>
      </c>
      <c r="N2813">
        <v>16000</v>
      </c>
      <c r="O2813" s="59">
        <v>25994622</v>
      </c>
    </row>
    <row r="2814" spans="1:15" x14ac:dyDescent="0.3">
      <c r="A2814" t="s">
        <v>690</v>
      </c>
      <c r="B2814">
        <v>135.35</v>
      </c>
      <c r="C2814">
        <v>2</v>
      </c>
      <c r="D2814" s="18">
        <v>39139</v>
      </c>
      <c r="E2814" s="18">
        <v>39140</v>
      </c>
      <c r="F2814" t="s">
        <v>5960</v>
      </c>
      <c r="G2814" t="s">
        <v>5968</v>
      </c>
      <c r="H2814" t="s">
        <v>720</v>
      </c>
      <c r="I2814" t="s">
        <v>711</v>
      </c>
      <c r="J2814" t="s">
        <v>712</v>
      </c>
      <c r="K2814" t="s">
        <v>1352</v>
      </c>
      <c r="L2814" t="s">
        <v>786</v>
      </c>
      <c r="M2814">
        <v>771005</v>
      </c>
      <c r="N2814">
        <v>90830</v>
      </c>
      <c r="O2814" s="59">
        <v>25505853</v>
      </c>
    </row>
    <row r="2815" spans="1:15" x14ac:dyDescent="0.3">
      <c r="A2815" t="s">
        <v>676</v>
      </c>
      <c r="B2815">
        <v>190.42</v>
      </c>
      <c r="C2815">
        <v>2</v>
      </c>
      <c r="D2815" s="18">
        <v>39221</v>
      </c>
      <c r="E2815" s="18">
        <v>39246</v>
      </c>
      <c r="F2815" t="s">
        <v>5957</v>
      </c>
      <c r="G2815" t="s">
        <v>5968</v>
      </c>
      <c r="H2815" t="s">
        <v>755</v>
      </c>
      <c r="I2815" t="s">
        <v>678</v>
      </c>
      <c r="J2815" t="s">
        <v>679</v>
      </c>
      <c r="K2815" t="s">
        <v>1070</v>
      </c>
      <c r="L2815" t="s">
        <v>3141</v>
      </c>
      <c r="M2815">
        <v>2279243</v>
      </c>
      <c r="N2815">
        <v>87000</v>
      </c>
      <c r="O2815" s="59">
        <v>1097936</v>
      </c>
    </row>
    <row r="2816" spans="1:15" x14ac:dyDescent="0.3">
      <c r="A2816" t="s">
        <v>676</v>
      </c>
      <c r="B2816">
        <v>117.86</v>
      </c>
      <c r="C2816">
        <v>2</v>
      </c>
      <c r="D2816" s="18">
        <v>39363</v>
      </c>
      <c r="E2816" s="18">
        <v>39459</v>
      </c>
      <c r="F2816" t="s">
        <v>5959</v>
      </c>
      <c r="G2816" t="s">
        <v>5969</v>
      </c>
      <c r="H2816" t="s">
        <v>675</v>
      </c>
      <c r="I2816" t="s">
        <v>683</v>
      </c>
      <c r="J2816" t="s">
        <v>684</v>
      </c>
      <c r="K2816" t="s">
        <v>685</v>
      </c>
      <c r="L2816" t="s">
        <v>3140</v>
      </c>
      <c r="M2816">
        <v>307841</v>
      </c>
      <c r="N2816">
        <v>30300</v>
      </c>
      <c r="O2816" s="59">
        <v>27284485</v>
      </c>
    </row>
    <row r="2817" spans="1:15" x14ac:dyDescent="0.3">
      <c r="A2817" t="s">
        <v>709</v>
      </c>
      <c r="B2817">
        <v>155.46</v>
      </c>
      <c r="C2817">
        <v>2</v>
      </c>
      <c r="D2817" s="18">
        <v>39138</v>
      </c>
      <c r="E2817" s="18">
        <v>39170</v>
      </c>
      <c r="F2817" t="s">
        <v>5960</v>
      </c>
      <c r="G2817" t="s">
        <v>5969</v>
      </c>
      <c r="H2817" t="s">
        <v>699</v>
      </c>
      <c r="I2817" t="s">
        <v>746</v>
      </c>
      <c r="J2817" t="s">
        <v>782</v>
      </c>
      <c r="K2817" t="s">
        <v>1064</v>
      </c>
      <c r="L2817" t="s">
        <v>3139</v>
      </c>
      <c r="M2817">
        <v>2291146</v>
      </c>
      <c r="N2817">
        <v>70700</v>
      </c>
      <c r="O2817" s="59">
        <v>17658317</v>
      </c>
    </row>
    <row r="2818" spans="1:15" x14ac:dyDescent="0.3">
      <c r="A2818" t="s">
        <v>696</v>
      </c>
      <c r="B2818">
        <v>139.68</v>
      </c>
      <c r="C2818">
        <v>2</v>
      </c>
      <c r="D2818" s="18">
        <v>39291</v>
      </c>
      <c r="E2818" s="18">
        <v>39295</v>
      </c>
      <c r="F2818" t="s">
        <v>5958</v>
      </c>
      <c r="G2818" t="s">
        <v>5968</v>
      </c>
      <c r="H2818" t="s">
        <v>720</v>
      </c>
      <c r="I2818" t="s">
        <v>693</v>
      </c>
      <c r="J2818" t="s">
        <v>694</v>
      </c>
      <c r="K2818" t="s">
        <v>698</v>
      </c>
      <c r="L2818" t="s">
        <v>856</v>
      </c>
      <c r="M2818">
        <v>367768</v>
      </c>
      <c r="N2818">
        <v>90830</v>
      </c>
      <c r="O2818" s="59">
        <v>26693642</v>
      </c>
    </row>
    <row r="2819" spans="1:15" x14ac:dyDescent="0.3">
      <c r="A2819" t="s">
        <v>690</v>
      </c>
      <c r="B2819">
        <v>123.68</v>
      </c>
      <c r="C2819">
        <v>3</v>
      </c>
      <c r="D2819" s="18">
        <v>39126</v>
      </c>
      <c r="E2819" s="18">
        <v>39160</v>
      </c>
      <c r="F2819" t="s">
        <v>5960</v>
      </c>
      <c r="G2819" t="s">
        <v>5969</v>
      </c>
      <c r="H2819" t="s">
        <v>675</v>
      </c>
      <c r="I2819" t="s">
        <v>711</v>
      </c>
      <c r="J2819" t="s">
        <v>712</v>
      </c>
      <c r="K2819" t="s">
        <v>1093</v>
      </c>
      <c r="L2819" t="s">
        <v>3138</v>
      </c>
      <c r="M2819">
        <v>9049167</v>
      </c>
      <c r="N2819">
        <v>30300</v>
      </c>
      <c r="O2819" s="59">
        <v>25407339</v>
      </c>
    </row>
    <row r="2820" spans="1:15" x14ac:dyDescent="0.3">
      <c r="A2820" t="s">
        <v>690</v>
      </c>
      <c r="B2820">
        <v>135.16999999999999</v>
      </c>
      <c r="C2820">
        <v>3</v>
      </c>
      <c r="D2820" s="18">
        <v>39375</v>
      </c>
      <c r="E2820" s="18">
        <v>39406</v>
      </c>
      <c r="F2820" t="s">
        <v>5959</v>
      </c>
      <c r="G2820" t="s">
        <v>5968</v>
      </c>
      <c r="H2820" t="s">
        <v>720</v>
      </c>
      <c r="I2820" t="s">
        <v>711</v>
      </c>
      <c r="J2820" t="s">
        <v>712</v>
      </c>
      <c r="K2820" t="s">
        <v>1611</v>
      </c>
      <c r="L2820" t="s">
        <v>861</v>
      </c>
      <c r="M2820">
        <v>2370875</v>
      </c>
      <c r="N2820">
        <v>90830</v>
      </c>
      <c r="O2820" s="59">
        <v>2420712</v>
      </c>
    </row>
    <row r="2821" spans="1:15" x14ac:dyDescent="0.3">
      <c r="A2821" t="s">
        <v>690</v>
      </c>
      <c r="B2821">
        <v>181.83</v>
      </c>
      <c r="C2821">
        <v>4</v>
      </c>
      <c r="D2821" s="18">
        <v>39202</v>
      </c>
      <c r="E2821" s="18">
        <v>39219</v>
      </c>
      <c r="F2821" t="s">
        <v>5957</v>
      </c>
      <c r="G2821" t="s">
        <v>5969</v>
      </c>
      <c r="H2821" t="s">
        <v>699</v>
      </c>
      <c r="I2821" t="s">
        <v>711</v>
      </c>
      <c r="J2821" t="s">
        <v>712</v>
      </c>
      <c r="K2821" t="s">
        <v>713</v>
      </c>
      <c r="L2821" t="s">
        <v>1829</v>
      </c>
      <c r="M2821">
        <v>2713140</v>
      </c>
      <c r="N2821">
        <v>70700</v>
      </c>
      <c r="O2821" s="59">
        <v>25912382</v>
      </c>
    </row>
    <row r="2822" spans="1:15" x14ac:dyDescent="0.3">
      <c r="A2822" t="s">
        <v>696</v>
      </c>
      <c r="B2822">
        <v>174.63</v>
      </c>
      <c r="C2822">
        <v>3</v>
      </c>
      <c r="D2822" s="18">
        <v>39223</v>
      </c>
      <c r="E2822" s="18">
        <v>39234</v>
      </c>
      <c r="F2822" t="s">
        <v>5957</v>
      </c>
      <c r="G2822" t="s">
        <v>5968</v>
      </c>
      <c r="H2822" t="s">
        <v>720</v>
      </c>
      <c r="I2822" t="s">
        <v>693</v>
      </c>
      <c r="J2822" t="s">
        <v>694</v>
      </c>
      <c r="K2822" t="s">
        <v>1449</v>
      </c>
      <c r="L2822" t="s">
        <v>3137</v>
      </c>
      <c r="M2822">
        <v>1856925</v>
      </c>
      <c r="N2822">
        <v>90830</v>
      </c>
      <c r="O2822" s="59">
        <v>26153534</v>
      </c>
    </row>
    <row r="2823" spans="1:15" x14ac:dyDescent="0.3">
      <c r="A2823" t="s">
        <v>709</v>
      </c>
      <c r="B2823">
        <v>111.79</v>
      </c>
      <c r="C2823">
        <v>2</v>
      </c>
      <c r="D2823" s="18">
        <v>39354</v>
      </c>
      <c r="E2823" s="18">
        <v>39383</v>
      </c>
      <c r="F2823" t="s">
        <v>5958</v>
      </c>
      <c r="G2823" t="s">
        <v>5969</v>
      </c>
      <c r="H2823" t="s">
        <v>681</v>
      </c>
      <c r="I2823" t="s">
        <v>746</v>
      </c>
      <c r="J2823" t="s">
        <v>833</v>
      </c>
      <c r="K2823" t="s">
        <v>1899</v>
      </c>
      <c r="L2823" t="s">
        <v>2763</v>
      </c>
      <c r="M2823">
        <v>371997</v>
      </c>
      <c r="N2823">
        <v>16000</v>
      </c>
      <c r="O2823" s="59">
        <v>17782984</v>
      </c>
    </row>
    <row r="2824" spans="1:15" x14ac:dyDescent="0.3">
      <c r="A2824" t="s">
        <v>676</v>
      </c>
      <c r="B2824">
        <v>109.53</v>
      </c>
      <c r="C2824">
        <v>2</v>
      </c>
      <c r="D2824" s="18">
        <v>39390</v>
      </c>
      <c r="E2824" s="18">
        <v>39414</v>
      </c>
      <c r="F2824" t="s">
        <v>5959</v>
      </c>
      <c r="G2824" t="s">
        <v>5969</v>
      </c>
      <c r="H2824" t="s">
        <v>675</v>
      </c>
      <c r="I2824" t="s">
        <v>678</v>
      </c>
      <c r="J2824" t="s">
        <v>679</v>
      </c>
      <c r="K2824" t="s">
        <v>678</v>
      </c>
      <c r="L2824" t="s">
        <v>3136</v>
      </c>
      <c r="M2824">
        <v>9094881</v>
      </c>
      <c r="N2824">
        <v>30300</v>
      </c>
      <c r="O2824" s="59">
        <v>27504252</v>
      </c>
    </row>
    <row r="2825" spans="1:15" x14ac:dyDescent="0.3">
      <c r="A2825" t="s">
        <v>690</v>
      </c>
      <c r="B2825">
        <v>98.41</v>
      </c>
      <c r="C2825">
        <v>1</v>
      </c>
      <c r="D2825" s="18">
        <v>39097</v>
      </c>
      <c r="E2825" s="18">
        <v>39127</v>
      </c>
      <c r="F2825" t="s">
        <v>5960</v>
      </c>
      <c r="G2825" t="s">
        <v>5969</v>
      </c>
      <c r="H2825" t="s">
        <v>681</v>
      </c>
      <c r="I2825" t="s">
        <v>711</v>
      </c>
      <c r="J2825" t="s">
        <v>712</v>
      </c>
      <c r="K2825" t="s">
        <v>2160</v>
      </c>
      <c r="L2825" t="s">
        <v>3135</v>
      </c>
      <c r="M2825">
        <v>135551</v>
      </c>
      <c r="N2825">
        <v>16000</v>
      </c>
      <c r="O2825" s="59">
        <v>25207931</v>
      </c>
    </row>
    <row r="2826" spans="1:15" x14ac:dyDescent="0.3">
      <c r="A2826" t="s">
        <v>709</v>
      </c>
      <c r="B2826">
        <v>135.12</v>
      </c>
      <c r="C2826">
        <v>2</v>
      </c>
      <c r="D2826" s="18">
        <v>39397</v>
      </c>
      <c r="E2826" s="18">
        <v>39421</v>
      </c>
      <c r="F2826" t="s">
        <v>5959</v>
      </c>
      <c r="G2826" t="s">
        <v>5969</v>
      </c>
      <c r="H2826" t="s">
        <v>681</v>
      </c>
      <c r="I2826" t="s">
        <v>746</v>
      </c>
      <c r="J2826" t="s">
        <v>782</v>
      </c>
      <c r="K2826" t="s">
        <v>3134</v>
      </c>
      <c r="L2826" t="s">
        <v>3133</v>
      </c>
      <c r="M2826">
        <v>2515167</v>
      </c>
      <c r="N2826">
        <v>16000</v>
      </c>
      <c r="O2826" s="59">
        <v>17813912</v>
      </c>
    </row>
    <row r="2827" spans="1:15" x14ac:dyDescent="0.3">
      <c r="A2827" t="s">
        <v>676</v>
      </c>
      <c r="B2827">
        <v>94.77</v>
      </c>
      <c r="C2827">
        <v>1</v>
      </c>
      <c r="D2827" s="18">
        <v>39215</v>
      </c>
      <c r="E2827" s="18">
        <v>39225</v>
      </c>
      <c r="F2827" t="s">
        <v>5957</v>
      </c>
      <c r="G2827" t="s">
        <v>5969</v>
      </c>
      <c r="H2827" t="s">
        <v>681</v>
      </c>
      <c r="I2827" t="s">
        <v>678</v>
      </c>
      <c r="J2827" t="s">
        <v>679</v>
      </c>
      <c r="K2827" t="s">
        <v>1277</v>
      </c>
      <c r="L2827" t="s">
        <v>3132</v>
      </c>
      <c r="M2827">
        <v>2167001</v>
      </c>
      <c r="N2827">
        <v>16000</v>
      </c>
      <c r="O2827" s="59">
        <v>26095068</v>
      </c>
    </row>
    <row r="2828" spans="1:15" x14ac:dyDescent="0.3">
      <c r="A2828" t="s">
        <v>696</v>
      </c>
      <c r="B2828">
        <v>145.02000000000001</v>
      </c>
      <c r="C2828">
        <v>3</v>
      </c>
      <c r="D2828" s="18">
        <v>39327</v>
      </c>
      <c r="E2828" s="18">
        <v>39345</v>
      </c>
      <c r="F2828" t="s">
        <v>5958</v>
      </c>
      <c r="G2828" t="s">
        <v>5969</v>
      </c>
      <c r="H2828" t="s">
        <v>675</v>
      </c>
      <c r="I2828" t="s">
        <v>765</v>
      </c>
      <c r="J2828" t="s">
        <v>766</v>
      </c>
      <c r="K2828" t="s">
        <v>909</v>
      </c>
      <c r="L2828" t="s">
        <v>3131</v>
      </c>
      <c r="M2828">
        <v>336908</v>
      </c>
      <c r="N2828">
        <v>30300</v>
      </c>
      <c r="O2828" s="59">
        <v>26959382</v>
      </c>
    </row>
    <row r="2829" spans="1:15" x14ac:dyDescent="0.3">
      <c r="A2829" t="s">
        <v>676</v>
      </c>
      <c r="B2829">
        <v>86.31</v>
      </c>
      <c r="C2829">
        <v>2</v>
      </c>
      <c r="D2829" s="18">
        <v>39299</v>
      </c>
      <c r="E2829" s="18">
        <v>39393</v>
      </c>
      <c r="F2829" t="s">
        <v>5958</v>
      </c>
      <c r="G2829" t="s">
        <v>5969</v>
      </c>
      <c r="H2829" t="s">
        <v>681</v>
      </c>
      <c r="I2829" t="s">
        <v>678</v>
      </c>
      <c r="J2829" t="s">
        <v>679</v>
      </c>
      <c r="K2829" t="s">
        <v>3130</v>
      </c>
      <c r="L2829" t="s">
        <v>3129</v>
      </c>
      <c r="M2829">
        <v>298232</v>
      </c>
      <c r="N2829">
        <v>16000</v>
      </c>
      <c r="O2829" s="59">
        <v>26740099</v>
      </c>
    </row>
    <row r="2830" spans="1:15" x14ac:dyDescent="0.3">
      <c r="A2830" t="s">
        <v>709</v>
      </c>
      <c r="B2830">
        <v>115.68</v>
      </c>
      <c r="C2830">
        <v>2</v>
      </c>
      <c r="D2830" s="18">
        <v>39409</v>
      </c>
      <c r="E2830" s="18">
        <v>39426</v>
      </c>
      <c r="F2830" t="s">
        <v>5959</v>
      </c>
      <c r="G2830" t="s">
        <v>5969</v>
      </c>
      <c r="H2830" t="s">
        <v>681</v>
      </c>
      <c r="I2830" t="s">
        <v>771</v>
      </c>
      <c r="J2830" t="s">
        <v>750</v>
      </c>
      <c r="K2830" t="s">
        <v>3128</v>
      </c>
      <c r="L2830" t="s">
        <v>3127</v>
      </c>
      <c r="M2830">
        <v>78146</v>
      </c>
      <c r="N2830">
        <v>16000</v>
      </c>
      <c r="O2830" s="59">
        <v>27595506</v>
      </c>
    </row>
    <row r="2831" spans="1:15" x14ac:dyDescent="0.3">
      <c r="A2831" t="s">
        <v>690</v>
      </c>
      <c r="B2831">
        <v>171.66</v>
      </c>
      <c r="C2831">
        <v>2</v>
      </c>
      <c r="D2831" s="18">
        <v>39333</v>
      </c>
      <c r="E2831" s="18">
        <v>39347</v>
      </c>
      <c r="F2831" t="s">
        <v>5958</v>
      </c>
      <c r="G2831" t="s">
        <v>5969</v>
      </c>
      <c r="H2831" t="s">
        <v>699</v>
      </c>
      <c r="I2831" t="s">
        <v>711</v>
      </c>
      <c r="J2831" t="s">
        <v>712</v>
      </c>
      <c r="K2831" t="s">
        <v>1368</v>
      </c>
      <c r="L2831" t="s">
        <v>1367</v>
      </c>
      <c r="M2831">
        <v>1952825</v>
      </c>
      <c r="N2831">
        <v>70700</v>
      </c>
      <c r="O2831" s="59">
        <v>2255282</v>
      </c>
    </row>
    <row r="2832" spans="1:15" x14ac:dyDescent="0.3">
      <c r="A2832" t="s">
        <v>676</v>
      </c>
      <c r="B2832">
        <v>124.29</v>
      </c>
      <c r="C2832">
        <v>2</v>
      </c>
      <c r="D2832" s="18">
        <v>39123</v>
      </c>
      <c r="E2832" s="18">
        <v>39221</v>
      </c>
      <c r="F2832" t="s">
        <v>5960</v>
      </c>
      <c r="G2832" t="s">
        <v>5969</v>
      </c>
      <c r="H2832" t="s">
        <v>681</v>
      </c>
      <c r="I2832" t="s">
        <v>678</v>
      </c>
      <c r="J2832" t="s">
        <v>753</v>
      </c>
      <c r="K2832" t="s">
        <v>3126</v>
      </c>
      <c r="L2832" t="s">
        <v>3125</v>
      </c>
      <c r="M2832">
        <v>1916243</v>
      </c>
      <c r="N2832">
        <v>16000</v>
      </c>
      <c r="O2832" s="59">
        <v>25415096</v>
      </c>
    </row>
    <row r="2833" spans="1:15" x14ac:dyDescent="0.3">
      <c r="A2833" t="s">
        <v>690</v>
      </c>
      <c r="B2833">
        <v>98.41</v>
      </c>
      <c r="C2833">
        <v>1</v>
      </c>
      <c r="D2833" s="18">
        <v>39402</v>
      </c>
      <c r="E2833" s="18">
        <v>39419</v>
      </c>
      <c r="F2833" t="s">
        <v>5959</v>
      </c>
      <c r="G2833" t="s">
        <v>5969</v>
      </c>
      <c r="H2833" t="s">
        <v>681</v>
      </c>
      <c r="I2833" t="s">
        <v>711</v>
      </c>
      <c r="J2833" t="s">
        <v>712</v>
      </c>
      <c r="K2833" t="s">
        <v>1004</v>
      </c>
      <c r="L2833" t="s">
        <v>3124</v>
      </c>
      <c r="M2833">
        <v>2112060</v>
      </c>
      <c r="N2833">
        <v>16000</v>
      </c>
      <c r="O2833" s="59">
        <v>27545995</v>
      </c>
    </row>
    <row r="2834" spans="1:15" x14ac:dyDescent="0.3">
      <c r="A2834" t="s">
        <v>690</v>
      </c>
      <c r="B2834">
        <v>107.91</v>
      </c>
      <c r="C2834">
        <v>2</v>
      </c>
      <c r="D2834" s="18">
        <v>39125</v>
      </c>
      <c r="E2834" s="18">
        <v>39130</v>
      </c>
      <c r="F2834" t="s">
        <v>5960</v>
      </c>
      <c r="G2834" t="s">
        <v>5969</v>
      </c>
      <c r="H2834" t="s">
        <v>681</v>
      </c>
      <c r="I2834" t="s">
        <v>722</v>
      </c>
      <c r="J2834" t="s">
        <v>723</v>
      </c>
      <c r="K2834" t="s">
        <v>1360</v>
      </c>
      <c r="L2834" t="s">
        <v>2807</v>
      </c>
      <c r="M2834">
        <v>9078930</v>
      </c>
      <c r="N2834">
        <v>16000</v>
      </c>
      <c r="O2834" s="59">
        <v>25408447</v>
      </c>
    </row>
    <row r="2835" spans="1:15" x14ac:dyDescent="0.3">
      <c r="A2835" t="s">
        <v>709</v>
      </c>
      <c r="B2835">
        <v>139.11000000000001</v>
      </c>
      <c r="C2835">
        <v>2</v>
      </c>
      <c r="D2835" s="18">
        <v>39285</v>
      </c>
      <c r="E2835" s="18">
        <v>39293</v>
      </c>
      <c r="F2835" t="s">
        <v>5958</v>
      </c>
      <c r="G2835" t="s">
        <v>5969</v>
      </c>
      <c r="H2835" t="s">
        <v>675</v>
      </c>
      <c r="I2835" t="s">
        <v>771</v>
      </c>
      <c r="J2835" t="s">
        <v>750</v>
      </c>
      <c r="K2835" t="s">
        <v>3123</v>
      </c>
      <c r="L2835" t="s">
        <v>3122</v>
      </c>
      <c r="M2835">
        <v>455923</v>
      </c>
      <c r="N2835">
        <v>30300</v>
      </c>
      <c r="O2835" s="59">
        <v>26615022</v>
      </c>
    </row>
    <row r="2836" spans="1:15" x14ac:dyDescent="0.3">
      <c r="A2836" t="s">
        <v>676</v>
      </c>
      <c r="B2836">
        <v>117.86</v>
      </c>
      <c r="C2836">
        <v>2</v>
      </c>
      <c r="D2836" s="18">
        <v>39263</v>
      </c>
      <c r="E2836" s="18">
        <v>39321</v>
      </c>
      <c r="F2836" t="s">
        <v>5957</v>
      </c>
      <c r="G2836" t="s">
        <v>5969</v>
      </c>
      <c r="H2836" t="s">
        <v>675</v>
      </c>
      <c r="I2836" t="s">
        <v>683</v>
      </c>
      <c r="J2836" t="s">
        <v>684</v>
      </c>
      <c r="K2836" t="s">
        <v>2657</v>
      </c>
      <c r="L2836" t="s">
        <v>2656</v>
      </c>
      <c r="M2836">
        <v>307646</v>
      </c>
      <c r="N2836">
        <v>30300</v>
      </c>
      <c r="O2836" s="59">
        <v>1090233</v>
      </c>
    </row>
    <row r="2837" spans="1:15" x14ac:dyDescent="0.3">
      <c r="A2837" t="s">
        <v>676</v>
      </c>
      <c r="B2837">
        <v>109.53</v>
      </c>
      <c r="C2837">
        <v>2</v>
      </c>
      <c r="D2837" s="18">
        <v>39410</v>
      </c>
      <c r="E2837" s="18">
        <v>39456</v>
      </c>
      <c r="F2837" t="s">
        <v>5959</v>
      </c>
      <c r="G2837" t="s">
        <v>5969</v>
      </c>
      <c r="H2837" t="s">
        <v>675</v>
      </c>
      <c r="I2837" t="s">
        <v>678</v>
      </c>
      <c r="J2837" t="s">
        <v>679</v>
      </c>
      <c r="K2837" t="s">
        <v>868</v>
      </c>
      <c r="L2837" t="s">
        <v>939</v>
      </c>
      <c r="M2837">
        <v>303991</v>
      </c>
      <c r="N2837">
        <v>30300</v>
      </c>
      <c r="O2837" s="59">
        <v>27612718</v>
      </c>
    </row>
    <row r="2838" spans="1:15" x14ac:dyDescent="0.3">
      <c r="A2838" t="s">
        <v>690</v>
      </c>
      <c r="B2838">
        <v>136.75</v>
      </c>
      <c r="C2838">
        <v>2</v>
      </c>
      <c r="D2838" s="18">
        <v>39307</v>
      </c>
      <c r="E2838" s="18">
        <v>39331</v>
      </c>
      <c r="F2838" t="s">
        <v>5958</v>
      </c>
      <c r="G2838" t="s">
        <v>5969</v>
      </c>
      <c r="H2838" t="s">
        <v>675</v>
      </c>
      <c r="I2838" t="s">
        <v>687</v>
      </c>
      <c r="J2838" t="s">
        <v>688</v>
      </c>
      <c r="K2838" t="s">
        <v>928</v>
      </c>
      <c r="L2838" t="s">
        <v>3121</v>
      </c>
      <c r="M2838">
        <v>9195512</v>
      </c>
      <c r="N2838">
        <v>30300</v>
      </c>
      <c r="O2838" s="59">
        <v>2304225</v>
      </c>
    </row>
    <row r="2839" spans="1:15" x14ac:dyDescent="0.3">
      <c r="A2839" t="s">
        <v>696</v>
      </c>
      <c r="B2839">
        <v>185.27</v>
      </c>
      <c r="C2839">
        <v>3</v>
      </c>
      <c r="D2839" s="18">
        <v>39122</v>
      </c>
      <c r="E2839" s="18">
        <v>39134</v>
      </c>
      <c r="F2839" t="s">
        <v>5960</v>
      </c>
      <c r="G2839" t="s">
        <v>5969</v>
      </c>
      <c r="H2839" t="s">
        <v>699</v>
      </c>
      <c r="I2839" t="s">
        <v>693</v>
      </c>
      <c r="J2839" t="s">
        <v>694</v>
      </c>
      <c r="K2839" t="s">
        <v>2233</v>
      </c>
      <c r="L2839" t="s">
        <v>1320</v>
      </c>
      <c r="M2839">
        <v>960949</v>
      </c>
      <c r="N2839">
        <v>70700</v>
      </c>
      <c r="O2839" s="59">
        <v>25346146</v>
      </c>
    </row>
    <row r="2840" spans="1:15" x14ac:dyDescent="0.3">
      <c r="A2840" t="s">
        <v>709</v>
      </c>
      <c r="B2840">
        <v>142.51</v>
      </c>
      <c r="C2840">
        <v>2</v>
      </c>
      <c r="D2840" s="18">
        <v>39411</v>
      </c>
      <c r="E2840" s="18">
        <v>39426</v>
      </c>
      <c r="F2840" t="s">
        <v>5959</v>
      </c>
      <c r="G2840" t="s">
        <v>5969</v>
      </c>
      <c r="H2840" t="s">
        <v>675</v>
      </c>
      <c r="I2840" t="s">
        <v>706</v>
      </c>
      <c r="J2840" t="s">
        <v>707</v>
      </c>
      <c r="K2840" t="s">
        <v>1718</v>
      </c>
      <c r="L2840" t="s">
        <v>3120</v>
      </c>
      <c r="M2840">
        <v>742088</v>
      </c>
      <c r="N2840">
        <v>30300</v>
      </c>
      <c r="O2840" s="59">
        <v>27603833</v>
      </c>
    </row>
    <row r="2841" spans="1:15" x14ac:dyDescent="0.3">
      <c r="A2841" t="s">
        <v>676</v>
      </c>
      <c r="B2841">
        <v>109.53</v>
      </c>
      <c r="C2841">
        <v>2</v>
      </c>
      <c r="D2841" s="18">
        <v>39359</v>
      </c>
      <c r="E2841" s="18">
        <v>39389</v>
      </c>
      <c r="F2841" t="s">
        <v>5959</v>
      </c>
      <c r="G2841" t="s">
        <v>5969</v>
      </c>
      <c r="H2841" t="s">
        <v>675</v>
      </c>
      <c r="I2841" t="s">
        <v>678</v>
      </c>
      <c r="J2841" t="s">
        <v>679</v>
      </c>
      <c r="K2841" t="s">
        <v>678</v>
      </c>
      <c r="L2841" t="s">
        <v>1052</v>
      </c>
      <c r="M2841">
        <v>9094752</v>
      </c>
      <c r="N2841">
        <v>30300</v>
      </c>
      <c r="O2841" s="59">
        <v>27229220</v>
      </c>
    </row>
    <row r="2842" spans="1:15" x14ac:dyDescent="0.3">
      <c r="A2842" t="s">
        <v>709</v>
      </c>
      <c r="B2842">
        <v>138.09</v>
      </c>
      <c r="C2842">
        <v>2</v>
      </c>
      <c r="D2842" s="18">
        <v>39292</v>
      </c>
      <c r="E2842" s="18">
        <v>39325</v>
      </c>
      <c r="F2842" t="s">
        <v>5958</v>
      </c>
      <c r="G2842" t="s">
        <v>5969</v>
      </c>
      <c r="H2842" t="s">
        <v>681</v>
      </c>
      <c r="I2842" t="s">
        <v>746</v>
      </c>
      <c r="J2842" t="s">
        <v>747</v>
      </c>
      <c r="K2842" t="s">
        <v>1034</v>
      </c>
      <c r="L2842" t="s">
        <v>3119</v>
      </c>
      <c r="M2842">
        <v>379772</v>
      </c>
      <c r="N2842">
        <v>16000</v>
      </c>
      <c r="O2842" s="59">
        <v>17751487</v>
      </c>
    </row>
    <row r="2843" spans="1:15" x14ac:dyDescent="0.3">
      <c r="A2843" t="s">
        <v>690</v>
      </c>
      <c r="B2843">
        <v>98.91</v>
      </c>
      <c r="C2843">
        <v>1</v>
      </c>
      <c r="D2843" s="18">
        <v>39101</v>
      </c>
      <c r="E2843" s="18">
        <v>39104</v>
      </c>
      <c r="F2843" t="s">
        <v>5960</v>
      </c>
      <c r="G2843" t="s">
        <v>5969</v>
      </c>
      <c r="H2843" t="s">
        <v>681</v>
      </c>
      <c r="I2843" t="s">
        <v>711</v>
      </c>
      <c r="J2843" t="s">
        <v>712</v>
      </c>
      <c r="K2843" t="s">
        <v>830</v>
      </c>
      <c r="L2843" t="s">
        <v>1712</v>
      </c>
      <c r="M2843">
        <v>156843</v>
      </c>
      <c r="N2843">
        <v>16000</v>
      </c>
      <c r="O2843" s="59">
        <v>25209649</v>
      </c>
    </row>
    <row r="2844" spans="1:15" x14ac:dyDescent="0.3">
      <c r="A2844" t="s">
        <v>696</v>
      </c>
      <c r="B2844">
        <v>191.28</v>
      </c>
      <c r="C2844">
        <v>3</v>
      </c>
      <c r="D2844" s="18">
        <v>39181</v>
      </c>
      <c r="E2844" s="18">
        <v>39182</v>
      </c>
      <c r="F2844" t="s">
        <v>5957</v>
      </c>
      <c r="G2844" t="s">
        <v>5969</v>
      </c>
      <c r="H2844" t="s">
        <v>699</v>
      </c>
      <c r="I2844" t="s">
        <v>693</v>
      </c>
      <c r="J2844" t="s">
        <v>694</v>
      </c>
      <c r="K2844" t="s">
        <v>2885</v>
      </c>
      <c r="L2844" t="s">
        <v>3061</v>
      </c>
      <c r="M2844">
        <v>962867</v>
      </c>
      <c r="N2844">
        <v>70700</v>
      </c>
      <c r="O2844" s="59">
        <v>25808033</v>
      </c>
    </row>
    <row r="2845" spans="1:15" x14ac:dyDescent="0.3">
      <c r="A2845" t="s">
        <v>709</v>
      </c>
      <c r="B2845">
        <v>134.01</v>
      </c>
      <c r="C2845">
        <v>3</v>
      </c>
      <c r="D2845" s="18">
        <v>39213</v>
      </c>
      <c r="E2845" s="18">
        <v>39252</v>
      </c>
      <c r="F2845" t="s">
        <v>5957</v>
      </c>
      <c r="G2845" t="s">
        <v>5969</v>
      </c>
      <c r="H2845" t="s">
        <v>681</v>
      </c>
      <c r="I2845" t="s">
        <v>746</v>
      </c>
      <c r="J2845" t="s">
        <v>747</v>
      </c>
      <c r="K2845" t="s">
        <v>3118</v>
      </c>
      <c r="L2845" t="s">
        <v>3117</v>
      </c>
      <c r="M2845">
        <v>380723</v>
      </c>
      <c r="N2845">
        <v>16000</v>
      </c>
      <c r="O2845" s="59">
        <v>17707907</v>
      </c>
    </row>
    <row r="2846" spans="1:15" x14ac:dyDescent="0.3">
      <c r="A2846" t="s">
        <v>709</v>
      </c>
      <c r="B2846">
        <v>98.73</v>
      </c>
      <c r="C2846">
        <v>1</v>
      </c>
      <c r="D2846" s="18">
        <v>39229</v>
      </c>
      <c r="E2846" s="18">
        <v>39263</v>
      </c>
      <c r="F2846" t="s">
        <v>5957</v>
      </c>
      <c r="G2846" t="s">
        <v>5968</v>
      </c>
      <c r="H2846" t="s">
        <v>720</v>
      </c>
      <c r="I2846" t="s">
        <v>706</v>
      </c>
      <c r="J2846" t="s">
        <v>762</v>
      </c>
      <c r="K2846" t="s">
        <v>763</v>
      </c>
      <c r="L2846" t="s">
        <v>908</v>
      </c>
      <c r="M2846">
        <v>2706237</v>
      </c>
      <c r="N2846">
        <v>90830</v>
      </c>
      <c r="O2846" s="59">
        <v>26193479</v>
      </c>
    </row>
    <row r="2847" spans="1:15" x14ac:dyDescent="0.3">
      <c r="A2847" t="s">
        <v>690</v>
      </c>
      <c r="B2847">
        <v>184.28</v>
      </c>
      <c r="C2847">
        <v>3</v>
      </c>
      <c r="D2847" s="18">
        <v>39404</v>
      </c>
      <c r="E2847" s="18">
        <v>39413</v>
      </c>
      <c r="F2847" t="s">
        <v>5959</v>
      </c>
      <c r="G2847" t="s">
        <v>5968</v>
      </c>
      <c r="H2847" t="s">
        <v>755</v>
      </c>
      <c r="I2847" t="s">
        <v>722</v>
      </c>
      <c r="J2847" t="s">
        <v>797</v>
      </c>
      <c r="K2847" t="s">
        <v>1232</v>
      </c>
      <c r="L2847" t="s">
        <v>3116</v>
      </c>
      <c r="M2847">
        <v>125853</v>
      </c>
      <c r="N2847">
        <v>87000</v>
      </c>
      <c r="O2847" s="59">
        <v>27590074</v>
      </c>
    </row>
    <row r="2848" spans="1:15" x14ac:dyDescent="0.3">
      <c r="A2848" t="s">
        <v>696</v>
      </c>
      <c r="B2848">
        <v>154.55000000000001</v>
      </c>
      <c r="C2848">
        <v>2</v>
      </c>
      <c r="D2848" s="18">
        <v>39341</v>
      </c>
      <c r="E2848" s="18">
        <v>39356</v>
      </c>
      <c r="F2848" t="s">
        <v>5958</v>
      </c>
      <c r="G2848" t="s">
        <v>5968</v>
      </c>
      <c r="H2848" t="s">
        <v>720</v>
      </c>
      <c r="I2848" t="s">
        <v>693</v>
      </c>
      <c r="J2848" t="s">
        <v>694</v>
      </c>
      <c r="K2848" t="s">
        <v>3115</v>
      </c>
      <c r="L2848" t="s">
        <v>3114</v>
      </c>
      <c r="M2848">
        <v>2258878</v>
      </c>
      <c r="N2848">
        <v>90830</v>
      </c>
      <c r="O2848" s="59">
        <v>27122906</v>
      </c>
    </row>
    <row r="2849" spans="1:15" x14ac:dyDescent="0.3">
      <c r="A2849" t="s">
        <v>690</v>
      </c>
      <c r="B2849">
        <v>92.9</v>
      </c>
      <c r="C2849">
        <v>2</v>
      </c>
      <c r="D2849" s="18">
        <v>39117</v>
      </c>
      <c r="E2849" s="18">
        <v>39126</v>
      </c>
      <c r="F2849" t="s">
        <v>5960</v>
      </c>
      <c r="G2849" t="s">
        <v>5969</v>
      </c>
      <c r="H2849" t="s">
        <v>681</v>
      </c>
      <c r="I2849" t="s">
        <v>711</v>
      </c>
      <c r="J2849" t="s">
        <v>712</v>
      </c>
      <c r="K2849" t="s">
        <v>3113</v>
      </c>
      <c r="L2849" t="s">
        <v>861</v>
      </c>
      <c r="M2849">
        <v>2184936</v>
      </c>
      <c r="N2849">
        <v>16000</v>
      </c>
      <c r="O2849" s="59">
        <v>25356259</v>
      </c>
    </row>
    <row r="2850" spans="1:15" x14ac:dyDescent="0.3">
      <c r="A2850" t="s">
        <v>690</v>
      </c>
      <c r="B2850">
        <v>138.24</v>
      </c>
      <c r="C2850">
        <v>3</v>
      </c>
      <c r="D2850" s="18">
        <v>39328</v>
      </c>
      <c r="E2850" s="18">
        <v>39340</v>
      </c>
      <c r="F2850" t="s">
        <v>5958</v>
      </c>
      <c r="G2850" t="s">
        <v>5969</v>
      </c>
      <c r="H2850" t="s">
        <v>675</v>
      </c>
      <c r="I2850" t="s">
        <v>839</v>
      </c>
      <c r="J2850" t="s">
        <v>840</v>
      </c>
      <c r="K2850" t="s">
        <v>2097</v>
      </c>
      <c r="L2850" t="s">
        <v>2096</v>
      </c>
      <c r="M2850">
        <v>9197963</v>
      </c>
      <c r="N2850">
        <v>30300</v>
      </c>
      <c r="O2850" s="59">
        <v>26901370</v>
      </c>
    </row>
    <row r="2851" spans="1:15" x14ac:dyDescent="0.3">
      <c r="A2851" t="s">
        <v>709</v>
      </c>
      <c r="B2851">
        <v>155.46</v>
      </c>
      <c r="C2851">
        <v>2</v>
      </c>
      <c r="D2851" s="18">
        <v>39423</v>
      </c>
      <c r="E2851" s="18">
        <v>39433</v>
      </c>
      <c r="F2851" t="s">
        <v>5959</v>
      </c>
      <c r="G2851" t="s">
        <v>5969</v>
      </c>
      <c r="H2851" t="s">
        <v>699</v>
      </c>
      <c r="I2851" t="s">
        <v>746</v>
      </c>
      <c r="J2851" t="s">
        <v>782</v>
      </c>
      <c r="K2851" t="s">
        <v>3112</v>
      </c>
      <c r="L2851" t="s">
        <v>3111</v>
      </c>
      <c r="M2851">
        <v>964629</v>
      </c>
      <c r="N2851">
        <v>70700</v>
      </c>
      <c r="O2851" s="59">
        <v>17804117</v>
      </c>
    </row>
    <row r="2852" spans="1:15" x14ac:dyDescent="0.3">
      <c r="A2852" t="s">
        <v>696</v>
      </c>
      <c r="B2852">
        <v>124.43</v>
      </c>
      <c r="C2852">
        <v>1</v>
      </c>
      <c r="D2852" s="18">
        <v>39150</v>
      </c>
      <c r="E2852" s="18">
        <v>39175</v>
      </c>
      <c r="F2852" t="s">
        <v>5960</v>
      </c>
      <c r="G2852" t="s">
        <v>5969</v>
      </c>
      <c r="H2852" t="s">
        <v>681</v>
      </c>
      <c r="I2852" t="s">
        <v>693</v>
      </c>
      <c r="J2852" t="s">
        <v>694</v>
      </c>
      <c r="K2852" t="s">
        <v>3110</v>
      </c>
      <c r="L2852" t="s">
        <v>3109</v>
      </c>
      <c r="M2852">
        <v>1955476</v>
      </c>
      <c r="N2852">
        <v>16000</v>
      </c>
      <c r="O2852" s="59">
        <v>2023879</v>
      </c>
    </row>
    <row r="2853" spans="1:15" x14ac:dyDescent="0.3">
      <c r="A2853" t="s">
        <v>696</v>
      </c>
      <c r="B2853">
        <v>168.82</v>
      </c>
      <c r="C2853">
        <v>2</v>
      </c>
      <c r="D2853" s="18">
        <v>39347</v>
      </c>
      <c r="E2853" s="18">
        <v>39360</v>
      </c>
      <c r="F2853" t="s">
        <v>5958</v>
      </c>
      <c r="G2853" t="s">
        <v>5968</v>
      </c>
      <c r="H2853" t="s">
        <v>720</v>
      </c>
      <c r="I2853" t="s">
        <v>693</v>
      </c>
      <c r="J2853" t="s">
        <v>694</v>
      </c>
      <c r="K2853" t="s">
        <v>1266</v>
      </c>
      <c r="L2853" t="s">
        <v>3108</v>
      </c>
      <c r="M2853">
        <v>352633</v>
      </c>
      <c r="N2853">
        <v>90830</v>
      </c>
      <c r="O2853" s="59">
        <v>27124644</v>
      </c>
    </row>
    <row r="2854" spans="1:15" x14ac:dyDescent="0.3">
      <c r="A2854" t="s">
        <v>696</v>
      </c>
      <c r="B2854">
        <v>185.27</v>
      </c>
      <c r="C2854">
        <v>3</v>
      </c>
      <c r="D2854" s="18">
        <v>39326</v>
      </c>
      <c r="E2854" s="18">
        <v>39348</v>
      </c>
      <c r="F2854" t="s">
        <v>5958</v>
      </c>
      <c r="G2854" t="s">
        <v>5969</v>
      </c>
      <c r="H2854" t="s">
        <v>699</v>
      </c>
      <c r="I2854" t="s">
        <v>693</v>
      </c>
      <c r="J2854" t="s">
        <v>694</v>
      </c>
      <c r="K2854" t="s">
        <v>2602</v>
      </c>
      <c r="L2854" t="s">
        <v>2601</v>
      </c>
      <c r="M2854">
        <v>960974</v>
      </c>
      <c r="N2854">
        <v>70700</v>
      </c>
      <c r="O2854" s="59">
        <v>26935052</v>
      </c>
    </row>
    <row r="2855" spans="1:15" x14ac:dyDescent="0.3">
      <c r="A2855" t="s">
        <v>696</v>
      </c>
      <c r="B2855">
        <v>168.82</v>
      </c>
      <c r="C2855">
        <v>2</v>
      </c>
      <c r="D2855" s="18">
        <v>39119</v>
      </c>
      <c r="E2855" s="18">
        <v>39122</v>
      </c>
      <c r="F2855" t="s">
        <v>5960</v>
      </c>
      <c r="G2855" t="s">
        <v>5968</v>
      </c>
      <c r="H2855" t="s">
        <v>720</v>
      </c>
      <c r="I2855" t="s">
        <v>693</v>
      </c>
      <c r="J2855" t="s">
        <v>694</v>
      </c>
      <c r="K2855" t="s">
        <v>3107</v>
      </c>
      <c r="L2855" t="s">
        <v>3106</v>
      </c>
      <c r="M2855">
        <v>731850</v>
      </c>
      <c r="N2855">
        <v>90830</v>
      </c>
      <c r="O2855" s="59">
        <v>1972396</v>
      </c>
    </row>
    <row r="2856" spans="1:15" x14ac:dyDescent="0.3">
      <c r="A2856" t="s">
        <v>690</v>
      </c>
      <c r="B2856">
        <v>192.66</v>
      </c>
      <c r="C2856">
        <v>3</v>
      </c>
      <c r="D2856" s="18">
        <v>39326</v>
      </c>
      <c r="E2856" s="18">
        <v>39339</v>
      </c>
      <c r="F2856" t="s">
        <v>5958</v>
      </c>
      <c r="G2856" t="s">
        <v>5969</v>
      </c>
      <c r="H2856" t="s">
        <v>699</v>
      </c>
      <c r="I2856" t="s">
        <v>839</v>
      </c>
      <c r="J2856" t="s">
        <v>797</v>
      </c>
      <c r="K2856" t="s">
        <v>1977</v>
      </c>
      <c r="L2856" t="s">
        <v>3105</v>
      </c>
      <c r="M2856">
        <v>936775</v>
      </c>
      <c r="N2856">
        <v>70700</v>
      </c>
      <c r="O2856" s="59">
        <v>26933199</v>
      </c>
    </row>
    <row r="2857" spans="1:15" x14ac:dyDescent="0.3">
      <c r="A2857" t="s">
        <v>690</v>
      </c>
      <c r="B2857">
        <v>193.54</v>
      </c>
      <c r="C2857">
        <v>2</v>
      </c>
      <c r="D2857" s="18">
        <v>39408</v>
      </c>
      <c r="E2857" s="18">
        <v>39442</v>
      </c>
      <c r="F2857" t="s">
        <v>5959</v>
      </c>
      <c r="G2857" t="s">
        <v>5968</v>
      </c>
      <c r="H2857" t="s">
        <v>720</v>
      </c>
      <c r="I2857" t="s">
        <v>839</v>
      </c>
      <c r="J2857" t="s">
        <v>797</v>
      </c>
      <c r="K2857" t="s">
        <v>3104</v>
      </c>
      <c r="L2857" t="s">
        <v>2477</v>
      </c>
      <c r="M2857">
        <v>2451573</v>
      </c>
      <c r="N2857">
        <v>90830</v>
      </c>
      <c r="O2857" s="59">
        <v>27600683</v>
      </c>
    </row>
    <row r="2858" spans="1:15" x14ac:dyDescent="0.3">
      <c r="A2858" t="s">
        <v>696</v>
      </c>
      <c r="B2858">
        <v>168.82</v>
      </c>
      <c r="C2858">
        <v>2</v>
      </c>
      <c r="D2858" s="18">
        <v>39111</v>
      </c>
      <c r="E2858" s="18">
        <v>39120</v>
      </c>
      <c r="F2858" t="s">
        <v>5960</v>
      </c>
      <c r="G2858" t="s">
        <v>5968</v>
      </c>
      <c r="H2858" t="s">
        <v>720</v>
      </c>
      <c r="I2858" t="s">
        <v>693</v>
      </c>
      <c r="J2858" t="s">
        <v>694</v>
      </c>
      <c r="K2858" t="s">
        <v>1501</v>
      </c>
      <c r="L2858" t="s">
        <v>1500</v>
      </c>
      <c r="M2858">
        <v>353940</v>
      </c>
      <c r="N2858">
        <v>90830</v>
      </c>
      <c r="O2858" s="59">
        <v>1016432</v>
      </c>
    </row>
    <row r="2859" spans="1:15" x14ac:dyDescent="0.3">
      <c r="A2859" t="s">
        <v>690</v>
      </c>
      <c r="B2859">
        <v>140.09</v>
      </c>
      <c r="C2859">
        <v>2</v>
      </c>
      <c r="D2859" s="18">
        <v>39373</v>
      </c>
      <c r="E2859" s="18">
        <v>39387</v>
      </c>
      <c r="F2859" t="s">
        <v>5959</v>
      </c>
      <c r="G2859" t="s">
        <v>5969</v>
      </c>
      <c r="H2859" t="s">
        <v>675</v>
      </c>
      <c r="I2859" t="s">
        <v>722</v>
      </c>
      <c r="J2859" t="s">
        <v>797</v>
      </c>
      <c r="K2859" t="s">
        <v>1078</v>
      </c>
      <c r="L2859" t="s">
        <v>1077</v>
      </c>
      <c r="M2859">
        <v>2399299</v>
      </c>
      <c r="N2859">
        <v>30300</v>
      </c>
      <c r="O2859" s="59">
        <v>27268267</v>
      </c>
    </row>
    <row r="2860" spans="1:15" x14ac:dyDescent="0.3">
      <c r="A2860" t="s">
        <v>690</v>
      </c>
      <c r="B2860">
        <v>184.28</v>
      </c>
      <c r="C2860">
        <v>3</v>
      </c>
      <c r="D2860" s="18">
        <v>39108</v>
      </c>
      <c r="E2860" s="18">
        <v>39129</v>
      </c>
      <c r="F2860" t="s">
        <v>5960</v>
      </c>
      <c r="G2860" t="s">
        <v>5968</v>
      </c>
      <c r="H2860" t="s">
        <v>755</v>
      </c>
      <c r="I2860" t="s">
        <v>722</v>
      </c>
      <c r="J2860" t="s">
        <v>843</v>
      </c>
      <c r="K2860" t="s">
        <v>1454</v>
      </c>
      <c r="L2860" t="s">
        <v>1453</v>
      </c>
      <c r="M2860">
        <v>1808397</v>
      </c>
      <c r="N2860">
        <v>87000</v>
      </c>
      <c r="O2860" s="59">
        <v>25197184</v>
      </c>
    </row>
    <row r="2861" spans="1:15" x14ac:dyDescent="0.3">
      <c r="A2861" t="s">
        <v>696</v>
      </c>
      <c r="B2861">
        <v>174.63</v>
      </c>
      <c r="C2861">
        <v>3</v>
      </c>
      <c r="D2861" s="18">
        <v>39221</v>
      </c>
      <c r="E2861" s="18">
        <v>39224</v>
      </c>
      <c r="F2861" t="s">
        <v>5957</v>
      </c>
      <c r="G2861" t="s">
        <v>5968</v>
      </c>
      <c r="H2861" t="s">
        <v>720</v>
      </c>
      <c r="I2861" t="s">
        <v>693</v>
      </c>
      <c r="J2861" t="s">
        <v>694</v>
      </c>
      <c r="K2861" t="s">
        <v>2106</v>
      </c>
      <c r="L2861" t="s">
        <v>2105</v>
      </c>
      <c r="M2861">
        <v>1749521</v>
      </c>
      <c r="N2861">
        <v>90830</v>
      </c>
      <c r="O2861" s="59">
        <v>26153529</v>
      </c>
    </row>
    <row r="2862" spans="1:15" x14ac:dyDescent="0.3">
      <c r="A2862" t="s">
        <v>696</v>
      </c>
      <c r="B2862">
        <v>168.82</v>
      </c>
      <c r="C2862">
        <v>2</v>
      </c>
      <c r="D2862" s="18">
        <v>39117</v>
      </c>
      <c r="E2862" s="18">
        <v>39127</v>
      </c>
      <c r="F2862" t="s">
        <v>5960</v>
      </c>
      <c r="G2862" t="s">
        <v>5968</v>
      </c>
      <c r="H2862" t="s">
        <v>720</v>
      </c>
      <c r="I2862" t="s">
        <v>693</v>
      </c>
      <c r="J2862" t="s">
        <v>694</v>
      </c>
      <c r="K2862" t="s">
        <v>2115</v>
      </c>
      <c r="L2862" t="s">
        <v>943</v>
      </c>
      <c r="M2862">
        <v>352409</v>
      </c>
      <c r="N2862">
        <v>90830</v>
      </c>
      <c r="O2862" s="59">
        <v>25373049</v>
      </c>
    </row>
    <row r="2863" spans="1:15" x14ac:dyDescent="0.3">
      <c r="A2863" t="s">
        <v>690</v>
      </c>
      <c r="B2863">
        <v>122.89</v>
      </c>
      <c r="C2863">
        <v>2</v>
      </c>
      <c r="D2863" s="18">
        <v>39382</v>
      </c>
      <c r="E2863" s="18">
        <v>39388</v>
      </c>
      <c r="F2863" t="s">
        <v>5959</v>
      </c>
      <c r="G2863" t="s">
        <v>5969</v>
      </c>
      <c r="H2863" t="s">
        <v>675</v>
      </c>
      <c r="I2863" t="s">
        <v>711</v>
      </c>
      <c r="J2863" t="s">
        <v>712</v>
      </c>
      <c r="K2863" t="s">
        <v>1160</v>
      </c>
      <c r="L2863" t="s">
        <v>3103</v>
      </c>
      <c r="M2863">
        <v>159889</v>
      </c>
      <c r="N2863">
        <v>30300</v>
      </c>
      <c r="O2863" s="59">
        <v>27327466</v>
      </c>
    </row>
    <row r="2864" spans="1:15" x14ac:dyDescent="0.3">
      <c r="A2864" t="s">
        <v>676</v>
      </c>
      <c r="B2864">
        <v>182.75</v>
      </c>
      <c r="C2864">
        <v>3</v>
      </c>
      <c r="D2864" s="18">
        <v>39098</v>
      </c>
      <c r="E2864" s="18">
        <v>39190</v>
      </c>
      <c r="F2864" t="s">
        <v>5960</v>
      </c>
      <c r="G2864" t="s">
        <v>5969</v>
      </c>
      <c r="H2864" t="s">
        <v>699</v>
      </c>
      <c r="I2864" t="s">
        <v>683</v>
      </c>
      <c r="J2864" t="s">
        <v>684</v>
      </c>
      <c r="K2864" t="s">
        <v>1138</v>
      </c>
      <c r="L2864" t="s">
        <v>3102</v>
      </c>
      <c r="M2864">
        <v>958272</v>
      </c>
      <c r="N2864">
        <v>70700</v>
      </c>
      <c r="O2864" s="59">
        <v>25199102</v>
      </c>
    </row>
    <row r="2865" spans="1:15" x14ac:dyDescent="0.3">
      <c r="A2865" t="s">
        <v>690</v>
      </c>
      <c r="B2865">
        <v>126.38</v>
      </c>
      <c r="C2865">
        <v>2</v>
      </c>
      <c r="D2865" s="18">
        <v>39298</v>
      </c>
      <c r="E2865" s="18">
        <v>39301</v>
      </c>
      <c r="F2865" t="s">
        <v>5958</v>
      </c>
      <c r="G2865" t="s">
        <v>5969</v>
      </c>
      <c r="H2865" t="s">
        <v>675</v>
      </c>
      <c r="I2865" t="s">
        <v>711</v>
      </c>
      <c r="J2865" t="s">
        <v>712</v>
      </c>
      <c r="K2865" t="s">
        <v>1277</v>
      </c>
      <c r="L2865" t="s">
        <v>3101</v>
      </c>
      <c r="M2865">
        <v>2837755</v>
      </c>
      <c r="N2865">
        <v>30300</v>
      </c>
      <c r="O2865" s="59">
        <v>26727932</v>
      </c>
    </row>
    <row r="2866" spans="1:15" x14ac:dyDescent="0.3">
      <c r="A2866" t="s">
        <v>690</v>
      </c>
      <c r="B2866">
        <v>98.91</v>
      </c>
      <c r="C2866">
        <v>1</v>
      </c>
      <c r="D2866" s="18">
        <v>39124</v>
      </c>
      <c r="E2866" s="18">
        <v>39139</v>
      </c>
      <c r="F2866" t="s">
        <v>5960</v>
      </c>
      <c r="G2866" t="s">
        <v>5969</v>
      </c>
      <c r="H2866" t="s">
        <v>681</v>
      </c>
      <c r="I2866" t="s">
        <v>711</v>
      </c>
      <c r="J2866" t="s">
        <v>712</v>
      </c>
      <c r="K2866" t="s">
        <v>1205</v>
      </c>
      <c r="L2866" t="s">
        <v>1204</v>
      </c>
      <c r="M2866">
        <v>158372</v>
      </c>
      <c r="N2866">
        <v>16000</v>
      </c>
      <c r="O2866" s="59">
        <v>25407790</v>
      </c>
    </row>
    <row r="2867" spans="1:15" x14ac:dyDescent="0.3">
      <c r="A2867" t="s">
        <v>696</v>
      </c>
      <c r="B2867">
        <v>174.63</v>
      </c>
      <c r="C2867">
        <v>3</v>
      </c>
      <c r="D2867" s="18">
        <v>39119</v>
      </c>
      <c r="E2867" s="18">
        <v>39143</v>
      </c>
      <c r="F2867" t="s">
        <v>5960</v>
      </c>
      <c r="G2867" t="s">
        <v>5968</v>
      </c>
      <c r="H2867" t="s">
        <v>720</v>
      </c>
      <c r="I2867" t="s">
        <v>693</v>
      </c>
      <c r="J2867" t="s">
        <v>694</v>
      </c>
      <c r="K2867" t="s">
        <v>3100</v>
      </c>
      <c r="L2867" t="s">
        <v>3099</v>
      </c>
      <c r="M2867">
        <v>2405488</v>
      </c>
      <c r="N2867">
        <v>90830</v>
      </c>
      <c r="O2867" s="59">
        <v>25374966</v>
      </c>
    </row>
    <row r="2868" spans="1:15" x14ac:dyDescent="0.3">
      <c r="A2868" t="s">
        <v>676</v>
      </c>
      <c r="B2868">
        <v>125.07</v>
      </c>
      <c r="C2868">
        <v>1</v>
      </c>
      <c r="D2868" s="18">
        <v>39445</v>
      </c>
      <c r="E2868" s="18">
        <v>39495</v>
      </c>
      <c r="F2868" t="s">
        <v>5959</v>
      </c>
      <c r="G2868" t="s">
        <v>5969</v>
      </c>
      <c r="H2868" t="s">
        <v>675</v>
      </c>
      <c r="I2868" t="s">
        <v>683</v>
      </c>
      <c r="J2868" t="s">
        <v>730</v>
      </c>
      <c r="K2868" t="s">
        <v>3098</v>
      </c>
      <c r="L2868" t="s">
        <v>3097</v>
      </c>
      <c r="M2868">
        <v>9074911</v>
      </c>
      <c r="N2868">
        <v>30300</v>
      </c>
      <c r="O2868" s="59">
        <v>27878525</v>
      </c>
    </row>
    <row r="2869" spans="1:15" x14ac:dyDescent="0.3">
      <c r="A2869" t="s">
        <v>690</v>
      </c>
      <c r="B2869">
        <v>96.59</v>
      </c>
      <c r="C2869">
        <v>2</v>
      </c>
      <c r="D2869" s="18">
        <v>39362</v>
      </c>
      <c r="E2869" s="18">
        <v>39399</v>
      </c>
      <c r="F2869" t="s">
        <v>5959</v>
      </c>
      <c r="G2869" t="s">
        <v>5969</v>
      </c>
      <c r="H2869" t="s">
        <v>681</v>
      </c>
      <c r="I2869" t="s">
        <v>711</v>
      </c>
      <c r="J2869" t="s">
        <v>712</v>
      </c>
      <c r="K2869" t="s">
        <v>2051</v>
      </c>
      <c r="L2869" t="s">
        <v>3096</v>
      </c>
      <c r="M2869">
        <v>138708</v>
      </c>
      <c r="N2869">
        <v>16000</v>
      </c>
      <c r="O2869" s="59">
        <v>27216528</v>
      </c>
    </row>
    <row r="2870" spans="1:15" x14ac:dyDescent="0.3">
      <c r="A2870" t="s">
        <v>696</v>
      </c>
      <c r="B2870">
        <v>125.7</v>
      </c>
      <c r="C2870">
        <v>1</v>
      </c>
      <c r="D2870" s="18">
        <v>39251</v>
      </c>
      <c r="E2870" s="18">
        <v>39272</v>
      </c>
      <c r="F2870" t="s">
        <v>5957</v>
      </c>
      <c r="G2870" t="s">
        <v>5969</v>
      </c>
      <c r="H2870" t="s">
        <v>681</v>
      </c>
      <c r="I2870" t="s">
        <v>693</v>
      </c>
      <c r="J2870" t="s">
        <v>694</v>
      </c>
      <c r="K2870" t="s">
        <v>1633</v>
      </c>
      <c r="L2870" t="s">
        <v>3095</v>
      </c>
      <c r="M2870">
        <v>358751</v>
      </c>
      <c r="N2870">
        <v>16000</v>
      </c>
      <c r="O2870" s="59">
        <v>26367931</v>
      </c>
    </row>
    <row r="2871" spans="1:15" x14ac:dyDescent="0.3">
      <c r="A2871" t="s">
        <v>690</v>
      </c>
      <c r="B2871">
        <v>136.75</v>
      </c>
      <c r="C2871">
        <v>2</v>
      </c>
      <c r="D2871" s="18">
        <v>39296</v>
      </c>
      <c r="E2871" s="18">
        <v>39303</v>
      </c>
      <c r="F2871" t="s">
        <v>5958</v>
      </c>
      <c r="G2871" t="s">
        <v>5969</v>
      </c>
      <c r="H2871" t="s">
        <v>675</v>
      </c>
      <c r="I2871" t="s">
        <v>687</v>
      </c>
      <c r="J2871" t="s">
        <v>688</v>
      </c>
      <c r="K2871" t="s">
        <v>3094</v>
      </c>
      <c r="L2871" t="s">
        <v>3093</v>
      </c>
      <c r="M2871">
        <v>1998506</v>
      </c>
      <c r="N2871">
        <v>30300</v>
      </c>
      <c r="O2871" s="59">
        <v>26685154</v>
      </c>
    </row>
    <row r="2872" spans="1:15" x14ac:dyDescent="0.3">
      <c r="A2872" t="s">
        <v>709</v>
      </c>
      <c r="B2872">
        <v>127.08</v>
      </c>
      <c r="C2872">
        <v>3</v>
      </c>
      <c r="D2872" s="18">
        <v>39361</v>
      </c>
      <c r="E2872" s="18">
        <v>39393</v>
      </c>
      <c r="F2872" t="s">
        <v>5959</v>
      </c>
      <c r="G2872" t="s">
        <v>5969</v>
      </c>
      <c r="H2872" t="s">
        <v>681</v>
      </c>
      <c r="I2872" t="s">
        <v>771</v>
      </c>
      <c r="J2872" t="s">
        <v>772</v>
      </c>
      <c r="K2872" t="s">
        <v>3092</v>
      </c>
      <c r="L2872" t="s">
        <v>3091</v>
      </c>
      <c r="M2872">
        <v>9035725</v>
      </c>
      <c r="N2872">
        <v>16000</v>
      </c>
      <c r="O2872" s="59">
        <v>27211995</v>
      </c>
    </row>
    <row r="2873" spans="1:15" x14ac:dyDescent="0.3">
      <c r="A2873" t="s">
        <v>676</v>
      </c>
      <c r="B2873">
        <v>183.54</v>
      </c>
      <c r="C2873">
        <v>4</v>
      </c>
      <c r="D2873" s="18">
        <v>39185</v>
      </c>
      <c r="E2873" s="18">
        <v>39277</v>
      </c>
      <c r="F2873" t="s">
        <v>5957</v>
      </c>
      <c r="G2873" t="s">
        <v>5969</v>
      </c>
      <c r="H2873" t="s">
        <v>699</v>
      </c>
      <c r="I2873" t="s">
        <v>678</v>
      </c>
      <c r="J2873" t="s">
        <v>679</v>
      </c>
      <c r="K2873" t="s">
        <v>678</v>
      </c>
      <c r="L2873" t="s">
        <v>3090</v>
      </c>
      <c r="M2873">
        <v>304588</v>
      </c>
      <c r="N2873">
        <v>70700</v>
      </c>
      <c r="O2873" s="59">
        <v>25859981</v>
      </c>
    </row>
    <row r="2874" spans="1:15" x14ac:dyDescent="0.3">
      <c r="A2874" t="s">
        <v>696</v>
      </c>
      <c r="B2874">
        <v>168.82</v>
      </c>
      <c r="C2874">
        <v>2</v>
      </c>
      <c r="D2874" s="18">
        <v>39398</v>
      </c>
      <c r="E2874" s="18">
        <v>39420</v>
      </c>
      <c r="F2874" t="s">
        <v>5959</v>
      </c>
      <c r="G2874" t="s">
        <v>5968</v>
      </c>
      <c r="H2874" t="s">
        <v>720</v>
      </c>
      <c r="I2874" t="s">
        <v>693</v>
      </c>
      <c r="J2874" t="s">
        <v>694</v>
      </c>
      <c r="K2874" t="s">
        <v>1984</v>
      </c>
      <c r="L2874" t="s">
        <v>2164</v>
      </c>
      <c r="M2874">
        <v>2303040</v>
      </c>
      <c r="N2874">
        <v>90830</v>
      </c>
      <c r="O2874" s="59">
        <v>27678453</v>
      </c>
    </row>
    <row r="2875" spans="1:15" x14ac:dyDescent="0.3">
      <c r="A2875" t="s">
        <v>676</v>
      </c>
      <c r="B2875">
        <v>86.31</v>
      </c>
      <c r="C2875">
        <v>2</v>
      </c>
      <c r="D2875" s="18">
        <v>39140</v>
      </c>
      <c r="E2875" s="18">
        <v>39222</v>
      </c>
      <c r="F2875" t="s">
        <v>5960</v>
      </c>
      <c r="G2875" t="s">
        <v>5969</v>
      </c>
      <c r="H2875" t="s">
        <v>681</v>
      </c>
      <c r="I2875" t="s">
        <v>678</v>
      </c>
      <c r="J2875" t="s">
        <v>679</v>
      </c>
      <c r="K2875" t="s">
        <v>882</v>
      </c>
      <c r="L2875" t="s">
        <v>2423</v>
      </c>
      <c r="M2875">
        <v>2753007</v>
      </c>
      <c r="N2875">
        <v>16000</v>
      </c>
      <c r="O2875" s="59">
        <v>25517742</v>
      </c>
    </row>
    <row r="2876" spans="1:15" x14ac:dyDescent="0.3">
      <c r="A2876" t="s">
        <v>690</v>
      </c>
      <c r="B2876">
        <v>98.41</v>
      </c>
      <c r="C2876">
        <v>1</v>
      </c>
      <c r="D2876" s="18">
        <v>39290</v>
      </c>
      <c r="E2876" s="18">
        <v>39314</v>
      </c>
      <c r="F2876" t="s">
        <v>5958</v>
      </c>
      <c r="G2876" t="s">
        <v>5969</v>
      </c>
      <c r="H2876" t="s">
        <v>681</v>
      </c>
      <c r="I2876" t="s">
        <v>711</v>
      </c>
      <c r="J2876" t="s">
        <v>712</v>
      </c>
      <c r="K2876" t="s">
        <v>3089</v>
      </c>
      <c r="L2876" t="s">
        <v>3088</v>
      </c>
      <c r="M2876">
        <v>138063</v>
      </c>
      <c r="N2876">
        <v>16000</v>
      </c>
      <c r="O2876" s="59">
        <v>26674844</v>
      </c>
    </row>
    <row r="2877" spans="1:15" x14ac:dyDescent="0.3">
      <c r="A2877" t="s">
        <v>690</v>
      </c>
      <c r="B2877">
        <v>96.59</v>
      </c>
      <c r="C2877">
        <v>2</v>
      </c>
      <c r="D2877" s="18">
        <v>39137</v>
      </c>
      <c r="E2877" s="18">
        <v>39155</v>
      </c>
      <c r="F2877" t="s">
        <v>5960</v>
      </c>
      <c r="G2877" t="s">
        <v>5969</v>
      </c>
      <c r="H2877" t="s">
        <v>681</v>
      </c>
      <c r="I2877" t="s">
        <v>711</v>
      </c>
      <c r="J2877" t="s">
        <v>712</v>
      </c>
      <c r="K2877" t="s">
        <v>1264</v>
      </c>
      <c r="L2877" t="s">
        <v>3087</v>
      </c>
      <c r="M2877">
        <v>139689</v>
      </c>
      <c r="N2877">
        <v>16000</v>
      </c>
      <c r="O2877" s="59">
        <v>25506025</v>
      </c>
    </row>
    <row r="2878" spans="1:15" x14ac:dyDescent="0.3">
      <c r="A2878" t="s">
        <v>709</v>
      </c>
      <c r="B2878">
        <v>134.01</v>
      </c>
      <c r="C2878">
        <v>3</v>
      </c>
      <c r="D2878" s="18">
        <v>39132</v>
      </c>
      <c r="E2878" s="18">
        <v>39154</v>
      </c>
      <c r="F2878" t="s">
        <v>5960</v>
      </c>
      <c r="G2878" t="s">
        <v>5969</v>
      </c>
      <c r="H2878" t="s">
        <v>681</v>
      </c>
      <c r="I2878" t="s">
        <v>746</v>
      </c>
      <c r="J2878" t="s">
        <v>747</v>
      </c>
      <c r="K2878" t="s">
        <v>3086</v>
      </c>
      <c r="L2878" t="s">
        <v>3085</v>
      </c>
      <c r="M2878">
        <v>2081970</v>
      </c>
      <c r="N2878">
        <v>16000</v>
      </c>
      <c r="O2878" s="59">
        <v>17659742</v>
      </c>
    </row>
    <row r="2879" spans="1:15" x14ac:dyDescent="0.3">
      <c r="A2879" t="s">
        <v>676</v>
      </c>
      <c r="B2879">
        <v>166.65</v>
      </c>
      <c r="C2879">
        <v>2</v>
      </c>
      <c r="D2879" s="18">
        <v>39409</v>
      </c>
      <c r="E2879" s="18">
        <v>39481</v>
      </c>
      <c r="F2879" t="s">
        <v>5959</v>
      </c>
      <c r="G2879" t="s">
        <v>5969</v>
      </c>
      <c r="H2879" t="s">
        <v>699</v>
      </c>
      <c r="I2879" t="s">
        <v>678</v>
      </c>
      <c r="J2879" t="s">
        <v>679</v>
      </c>
      <c r="K2879" t="s">
        <v>882</v>
      </c>
      <c r="L2879" t="s">
        <v>2295</v>
      </c>
      <c r="M2879">
        <v>1847871</v>
      </c>
      <c r="N2879">
        <v>70700</v>
      </c>
      <c r="O2879" s="59">
        <v>27591592</v>
      </c>
    </row>
    <row r="2880" spans="1:15" x14ac:dyDescent="0.3">
      <c r="A2880" t="s">
        <v>709</v>
      </c>
      <c r="B2880">
        <v>135.12</v>
      </c>
      <c r="C2880">
        <v>2</v>
      </c>
      <c r="D2880" s="18">
        <v>39276</v>
      </c>
      <c r="E2880" s="18">
        <v>39298</v>
      </c>
      <c r="F2880" t="s">
        <v>5958</v>
      </c>
      <c r="G2880" t="s">
        <v>5969</v>
      </c>
      <c r="H2880" t="s">
        <v>681</v>
      </c>
      <c r="I2880" t="s">
        <v>746</v>
      </c>
      <c r="J2880" t="s">
        <v>782</v>
      </c>
      <c r="K2880" t="s">
        <v>1064</v>
      </c>
      <c r="L2880" t="s">
        <v>3084</v>
      </c>
      <c r="M2880">
        <v>382141</v>
      </c>
      <c r="N2880">
        <v>16000</v>
      </c>
      <c r="O2880" s="59">
        <v>17743943</v>
      </c>
    </row>
    <row r="2881" spans="1:15" x14ac:dyDescent="0.3">
      <c r="A2881" t="s">
        <v>690</v>
      </c>
      <c r="B2881">
        <v>89.04</v>
      </c>
      <c r="C2881">
        <v>1</v>
      </c>
      <c r="D2881" s="18">
        <v>39402</v>
      </c>
      <c r="E2881" s="18">
        <v>39434</v>
      </c>
      <c r="F2881" t="s">
        <v>5959</v>
      </c>
      <c r="G2881" t="s">
        <v>5969</v>
      </c>
      <c r="H2881" t="s">
        <v>681</v>
      </c>
      <c r="I2881" t="s">
        <v>687</v>
      </c>
      <c r="J2881" t="s">
        <v>688</v>
      </c>
      <c r="K2881" t="s">
        <v>1038</v>
      </c>
      <c r="L2881" t="s">
        <v>3083</v>
      </c>
      <c r="M2881">
        <v>2813394</v>
      </c>
      <c r="N2881">
        <v>16000</v>
      </c>
      <c r="O2881" s="59">
        <v>27555747</v>
      </c>
    </row>
    <row r="2882" spans="1:15" x14ac:dyDescent="0.3">
      <c r="A2882" t="s">
        <v>709</v>
      </c>
      <c r="B2882">
        <v>151.36000000000001</v>
      </c>
      <c r="C2882">
        <v>2</v>
      </c>
      <c r="D2882" s="18">
        <v>39180</v>
      </c>
      <c r="E2882" s="18">
        <v>39190</v>
      </c>
      <c r="F2882" t="s">
        <v>5957</v>
      </c>
      <c r="G2882" t="s">
        <v>5968</v>
      </c>
      <c r="H2882" t="s">
        <v>720</v>
      </c>
      <c r="I2882" t="s">
        <v>726</v>
      </c>
      <c r="J2882" t="s">
        <v>750</v>
      </c>
      <c r="K2882" t="s">
        <v>982</v>
      </c>
      <c r="L2882" t="s">
        <v>3082</v>
      </c>
      <c r="M2882">
        <v>53911</v>
      </c>
      <c r="N2882">
        <v>90830</v>
      </c>
      <c r="O2882" s="59">
        <v>25810215</v>
      </c>
    </row>
    <row r="2883" spans="1:15" x14ac:dyDescent="0.3">
      <c r="A2883" t="s">
        <v>696</v>
      </c>
      <c r="B2883">
        <v>161.15</v>
      </c>
      <c r="C2883">
        <v>3</v>
      </c>
      <c r="D2883" s="18">
        <v>39369</v>
      </c>
      <c r="E2883" s="18">
        <v>39389</v>
      </c>
      <c r="F2883" t="s">
        <v>5959</v>
      </c>
      <c r="G2883" t="s">
        <v>5969</v>
      </c>
      <c r="H2883" t="s">
        <v>675</v>
      </c>
      <c r="I2883" t="s">
        <v>693</v>
      </c>
      <c r="J2883" t="s">
        <v>694</v>
      </c>
      <c r="K2883" t="s">
        <v>3008</v>
      </c>
      <c r="L2883" t="s">
        <v>3081</v>
      </c>
      <c r="M2883">
        <v>347102</v>
      </c>
      <c r="N2883">
        <v>30300</v>
      </c>
      <c r="O2883" s="59">
        <v>27287410</v>
      </c>
    </row>
    <row r="2884" spans="1:15" x14ac:dyDescent="0.3">
      <c r="A2884" t="s">
        <v>696</v>
      </c>
      <c r="B2884">
        <v>185.27</v>
      </c>
      <c r="C2884">
        <v>3</v>
      </c>
      <c r="D2884" s="18">
        <v>39207</v>
      </c>
      <c r="E2884" s="18">
        <v>39211</v>
      </c>
      <c r="F2884" t="s">
        <v>5957</v>
      </c>
      <c r="G2884" t="s">
        <v>5969</v>
      </c>
      <c r="H2884" t="s">
        <v>699</v>
      </c>
      <c r="I2884" t="s">
        <v>693</v>
      </c>
      <c r="J2884" t="s">
        <v>694</v>
      </c>
      <c r="K2884" t="s">
        <v>2870</v>
      </c>
      <c r="L2884" t="s">
        <v>2869</v>
      </c>
      <c r="M2884">
        <v>960915</v>
      </c>
      <c r="N2884">
        <v>70700</v>
      </c>
      <c r="O2884" s="59">
        <v>26019503</v>
      </c>
    </row>
    <row r="2885" spans="1:15" x14ac:dyDescent="0.3">
      <c r="A2885" t="s">
        <v>709</v>
      </c>
      <c r="B2885">
        <v>114.36</v>
      </c>
      <c r="C2885">
        <v>1</v>
      </c>
      <c r="D2885" s="18">
        <v>39140</v>
      </c>
      <c r="E2885" s="18">
        <v>39163</v>
      </c>
      <c r="F2885" t="s">
        <v>5960</v>
      </c>
      <c r="G2885" t="s">
        <v>5969</v>
      </c>
      <c r="H2885" t="s">
        <v>681</v>
      </c>
      <c r="I2885" t="s">
        <v>771</v>
      </c>
      <c r="J2885" t="s">
        <v>750</v>
      </c>
      <c r="K2885" t="s">
        <v>817</v>
      </c>
      <c r="L2885" t="s">
        <v>1174</v>
      </c>
      <c r="M2885">
        <v>1851783</v>
      </c>
      <c r="N2885">
        <v>16000</v>
      </c>
      <c r="O2885" s="59">
        <v>25501901</v>
      </c>
    </row>
    <row r="2886" spans="1:15" x14ac:dyDescent="0.3">
      <c r="A2886" t="s">
        <v>690</v>
      </c>
      <c r="B2886">
        <v>92.9</v>
      </c>
      <c r="C2886">
        <v>2</v>
      </c>
      <c r="D2886" s="18">
        <v>39278</v>
      </c>
      <c r="E2886" s="18">
        <v>39292</v>
      </c>
      <c r="F2886" t="s">
        <v>5958</v>
      </c>
      <c r="G2886" t="s">
        <v>5969</v>
      </c>
      <c r="H2886" t="s">
        <v>681</v>
      </c>
      <c r="I2886" t="s">
        <v>711</v>
      </c>
      <c r="J2886" t="s">
        <v>712</v>
      </c>
      <c r="K2886" t="s">
        <v>3080</v>
      </c>
      <c r="L2886" t="s">
        <v>2037</v>
      </c>
      <c r="M2886">
        <v>2867127</v>
      </c>
      <c r="N2886">
        <v>16000</v>
      </c>
      <c r="O2886" s="59">
        <v>2235701</v>
      </c>
    </row>
    <row r="2887" spans="1:15" x14ac:dyDescent="0.3">
      <c r="A2887" t="s">
        <v>676</v>
      </c>
      <c r="B2887">
        <v>94.03</v>
      </c>
      <c r="C2887">
        <v>1</v>
      </c>
      <c r="D2887" s="18">
        <v>39096</v>
      </c>
      <c r="E2887" s="18">
        <v>39140</v>
      </c>
      <c r="F2887" t="s">
        <v>5960</v>
      </c>
      <c r="G2887" t="s">
        <v>5969</v>
      </c>
      <c r="H2887" t="s">
        <v>681</v>
      </c>
      <c r="I2887" t="s">
        <v>683</v>
      </c>
      <c r="J2887" t="s">
        <v>684</v>
      </c>
      <c r="K2887" t="s">
        <v>2792</v>
      </c>
      <c r="L2887" t="s">
        <v>3079</v>
      </c>
      <c r="M2887">
        <v>9087641</v>
      </c>
      <c r="N2887">
        <v>16000</v>
      </c>
      <c r="O2887" s="59">
        <v>25221846</v>
      </c>
    </row>
    <row r="2888" spans="1:15" x14ac:dyDescent="0.3">
      <c r="A2888" t="s">
        <v>676</v>
      </c>
      <c r="B2888">
        <v>146.53</v>
      </c>
      <c r="C2888">
        <v>2</v>
      </c>
      <c r="D2888" s="18">
        <v>39101</v>
      </c>
      <c r="E2888" s="18">
        <v>39198</v>
      </c>
      <c r="F2888" t="s">
        <v>5960</v>
      </c>
      <c r="G2888" t="s">
        <v>5969</v>
      </c>
      <c r="H2888" t="s">
        <v>675</v>
      </c>
      <c r="I2888" t="s">
        <v>672</v>
      </c>
      <c r="J2888" t="s">
        <v>851</v>
      </c>
      <c r="K2888" t="s">
        <v>893</v>
      </c>
      <c r="L2888" t="s">
        <v>892</v>
      </c>
      <c r="M2888">
        <v>2065962</v>
      </c>
      <c r="N2888">
        <v>30300</v>
      </c>
      <c r="O2888" s="59">
        <v>25218644</v>
      </c>
    </row>
    <row r="2889" spans="1:15" x14ac:dyDescent="0.3">
      <c r="A2889" t="s">
        <v>690</v>
      </c>
      <c r="B2889">
        <v>98.41</v>
      </c>
      <c r="C2889">
        <v>1</v>
      </c>
      <c r="D2889" s="18">
        <v>39313</v>
      </c>
      <c r="E2889" s="18">
        <v>39328</v>
      </c>
      <c r="F2889" t="s">
        <v>5958</v>
      </c>
      <c r="G2889" t="s">
        <v>5969</v>
      </c>
      <c r="H2889" t="s">
        <v>681</v>
      </c>
      <c r="I2889" t="s">
        <v>711</v>
      </c>
      <c r="J2889" t="s">
        <v>712</v>
      </c>
      <c r="K2889" t="s">
        <v>3078</v>
      </c>
      <c r="L2889" t="s">
        <v>3077</v>
      </c>
      <c r="M2889">
        <v>2661716</v>
      </c>
      <c r="N2889">
        <v>16000</v>
      </c>
      <c r="O2889" s="59">
        <v>26782325</v>
      </c>
    </row>
    <row r="2890" spans="1:15" x14ac:dyDescent="0.3">
      <c r="A2890" t="s">
        <v>696</v>
      </c>
      <c r="B2890">
        <v>154.55000000000001</v>
      </c>
      <c r="C2890">
        <v>2</v>
      </c>
      <c r="D2890" s="18">
        <v>39244</v>
      </c>
      <c r="E2890" s="18">
        <v>39245</v>
      </c>
      <c r="F2890" t="s">
        <v>5957</v>
      </c>
      <c r="G2890" t="s">
        <v>5968</v>
      </c>
      <c r="H2890" t="s">
        <v>720</v>
      </c>
      <c r="I2890" t="s">
        <v>693</v>
      </c>
      <c r="J2890" t="s">
        <v>694</v>
      </c>
      <c r="K2890" t="s">
        <v>859</v>
      </c>
      <c r="L2890" t="s">
        <v>3076</v>
      </c>
      <c r="M2890">
        <v>972787</v>
      </c>
      <c r="N2890">
        <v>90830</v>
      </c>
      <c r="O2890" s="59">
        <v>26365631</v>
      </c>
    </row>
    <row r="2891" spans="1:15" x14ac:dyDescent="0.3">
      <c r="A2891" t="s">
        <v>690</v>
      </c>
      <c r="B2891">
        <v>100.7</v>
      </c>
      <c r="C2891">
        <v>2</v>
      </c>
      <c r="D2891" s="18">
        <v>39402</v>
      </c>
      <c r="E2891" s="18">
        <v>39434</v>
      </c>
      <c r="F2891" t="s">
        <v>5959</v>
      </c>
      <c r="G2891" t="s">
        <v>5969</v>
      </c>
      <c r="H2891" t="s">
        <v>681</v>
      </c>
      <c r="I2891" t="s">
        <v>722</v>
      </c>
      <c r="J2891" t="s">
        <v>797</v>
      </c>
      <c r="K2891" t="s">
        <v>1002</v>
      </c>
      <c r="L2891" t="s">
        <v>1535</v>
      </c>
      <c r="M2891">
        <v>106255</v>
      </c>
      <c r="N2891">
        <v>16000</v>
      </c>
      <c r="O2891" s="59">
        <v>27543518</v>
      </c>
    </row>
    <row r="2892" spans="1:15" x14ac:dyDescent="0.3">
      <c r="A2892" t="s">
        <v>676</v>
      </c>
      <c r="B2892">
        <v>112.01</v>
      </c>
      <c r="C2892">
        <v>2</v>
      </c>
      <c r="D2892" s="18">
        <v>39213</v>
      </c>
      <c r="E2892" s="18">
        <v>39249</v>
      </c>
      <c r="F2892" t="s">
        <v>5957</v>
      </c>
      <c r="G2892" t="s">
        <v>5969</v>
      </c>
      <c r="H2892" t="s">
        <v>681</v>
      </c>
      <c r="I2892" t="s">
        <v>672</v>
      </c>
      <c r="J2892" t="s">
        <v>779</v>
      </c>
      <c r="K2892" t="s">
        <v>1530</v>
      </c>
      <c r="L2892" t="s">
        <v>3075</v>
      </c>
      <c r="M2892">
        <v>1981538</v>
      </c>
      <c r="N2892">
        <v>16000</v>
      </c>
      <c r="O2892" s="59">
        <v>26098848</v>
      </c>
    </row>
    <row r="2893" spans="1:15" x14ac:dyDescent="0.3">
      <c r="A2893" t="s">
        <v>696</v>
      </c>
      <c r="B2893">
        <v>129.38</v>
      </c>
      <c r="C2893">
        <v>2</v>
      </c>
      <c r="D2893" s="18">
        <v>39118</v>
      </c>
      <c r="E2893" s="18">
        <v>39143</v>
      </c>
      <c r="F2893" t="s">
        <v>5960</v>
      </c>
      <c r="G2893" t="s">
        <v>5969</v>
      </c>
      <c r="H2893" t="s">
        <v>681</v>
      </c>
      <c r="I2893" t="s">
        <v>765</v>
      </c>
      <c r="J2893" t="s">
        <v>950</v>
      </c>
      <c r="K2893" t="s">
        <v>951</v>
      </c>
      <c r="L2893" t="s">
        <v>2369</v>
      </c>
      <c r="M2893">
        <v>2165923</v>
      </c>
      <c r="N2893">
        <v>16000</v>
      </c>
      <c r="O2893" s="59">
        <v>25370161</v>
      </c>
    </row>
    <row r="2894" spans="1:15" x14ac:dyDescent="0.3">
      <c r="A2894" t="s">
        <v>690</v>
      </c>
      <c r="B2894">
        <v>138.52000000000001</v>
      </c>
      <c r="C2894">
        <v>2</v>
      </c>
      <c r="D2894" s="18">
        <v>39227</v>
      </c>
      <c r="E2894" s="18">
        <v>39262</v>
      </c>
      <c r="F2894" t="s">
        <v>5957</v>
      </c>
      <c r="G2894" t="s">
        <v>5969</v>
      </c>
      <c r="H2894" t="s">
        <v>675</v>
      </c>
      <c r="I2894" t="s">
        <v>687</v>
      </c>
      <c r="J2894" t="s">
        <v>688</v>
      </c>
      <c r="K2894" t="s">
        <v>1212</v>
      </c>
      <c r="L2894" t="s">
        <v>1012</v>
      </c>
      <c r="M2894">
        <v>260312</v>
      </c>
      <c r="N2894">
        <v>30300</v>
      </c>
      <c r="O2894" s="59">
        <v>26197533</v>
      </c>
    </row>
    <row r="2895" spans="1:15" x14ac:dyDescent="0.3">
      <c r="A2895" t="s">
        <v>690</v>
      </c>
      <c r="B2895">
        <v>96.59</v>
      </c>
      <c r="C2895">
        <v>2</v>
      </c>
      <c r="D2895" s="18">
        <v>39417</v>
      </c>
      <c r="E2895" s="18">
        <v>39421</v>
      </c>
      <c r="F2895" t="s">
        <v>5959</v>
      </c>
      <c r="G2895" t="s">
        <v>5969</v>
      </c>
      <c r="H2895" t="s">
        <v>681</v>
      </c>
      <c r="I2895" t="s">
        <v>711</v>
      </c>
      <c r="J2895" t="s">
        <v>712</v>
      </c>
      <c r="K2895" t="s">
        <v>1277</v>
      </c>
      <c r="L2895" t="s">
        <v>3074</v>
      </c>
      <c r="M2895">
        <v>139462</v>
      </c>
      <c r="N2895">
        <v>16000</v>
      </c>
      <c r="O2895" s="59">
        <v>27546152</v>
      </c>
    </row>
    <row r="2896" spans="1:15" x14ac:dyDescent="0.3">
      <c r="A2896" t="s">
        <v>696</v>
      </c>
      <c r="B2896">
        <v>168.82</v>
      </c>
      <c r="C2896">
        <v>2</v>
      </c>
      <c r="D2896" s="18">
        <v>39272</v>
      </c>
      <c r="E2896" s="18">
        <v>39283</v>
      </c>
      <c r="F2896" t="s">
        <v>5958</v>
      </c>
      <c r="G2896" t="s">
        <v>5968</v>
      </c>
      <c r="H2896" t="s">
        <v>720</v>
      </c>
      <c r="I2896" t="s">
        <v>693</v>
      </c>
      <c r="J2896" t="s">
        <v>694</v>
      </c>
      <c r="K2896" t="s">
        <v>1266</v>
      </c>
      <c r="L2896" t="s">
        <v>3073</v>
      </c>
      <c r="M2896">
        <v>2809188</v>
      </c>
      <c r="N2896">
        <v>90830</v>
      </c>
      <c r="O2896" s="59">
        <v>1120583</v>
      </c>
    </row>
    <row r="2897" spans="1:15" x14ac:dyDescent="0.3">
      <c r="A2897" t="s">
        <v>696</v>
      </c>
      <c r="B2897">
        <v>125.23</v>
      </c>
      <c r="C2897">
        <v>2</v>
      </c>
      <c r="D2897" s="18">
        <v>39389</v>
      </c>
      <c r="E2897" s="18">
        <v>39399</v>
      </c>
      <c r="F2897" t="s">
        <v>5959</v>
      </c>
      <c r="G2897" t="s">
        <v>5969</v>
      </c>
      <c r="H2897" t="s">
        <v>681</v>
      </c>
      <c r="I2897" t="s">
        <v>693</v>
      </c>
      <c r="J2897" t="s">
        <v>694</v>
      </c>
      <c r="K2897" t="s">
        <v>1832</v>
      </c>
      <c r="L2897" t="s">
        <v>3072</v>
      </c>
      <c r="M2897">
        <v>346006</v>
      </c>
      <c r="N2897">
        <v>16000</v>
      </c>
      <c r="O2897" s="59">
        <v>27453154</v>
      </c>
    </row>
    <row r="2898" spans="1:15" x14ac:dyDescent="0.3">
      <c r="A2898" t="s">
        <v>696</v>
      </c>
      <c r="B2898">
        <v>150.54</v>
      </c>
      <c r="C2898">
        <v>2</v>
      </c>
      <c r="D2898" s="18">
        <v>39375</v>
      </c>
      <c r="E2898" s="18">
        <v>39397</v>
      </c>
      <c r="F2898" t="s">
        <v>5959</v>
      </c>
      <c r="G2898" t="s">
        <v>5969</v>
      </c>
      <c r="H2898" t="s">
        <v>675</v>
      </c>
      <c r="I2898" t="s">
        <v>693</v>
      </c>
      <c r="J2898" t="s">
        <v>694</v>
      </c>
      <c r="K2898" t="s">
        <v>1350</v>
      </c>
      <c r="L2898" t="s">
        <v>2067</v>
      </c>
      <c r="M2898">
        <v>1752545</v>
      </c>
      <c r="N2898">
        <v>30300</v>
      </c>
      <c r="O2898" s="59">
        <v>27406343</v>
      </c>
    </row>
    <row r="2899" spans="1:15" x14ac:dyDescent="0.3">
      <c r="A2899" t="s">
        <v>690</v>
      </c>
      <c r="B2899">
        <v>111.12</v>
      </c>
      <c r="C2899">
        <v>1</v>
      </c>
      <c r="D2899" s="18">
        <v>39129</v>
      </c>
      <c r="E2899" s="18">
        <v>39148</v>
      </c>
      <c r="F2899" t="s">
        <v>5960</v>
      </c>
      <c r="G2899" t="s">
        <v>5969</v>
      </c>
      <c r="H2899" t="s">
        <v>681</v>
      </c>
      <c r="I2899" t="s">
        <v>839</v>
      </c>
      <c r="J2899" t="s">
        <v>840</v>
      </c>
      <c r="K2899" t="s">
        <v>2097</v>
      </c>
      <c r="L2899" t="s">
        <v>3071</v>
      </c>
      <c r="M2899">
        <v>2387774</v>
      </c>
      <c r="N2899">
        <v>16000</v>
      </c>
      <c r="O2899" s="59">
        <v>25418284</v>
      </c>
    </row>
    <row r="2900" spans="1:15" x14ac:dyDescent="0.3">
      <c r="A2900" t="s">
        <v>690</v>
      </c>
      <c r="B2900">
        <v>111.33</v>
      </c>
      <c r="C2900">
        <v>1</v>
      </c>
      <c r="D2900" s="18">
        <v>39285</v>
      </c>
      <c r="E2900" s="18">
        <v>39288</v>
      </c>
      <c r="F2900" t="s">
        <v>5958</v>
      </c>
      <c r="G2900" t="s">
        <v>5969</v>
      </c>
      <c r="H2900" t="s">
        <v>681</v>
      </c>
      <c r="I2900" t="s">
        <v>687</v>
      </c>
      <c r="J2900" t="s">
        <v>888</v>
      </c>
      <c r="K2900" t="s">
        <v>1258</v>
      </c>
      <c r="L2900" t="s">
        <v>2029</v>
      </c>
      <c r="M2900">
        <v>2282400</v>
      </c>
      <c r="N2900">
        <v>16000</v>
      </c>
      <c r="O2900" s="59">
        <v>26684252</v>
      </c>
    </row>
    <row r="2901" spans="1:15" x14ac:dyDescent="0.3">
      <c r="A2901" t="s">
        <v>696</v>
      </c>
      <c r="B2901">
        <v>181.28</v>
      </c>
      <c r="C2901">
        <v>3</v>
      </c>
      <c r="D2901" s="18">
        <v>39200</v>
      </c>
      <c r="E2901" s="18">
        <v>39215</v>
      </c>
      <c r="F2901" t="s">
        <v>5957</v>
      </c>
      <c r="G2901" t="s">
        <v>5969</v>
      </c>
      <c r="H2901" t="s">
        <v>699</v>
      </c>
      <c r="I2901" t="s">
        <v>693</v>
      </c>
      <c r="J2901" t="s">
        <v>694</v>
      </c>
      <c r="K2901" t="s">
        <v>1219</v>
      </c>
      <c r="L2901" t="s">
        <v>1526</v>
      </c>
      <c r="M2901">
        <v>2055561</v>
      </c>
      <c r="N2901">
        <v>70700</v>
      </c>
      <c r="O2901" s="59">
        <v>25966411</v>
      </c>
    </row>
    <row r="2902" spans="1:15" x14ac:dyDescent="0.3">
      <c r="A2902" t="s">
        <v>709</v>
      </c>
      <c r="B2902">
        <v>121.82</v>
      </c>
      <c r="C2902">
        <v>2</v>
      </c>
      <c r="D2902" s="18">
        <v>39340</v>
      </c>
      <c r="E2902" s="18">
        <v>39374</v>
      </c>
      <c r="F2902" t="s">
        <v>5958</v>
      </c>
      <c r="G2902" t="s">
        <v>5969</v>
      </c>
      <c r="H2902" t="s">
        <v>681</v>
      </c>
      <c r="I2902" t="s">
        <v>706</v>
      </c>
      <c r="J2902" t="s">
        <v>762</v>
      </c>
      <c r="K2902" t="s">
        <v>3070</v>
      </c>
      <c r="L2902" t="s">
        <v>3069</v>
      </c>
      <c r="M2902">
        <v>201225</v>
      </c>
      <c r="N2902">
        <v>16000</v>
      </c>
      <c r="O2902" s="59">
        <v>27057182</v>
      </c>
    </row>
    <row r="2903" spans="1:15" x14ac:dyDescent="0.3">
      <c r="A2903" t="s">
        <v>709</v>
      </c>
      <c r="B2903">
        <v>142.51</v>
      </c>
      <c r="C2903">
        <v>2</v>
      </c>
      <c r="D2903" s="18">
        <v>39178</v>
      </c>
      <c r="E2903" s="18">
        <v>39181</v>
      </c>
      <c r="F2903" t="s">
        <v>5957</v>
      </c>
      <c r="G2903" t="s">
        <v>5969</v>
      </c>
      <c r="H2903" t="s">
        <v>675</v>
      </c>
      <c r="I2903" t="s">
        <v>706</v>
      </c>
      <c r="J2903" t="s">
        <v>707</v>
      </c>
      <c r="K2903" t="s">
        <v>2200</v>
      </c>
      <c r="L2903" t="s">
        <v>3068</v>
      </c>
      <c r="M2903">
        <v>2715202</v>
      </c>
      <c r="N2903">
        <v>30300</v>
      </c>
      <c r="O2903" s="59">
        <v>25820325</v>
      </c>
    </row>
    <row r="2904" spans="1:15" x14ac:dyDescent="0.3">
      <c r="A2904" t="s">
        <v>696</v>
      </c>
      <c r="B2904">
        <v>154.55000000000001</v>
      </c>
      <c r="C2904">
        <v>2</v>
      </c>
      <c r="D2904" s="18">
        <v>39312</v>
      </c>
      <c r="E2904" s="18">
        <v>39316</v>
      </c>
      <c r="F2904" t="s">
        <v>5958</v>
      </c>
      <c r="G2904" t="s">
        <v>5968</v>
      </c>
      <c r="H2904" t="s">
        <v>720</v>
      </c>
      <c r="I2904" t="s">
        <v>693</v>
      </c>
      <c r="J2904" t="s">
        <v>694</v>
      </c>
      <c r="K2904" t="s">
        <v>3067</v>
      </c>
      <c r="L2904" t="s">
        <v>3066</v>
      </c>
      <c r="M2904">
        <v>2924262</v>
      </c>
      <c r="N2904">
        <v>90830</v>
      </c>
      <c r="O2904" s="59">
        <v>1129025</v>
      </c>
    </row>
    <row r="2905" spans="1:15" x14ac:dyDescent="0.3">
      <c r="A2905" t="s">
        <v>709</v>
      </c>
      <c r="B2905">
        <v>114.36</v>
      </c>
      <c r="C2905">
        <v>1</v>
      </c>
      <c r="D2905" s="18">
        <v>39389</v>
      </c>
      <c r="E2905" s="18">
        <v>39430</v>
      </c>
      <c r="F2905" t="s">
        <v>5959</v>
      </c>
      <c r="G2905" t="s">
        <v>5969</v>
      </c>
      <c r="H2905" t="s">
        <v>681</v>
      </c>
      <c r="I2905" t="s">
        <v>771</v>
      </c>
      <c r="J2905" t="s">
        <v>750</v>
      </c>
      <c r="K2905" t="s">
        <v>817</v>
      </c>
      <c r="L2905" t="s">
        <v>3065</v>
      </c>
      <c r="M2905">
        <v>2365752</v>
      </c>
      <c r="N2905">
        <v>16000</v>
      </c>
      <c r="O2905" s="59">
        <v>27432123</v>
      </c>
    </row>
    <row r="2906" spans="1:15" x14ac:dyDescent="0.3">
      <c r="A2906" t="s">
        <v>709</v>
      </c>
      <c r="B2906">
        <v>150.68</v>
      </c>
      <c r="C2906">
        <v>3</v>
      </c>
      <c r="D2906" s="18">
        <v>39195</v>
      </c>
      <c r="E2906" s="18">
        <v>39228</v>
      </c>
      <c r="F2906" t="s">
        <v>5957</v>
      </c>
      <c r="G2906" t="s">
        <v>5969</v>
      </c>
      <c r="H2906" t="s">
        <v>675</v>
      </c>
      <c r="I2906" t="s">
        <v>771</v>
      </c>
      <c r="J2906" t="s">
        <v>772</v>
      </c>
      <c r="K2906" t="s">
        <v>2857</v>
      </c>
      <c r="L2906" t="s">
        <v>2856</v>
      </c>
      <c r="M2906">
        <v>23951</v>
      </c>
      <c r="N2906">
        <v>30300</v>
      </c>
      <c r="O2906" s="59">
        <v>25707078</v>
      </c>
    </row>
    <row r="2907" spans="1:15" x14ac:dyDescent="0.3">
      <c r="A2907" t="s">
        <v>690</v>
      </c>
      <c r="B2907">
        <v>121.13</v>
      </c>
      <c r="C2907">
        <v>1</v>
      </c>
      <c r="D2907" s="18">
        <v>39213</v>
      </c>
      <c r="E2907" s="18">
        <v>39237</v>
      </c>
      <c r="F2907" t="s">
        <v>5957</v>
      </c>
      <c r="G2907" t="s">
        <v>5969</v>
      </c>
      <c r="H2907" t="s">
        <v>675</v>
      </c>
      <c r="I2907" t="s">
        <v>711</v>
      </c>
      <c r="J2907" t="s">
        <v>712</v>
      </c>
      <c r="K2907" t="s">
        <v>935</v>
      </c>
      <c r="L2907" t="s">
        <v>1569</v>
      </c>
      <c r="M2907">
        <v>770974</v>
      </c>
      <c r="N2907">
        <v>30300</v>
      </c>
      <c r="O2907" s="59">
        <v>26081685</v>
      </c>
    </row>
    <row r="2908" spans="1:15" x14ac:dyDescent="0.3">
      <c r="A2908" t="s">
        <v>690</v>
      </c>
      <c r="B2908">
        <v>122.89</v>
      </c>
      <c r="C2908">
        <v>2</v>
      </c>
      <c r="D2908" s="18">
        <v>39112</v>
      </c>
      <c r="E2908" s="18">
        <v>39125</v>
      </c>
      <c r="F2908" t="s">
        <v>5960</v>
      </c>
      <c r="G2908" t="s">
        <v>5969</v>
      </c>
      <c r="H2908" t="s">
        <v>675</v>
      </c>
      <c r="I2908" t="s">
        <v>711</v>
      </c>
      <c r="J2908" t="s">
        <v>712</v>
      </c>
      <c r="K2908" t="s">
        <v>3064</v>
      </c>
      <c r="L2908" t="s">
        <v>3063</v>
      </c>
      <c r="M2908">
        <v>157835</v>
      </c>
      <c r="N2908">
        <v>30300</v>
      </c>
      <c r="O2908" s="59">
        <v>1961053</v>
      </c>
    </row>
    <row r="2909" spans="1:15" x14ac:dyDescent="0.3">
      <c r="A2909" t="s">
        <v>676</v>
      </c>
      <c r="B2909">
        <v>86.31</v>
      </c>
      <c r="C2909">
        <v>2</v>
      </c>
      <c r="D2909" s="18">
        <v>39367</v>
      </c>
      <c r="E2909" s="18">
        <v>39396</v>
      </c>
      <c r="F2909" t="s">
        <v>5959</v>
      </c>
      <c r="G2909" t="s">
        <v>5969</v>
      </c>
      <c r="H2909" t="s">
        <v>681</v>
      </c>
      <c r="I2909" t="s">
        <v>678</v>
      </c>
      <c r="J2909" t="s">
        <v>679</v>
      </c>
      <c r="K2909" t="s">
        <v>2289</v>
      </c>
      <c r="L2909" t="s">
        <v>3062</v>
      </c>
      <c r="M2909">
        <v>296072</v>
      </c>
      <c r="N2909">
        <v>16000</v>
      </c>
      <c r="O2909" s="59">
        <v>27283513</v>
      </c>
    </row>
    <row r="2910" spans="1:15" x14ac:dyDescent="0.3">
      <c r="A2910" t="s">
        <v>696</v>
      </c>
      <c r="B2910">
        <v>191.28</v>
      </c>
      <c r="C2910">
        <v>3</v>
      </c>
      <c r="D2910" s="18">
        <v>39403</v>
      </c>
      <c r="E2910" s="18">
        <v>39415</v>
      </c>
      <c r="F2910" t="s">
        <v>5959</v>
      </c>
      <c r="G2910" t="s">
        <v>5969</v>
      </c>
      <c r="H2910" t="s">
        <v>699</v>
      </c>
      <c r="I2910" t="s">
        <v>693</v>
      </c>
      <c r="J2910" t="s">
        <v>694</v>
      </c>
      <c r="K2910" t="s">
        <v>2885</v>
      </c>
      <c r="L2910" t="s">
        <v>3061</v>
      </c>
      <c r="M2910">
        <v>962867</v>
      </c>
      <c r="N2910">
        <v>70700</v>
      </c>
      <c r="O2910" s="59">
        <v>27537922</v>
      </c>
    </row>
    <row r="2911" spans="1:15" x14ac:dyDescent="0.3">
      <c r="A2911" t="s">
        <v>676</v>
      </c>
      <c r="B2911">
        <v>110.79</v>
      </c>
      <c r="C2911">
        <v>1</v>
      </c>
      <c r="D2911" s="18">
        <v>39353</v>
      </c>
      <c r="E2911" s="18">
        <v>39409</v>
      </c>
      <c r="F2911" t="s">
        <v>5958</v>
      </c>
      <c r="G2911" t="s">
        <v>5969</v>
      </c>
      <c r="H2911" t="s">
        <v>675</v>
      </c>
      <c r="I2911" t="s">
        <v>678</v>
      </c>
      <c r="J2911" t="s">
        <v>679</v>
      </c>
      <c r="K2911" t="s">
        <v>882</v>
      </c>
      <c r="L2911" t="s">
        <v>1522</v>
      </c>
      <c r="M2911">
        <v>296820</v>
      </c>
      <c r="N2911">
        <v>30300</v>
      </c>
      <c r="O2911" s="59">
        <v>27174762</v>
      </c>
    </row>
    <row r="2912" spans="1:15" x14ac:dyDescent="0.3">
      <c r="A2912" t="s">
        <v>676</v>
      </c>
      <c r="B2912">
        <v>94.03</v>
      </c>
      <c r="C2912">
        <v>1</v>
      </c>
      <c r="D2912" s="18">
        <v>39404</v>
      </c>
      <c r="E2912" s="18">
        <v>39413</v>
      </c>
      <c r="F2912" t="s">
        <v>5959</v>
      </c>
      <c r="G2912" t="s">
        <v>5969</v>
      </c>
      <c r="H2912" t="s">
        <v>681</v>
      </c>
      <c r="I2912" t="s">
        <v>683</v>
      </c>
      <c r="J2912" t="s">
        <v>684</v>
      </c>
      <c r="K2912" t="s">
        <v>3060</v>
      </c>
      <c r="L2912" t="s">
        <v>3059</v>
      </c>
      <c r="M2912">
        <v>997969</v>
      </c>
      <c r="N2912">
        <v>16000</v>
      </c>
      <c r="O2912" s="59">
        <v>27559069</v>
      </c>
    </row>
    <row r="2913" spans="1:15" x14ac:dyDescent="0.3">
      <c r="A2913" t="s">
        <v>690</v>
      </c>
      <c r="B2913">
        <v>126.38</v>
      </c>
      <c r="C2913">
        <v>2</v>
      </c>
      <c r="D2913" s="18">
        <v>39257</v>
      </c>
      <c r="E2913" s="18">
        <v>39266</v>
      </c>
      <c r="F2913" t="s">
        <v>5957</v>
      </c>
      <c r="G2913" t="s">
        <v>5969</v>
      </c>
      <c r="H2913" t="s">
        <v>675</v>
      </c>
      <c r="I2913" t="s">
        <v>711</v>
      </c>
      <c r="J2913" t="s">
        <v>712</v>
      </c>
      <c r="K2913" t="s">
        <v>1086</v>
      </c>
      <c r="L2913" t="s">
        <v>3058</v>
      </c>
      <c r="M2913">
        <v>138540</v>
      </c>
      <c r="N2913">
        <v>30300</v>
      </c>
      <c r="O2913" s="59">
        <v>1719040</v>
      </c>
    </row>
    <row r="2914" spans="1:15" x14ac:dyDescent="0.3">
      <c r="A2914" t="s">
        <v>696</v>
      </c>
      <c r="B2914">
        <v>191.28</v>
      </c>
      <c r="C2914">
        <v>3</v>
      </c>
      <c r="D2914" s="18">
        <v>39269</v>
      </c>
      <c r="E2914" s="18">
        <v>39287</v>
      </c>
      <c r="F2914" t="s">
        <v>5958</v>
      </c>
      <c r="G2914" t="s">
        <v>5969</v>
      </c>
      <c r="H2914" t="s">
        <v>699</v>
      </c>
      <c r="I2914" t="s">
        <v>693</v>
      </c>
      <c r="J2914" t="s">
        <v>694</v>
      </c>
      <c r="K2914" t="s">
        <v>785</v>
      </c>
      <c r="L2914" t="s">
        <v>3057</v>
      </c>
      <c r="M2914">
        <v>2724198</v>
      </c>
      <c r="N2914">
        <v>70700</v>
      </c>
      <c r="O2914" s="59">
        <v>26590533</v>
      </c>
    </row>
    <row r="2915" spans="1:15" x14ac:dyDescent="0.3">
      <c r="A2915" t="s">
        <v>709</v>
      </c>
      <c r="B2915">
        <v>148.84</v>
      </c>
      <c r="C2915">
        <v>3</v>
      </c>
      <c r="D2915" s="18">
        <v>39340</v>
      </c>
      <c r="E2915" s="18">
        <v>39361</v>
      </c>
      <c r="F2915" t="s">
        <v>5958</v>
      </c>
      <c r="G2915" t="s">
        <v>5969</v>
      </c>
      <c r="H2915" t="s">
        <v>675</v>
      </c>
      <c r="I2915" t="s">
        <v>726</v>
      </c>
      <c r="J2915" t="s">
        <v>750</v>
      </c>
      <c r="K2915" t="s">
        <v>751</v>
      </c>
      <c r="L2915" t="s">
        <v>749</v>
      </c>
      <c r="M2915">
        <v>706489</v>
      </c>
      <c r="N2915">
        <v>30300</v>
      </c>
      <c r="O2915" s="59">
        <v>27046041</v>
      </c>
    </row>
    <row r="2916" spans="1:15" x14ac:dyDescent="0.3">
      <c r="A2916" t="s">
        <v>690</v>
      </c>
      <c r="B2916">
        <v>128.88999999999999</v>
      </c>
      <c r="C2916">
        <v>1</v>
      </c>
      <c r="D2916" s="18">
        <v>39212</v>
      </c>
      <c r="E2916" s="18">
        <v>39243</v>
      </c>
      <c r="F2916" t="s">
        <v>5957</v>
      </c>
      <c r="G2916" t="s">
        <v>5969</v>
      </c>
      <c r="H2916" t="s">
        <v>681</v>
      </c>
      <c r="I2916" t="s">
        <v>839</v>
      </c>
      <c r="J2916" t="s">
        <v>797</v>
      </c>
      <c r="K2916" t="s">
        <v>1977</v>
      </c>
      <c r="L2916" t="s">
        <v>3056</v>
      </c>
      <c r="M2916">
        <v>2366343</v>
      </c>
      <c r="N2916">
        <v>16000</v>
      </c>
      <c r="O2916" s="59">
        <v>26028713</v>
      </c>
    </row>
    <row r="2917" spans="1:15" x14ac:dyDescent="0.3">
      <c r="A2917" t="s">
        <v>690</v>
      </c>
      <c r="B2917">
        <v>185.8</v>
      </c>
      <c r="C2917">
        <v>2</v>
      </c>
      <c r="D2917" s="18">
        <v>39243</v>
      </c>
      <c r="E2917" s="18">
        <v>39249</v>
      </c>
      <c r="F2917" t="s">
        <v>5957</v>
      </c>
      <c r="G2917" t="s">
        <v>5969</v>
      </c>
      <c r="H2917" t="s">
        <v>699</v>
      </c>
      <c r="I2917" t="s">
        <v>711</v>
      </c>
      <c r="J2917" t="s">
        <v>712</v>
      </c>
      <c r="K2917" t="s">
        <v>2183</v>
      </c>
      <c r="L2917" t="s">
        <v>2026</v>
      </c>
      <c r="M2917">
        <v>938615</v>
      </c>
      <c r="N2917">
        <v>70700</v>
      </c>
      <c r="O2917" s="59">
        <v>26232191</v>
      </c>
    </row>
    <row r="2918" spans="1:15" x14ac:dyDescent="0.3">
      <c r="A2918" t="s">
        <v>690</v>
      </c>
      <c r="B2918">
        <v>98.41</v>
      </c>
      <c r="C2918">
        <v>1</v>
      </c>
      <c r="D2918" s="18">
        <v>39396</v>
      </c>
      <c r="E2918" s="18">
        <v>39426</v>
      </c>
      <c r="F2918" t="s">
        <v>5959</v>
      </c>
      <c r="G2918" t="s">
        <v>5969</v>
      </c>
      <c r="H2918" t="s">
        <v>681</v>
      </c>
      <c r="I2918" t="s">
        <v>711</v>
      </c>
      <c r="J2918" t="s">
        <v>712</v>
      </c>
      <c r="K2918" t="s">
        <v>1509</v>
      </c>
      <c r="L2918" t="s">
        <v>1508</v>
      </c>
      <c r="M2918">
        <v>137185</v>
      </c>
      <c r="N2918">
        <v>16000</v>
      </c>
      <c r="O2918" s="59">
        <v>27491050</v>
      </c>
    </row>
    <row r="2919" spans="1:15" x14ac:dyDescent="0.3">
      <c r="A2919" t="s">
        <v>696</v>
      </c>
      <c r="B2919">
        <v>161.15</v>
      </c>
      <c r="C2919">
        <v>3</v>
      </c>
      <c r="D2919" s="18">
        <v>39098</v>
      </c>
      <c r="E2919" s="18">
        <v>39115</v>
      </c>
      <c r="F2919" t="s">
        <v>5960</v>
      </c>
      <c r="G2919" t="s">
        <v>5969</v>
      </c>
      <c r="H2919" t="s">
        <v>675</v>
      </c>
      <c r="I2919" t="s">
        <v>693</v>
      </c>
      <c r="J2919" t="s">
        <v>694</v>
      </c>
      <c r="K2919" t="s">
        <v>731</v>
      </c>
      <c r="L2919" t="s">
        <v>2093</v>
      </c>
      <c r="M2919">
        <v>343623</v>
      </c>
      <c r="N2919">
        <v>30300</v>
      </c>
      <c r="O2919" s="59">
        <v>25224531</v>
      </c>
    </row>
    <row r="2920" spans="1:15" x14ac:dyDescent="0.3">
      <c r="A2920" t="s">
        <v>709</v>
      </c>
      <c r="B2920">
        <v>111.79</v>
      </c>
      <c r="C2920">
        <v>2</v>
      </c>
      <c r="D2920" s="18">
        <v>39223</v>
      </c>
      <c r="E2920" s="18">
        <v>39223</v>
      </c>
      <c r="F2920" t="s">
        <v>5957</v>
      </c>
      <c r="G2920" t="s">
        <v>5969</v>
      </c>
      <c r="H2920" t="s">
        <v>681</v>
      </c>
      <c r="I2920" t="s">
        <v>746</v>
      </c>
      <c r="J2920" t="s">
        <v>833</v>
      </c>
      <c r="K2920" t="s">
        <v>3022</v>
      </c>
      <c r="L2920" t="s">
        <v>2829</v>
      </c>
      <c r="M2920">
        <v>372127</v>
      </c>
      <c r="N2920">
        <v>16000</v>
      </c>
      <c r="O2920" s="59">
        <v>17710893</v>
      </c>
    </row>
    <row r="2921" spans="1:15" x14ac:dyDescent="0.3">
      <c r="A2921" t="s">
        <v>690</v>
      </c>
      <c r="B2921">
        <v>157.52000000000001</v>
      </c>
      <c r="C2921">
        <v>3</v>
      </c>
      <c r="D2921" s="18">
        <v>39144</v>
      </c>
      <c r="E2921" s="18">
        <v>39154</v>
      </c>
      <c r="F2921" t="s">
        <v>5960</v>
      </c>
      <c r="G2921" t="s">
        <v>5969</v>
      </c>
      <c r="H2921" t="s">
        <v>675</v>
      </c>
      <c r="I2921" t="s">
        <v>722</v>
      </c>
      <c r="J2921" t="s">
        <v>797</v>
      </c>
      <c r="K2921" t="s">
        <v>1930</v>
      </c>
      <c r="L2921" t="s">
        <v>2654</v>
      </c>
      <c r="M2921">
        <v>127216</v>
      </c>
      <c r="N2921">
        <v>30300</v>
      </c>
      <c r="O2921" s="59">
        <v>25606419</v>
      </c>
    </row>
    <row r="2922" spans="1:15" x14ac:dyDescent="0.3">
      <c r="A2922" t="s">
        <v>696</v>
      </c>
      <c r="B2922">
        <v>124.37</v>
      </c>
      <c r="C2922">
        <v>2</v>
      </c>
      <c r="D2922" s="18">
        <v>39201</v>
      </c>
      <c r="E2922" s="18">
        <v>39203</v>
      </c>
      <c r="F2922" t="s">
        <v>5957</v>
      </c>
      <c r="G2922" t="s">
        <v>5969</v>
      </c>
      <c r="H2922" t="s">
        <v>681</v>
      </c>
      <c r="I2922" t="s">
        <v>693</v>
      </c>
      <c r="J2922" t="s">
        <v>694</v>
      </c>
      <c r="K2922" t="s">
        <v>1056</v>
      </c>
      <c r="L2922" t="s">
        <v>3055</v>
      </c>
      <c r="M2922">
        <v>350667</v>
      </c>
      <c r="N2922">
        <v>16000</v>
      </c>
      <c r="O2922" s="59">
        <v>26045198</v>
      </c>
    </row>
    <row r="2923" spans="1:15" x14ac:dyDescent="0.3">
      <c r="A2923" t="s">
        <v>696</v>
      </c>
      <c r="B2923">
        <v>112.13</v>
      </c>
      <c r="C2923">
        <v>2</v>
      </c>
      <c r="D2923" s="18">
        <v>39140</v>
      </c>
      <c r="E2923" s="18">
        <v>39145</v>
      </c>
      <c r="F2923" t="s">
        <v>5960</v>
      </c>
      <c r="G2923" t="s">
        <v>5969</v>
      </c>
      <c r="H2923" t="s">
        <v>681</v>
      </c>
      <c r="I2923" t="s">
        <v>765</v>
      </c>
      <c r="J2923" t="s">
        <v>766</v>
      </c>
      <c r="K2923" t="s">
        <v>1652</v>
      </c>
      <c r="L2923" t="s">
        <v>3054</v>
      </c>
      <c r="M2923">
        <v>2196350</v>
      </c>
      <c r="N2923">
        <v>16000</v>
      </c>
      <c r="O2923" s="59">
        <v>25520731</v>
      </c>
    </row>
    <row r="2924" spans="1:15" x14ac:dyDescent="0.3">
      <c r="A2924" t="s">
        <v>690</v>
      </c>
      <c r="B2924">
        <v>123.68</v>
      </c>
      <c r="C2924">
        <v>3</v>
      </c>
      <c r="D2924" s="18">
        <v>39292</v>
      </c>
      <c r="E2924" s="18">
        <v>39313</v>
      </c>
      <c r="F2924" t="s">
        <v>5958</v>
      </c>
      <c r="G2924" t="s">
        <v>5969</v>
      </c>
      <c r="H2924" t="s">
        <v>675</v>
      </c>
      <c r="I2924" t="s">
        <v>711</v>
      </c>
      <c r="J2924" t="s">
        <v>712</v>
      </c>
      <c r="K2924" t="s">
        <v>923</v>
      </c>
      <c r="L2924" t="s">
        <v>3053</v>
      </c>
      <c r="M2924">
        <v>2767333</v>
      </c>
      <c r="N2924">
        <v>30300</v>
      </c>
      <c r="O2924" s="59">
        <v>26675964</v>
      </c>
    </row>
    <row r="2925" spans="1:15" x14ac:dyDescent="0.3">
      <c r="A2925" t="s">
        <v>690</v>
      </c>
      <c r="B2925">
        <v>98.41</v>
      </c>
      <c r="C2925">
        <v>1</v>
      </c>
      <c r="D2925" s="18">
        <v>39242</v>
      </c>
      <c r="E2925" s="18">
        <v>39244</v>
      </c>
      <c r="F2925" t="s">
        <v>5957</v>
      </c>
      <c r="G2925" t="s">
        <v>5969</v>
      </c>
      <c r="H2925" t="s">
        <v>681</v>
      </c>
      <c r="I2925" t="s">
        <v>711</v>
      </c>
      <c r="J2925" t="s">
        <v>712</v>
      </c>
      <c r="K2925" t="s">
        <v>1352</v>
      </c>
      <c r="L2925" t="s">
        <v>3052</v>
      </c>
      <c r="M2925">
        <v>137840</v>
      </c>
      <c r="N2925">
        <v>16000</v>
      </c>
      <c r="O2925" s="59">
        <v>26296694</v>
      </c>
    </row>
    <row r="2926" spans="1:15" x14ac:dyDescent="0.3">
      <c r="A2926" t="s">
        <v>676</v>
      </c>
      <c r="B2926">
        <v>169.38</v>
      </c>
      <c r="C2926">
        <v>2</v>
      </c>
      <c r="D2926" s="18">
        <v>39119</v>
      </c>
      <c r="E2926" s="18">
        <v>39137</v>
      </c>
      <c r="F2926" t="s">
        <v>5960</v>
      </c>
      <c r="G2926" t="s">
        <v>5969</v>
      </c>
      <c r="H2926" t="s">
        <v>699</v>
      </c>
      <c r="I2926" t="s">
        <v>678</v>
      </c>
      <c r="J2926" t="s">
        <v>1180</v>
      </c>
      <c r="K2926" t="s">
        <v>757</v>
      </c>
      <c r="L2926" t="s">
        <v>1465</v>
      </c>
      <c r="M2926">
        <v>2387617</v>
      </c>
      <c r="N2926">
        <v>70700</v>
      </c>
      <c r="O2926" s="59">
        <v>25345434</v>
      </c>
    </row>
    <row r="2927" spans="1:15" x14ac:dyDescent="0.3">
      <c r="A2927" t="s">
        <v>696</v>
      </c>
      <c r="B2927">
        <v>125.23</v>
      </c>
      <c r="C2927">
        <v>2</v>
      </c>
      <c r="D2927" s="18">
        <v>39419</v>
      </c>
      <c r="E2927" s="18">
        <v>39433</v>
      </c>
      <c r="F2927" t="s">
        <v>5959</v>
      </c>
      <c r="G2927" t="s">
        <v>5969</v>
      </c>
      <c r="H2927" t="s">
        <v>681</v>
      </c>
      <c r="I2927" t="s">
        <v>693</v>
      </c>
      <c r="J2927" t="s">
        <v>694</v>
      </c>
      <c r="K2927" t="s">
        <v>740</v>
      </c>
      <c r="L2927" t="s">
        <v>1425</v>
      </c>
      <c r="M2927">
        <v>717984</v>
      </c>
      <c r="N2927">
        <v>16000</v>
      </c>
      <c r="O2927" s="59">
        <v>27727571</v>
      </c>
    </row>
    <row r="2928" spans="1:15" x14ac:dyDescent="0.3">
      <c r="A2928" t="s">
        <v>696</v>
      </c>
      <c r="B2928">
        <v>192.93</v>
      </c>
      <c r="C2928">
        <v>4</v>
      </c>
      <c r="D2928" s="18">
        <v>39207</v>
      </c>
      <c r="E2928" s="18">
        <v>39213</v>
      </c>
      <c r="F2928" t="s">
        <v>5957</v>
      </c>
      <c r="G2928" t="s">
        <v>5968</v>
      </c>
      <c r="H2928" t="s">
        <v>755</v>
      </c>
      <c r="I2928" t="s">
        <v>946</v>
      </c>
      <c r="J2928" t="s">
        <v>1124</v>
      </c>
      <c r="K2928" t="s">
        <v>946</v>
      </c>
      <c r="L2928" t="s">
        <v>3051</v>
      </c>
      <c r="M2928">
        <v>2209101</v>
      </c>
      <c r="N2928">
        <v>87000</v>
      </c>
      <c r="O2928" s="59">
        <v>26019415</v>
      </c>
    </row>
    <row r="2929" spans="1:15" x14ac:dyDescent="0.3">
      <c r="A2929" t="s">
        <v>676</v>
      </c>
      <c r="B2929">
        <v>146.53</v>
      </c>
      <c r="C2929">
        <v>2</v>
      </c>
      <c r="D2929" s="18">
        <v>39191</v>
      </c>
      <c r="E2929" s="18">
        <v>39279</v>
      </c>
      <c r="F2929" t="s">
        <v>5957</v>
      </c>
      <c r="G2929" t="s">
        <v>5969</v>
      </c>
      <c r="H2929" t="s">
        <v>675</v>
      </c>
      <c r="I2929" t="s">
        <v>672</v>
      </c>
      <c r="J2929" t="s">
        <v>851</v>
      </c>
      <c r="K2929" t="s">
        <v>1249</v>
      </c>
      <c r="L2929" t="s">
        <v>2236</v>
      </c>
      <c r="M2929">
        <v>749119</v>
      </c>
      <c r="N2929">
        <v>30300</v>
      </c>
      <c r="O2929" s="59">
        <v>2035874</v>
      </c>
    </row>
    <row r="2930" spans="1:15" x14ac:dyDescent="0.3">
      <c r="A2930" t="s">
        <v>676</v>
      </c>
      <c r="B2930">
        <v>182.75</v>
      </c>
      <c r="C2930">
        <v>3</v>
      </c>
      <c r="D2930" s="18">
        <v>39431</v>
      </c>
      <c r="E2930" s="18">
        <v>39531</v>
      </c>
      <c r="F2930" t="s">
        <v>5959</v>
      </c>
      <c r="G2930" t="s">
        <v>5969</v>
      </c>
      <c r="H2930" t="s">
        <v>699</v>
      </c>
      <c r="I2930" t="s">
        <v>683</v>
      </c>
      <c r="J2930" t="s">
        <v>684</v>
      </c>
      <c r="K2930" t="s">
        <v>2072</v>
      </c>
      <c r="L2930" t="s">
        <v>2071</v>
      </c>
      <c r="M2930">
        <v>958251</v>
      </c>
      <c r="N2930">
        <v>70700</v>
      </c>
      <c r="O2930" s="59">
        <v>27754407</v>
      </c>
    </row>
    <row r="2931" spans="1:15" x14ac:dyDescent="0.3">
      <c r="A2931" t="s">
        <v>690</v>
      </c>
      <c r="B2931">
        <v>100.7</v>
      </c>
      <c r="C2931">
        <v>2</v>
      </c>
      <c r="D2931" s="18">
        <v>39405</v>
      </c>
      <c r="E2931" s="18">
        <v>39423</v>
      </c>
      <c r="F2931" t="s">
        <v>5959</v>
      </c>
      <c r="G2931" t="s">
        <v>5969</v>
      </c>
      <c r="H2931" t="s">
        <v>681</v>
      </c>
      <c r="I2931" t="s">
        <v>722</v>
      </c>
      <c r="J2931" t="s">
        <v>797</v>
      </c>
      <c r="K2931" t="s">
        <v>1018</v>
      </c>
      <c r="L2931" t="s">
        <v>1535</v>
      </c>
      <c r="M2931">
        <v>105944</v>
      </c>
      <c r="N2931">
        <v>16000</v>
      </c>
      <c r="O2931" s="59">
        <v>27543508</v>
      </c>
    </row>
    <row r="2932" spans="1:15" x14ac:dyDescent="0.3">
      <c r="A2932" t="s">
        <v>676</v>
      </c>
      <c r="B2932">
        <v>182.75</v>
      </c>
      <c r="C2932">
        <v>3</v>
      </c>
      <c r="D2932" s="18">
        <v>39382</v>
      </c>
      <c r="E2932" s="18">
        <v>39383</v>
      </c>
      <c r="F2932" t="s">
        <v>5959</v>
      </c>
      <c r="G2932" t="s">
        <v>5969</v>
      </c>
      <c r="H2932" t="s">
        <v>699</v>
      </c>
      <c r="I2932" t="s">
        <v>683</v>
      </c>
      <c r="J2932" t="s">
        <v>684</v>
      </c>
      <c r="K2932" t="s">
        <v>1270</v>
      </c>
      <c r="L2932" t="s">
        <v>1269</v>
      </c>
      <c r="M2932">
        <v>2258708</v>
      </c>
      <c r="N2932">
        <v>70700</v>
      </c>
      <c r="O2932" s="59">
        <v>27372466</v>
      </c>
    </row>
    <row r="2933" spans="1:15" x14ac:dyDescent="0.3">
      <c r="A2933" t="s">
        <v>690</v>
      </c>
      <c r="B2933">
        <v>185.8</v>
      </c>
      <c r="C2933">
        <v>2</v>
      </c>
      <c r="D2933" s="18">
        <v>39240</v>
      </c>
      <c r="E2933" s="18">
        <v>39243</v>
      </c>
      <c r="F2933" t="s">
        <v>5957</v>
      </c>
      <c r="G2933" t="s">
        <v>5969</v>
      </c>
      <c r="H2933" t="s">
        <v>699</v>
      </c>
      <c r="I2933" t="s">
        <v>711</v>
      </c>
      <c r="J2933" t="s">
        <v>712</v>
      </c>
      <c r="K2933" t="s">
        <v>854</v>
      </c>
      <c r="L2933" t="s">
        <v>943</v>
      </c>
      <c r="M2933">
        <v>938352</v>
      </c>
      <c r="N2933">
        <v>70700</v>
      </c>
      <c r="O2933" s="59">
        <v>26232182</v>
      </c>
    </row>
    <row r="2934" spans="1:15" x14ac:dyDescent="0.3">
      <c r="A2934" t="s">
        <v>690</v>
      </c>
      <c r="B2934">
        <v>111.12</v>
      </c>
      <c r="C2934">
        <v>1</v>
      </c>
      <c r="D2934" s="18">
        <v>39160</v>
      </c>
      <c r="E2934" s="18">
        <v>39199</v>
      </c>
      <c r="F2934" t="s">
        <v>5960</v>
      </c>
      <c r="G2934" t="s">
        <v>5969</v>
      </c>
      <c r="H2934" t="s">
        <v>681</v>
      </c>
      <c r="I2934" t="s">
        <v>839</v>
      </c>
      <c r="J2934" t="s">
        <v>840</v>
      </c>
      <c r="K2934" t="s">
        <v>1187</v>
      </c>
      <c r="L2934" t="s">
        <v>2609</v>
      </c>
      <c r="M2934">
        <v>289545</v>
      </c>
      <c r="N2934">
        <v>16000</v>
      </c>
      <c r="O2934" s="59">
        <v>25671887</v>
      </c>
    </row>
    <row r="2935" spans="1:15" x14ac:dyDescent="0.3">
      <c r="A2935" t="s">
        <v>676</v>
      </c>
      <c r="B2935">
        <v>179.74</v>
      </c>
      <c r="C2935">
        <v>4</v>
      </c>
      <c r="D2935" s="18">
        <v>39180</v>
      </c>
      <c r="E2935" s="18">
        <v>39237</v>
      </c>
      <c r="F2935" t="s">
        <v>5957</v>
      </c>
      <c r="G2935" t="s">
        <v>5969</v>
      </c>
      <c r="H2935" t="s">
        <v>699</v>
      </c>
      <c r="I2935" t="s">
        <v>683</v>
      </c>
      <c r="J2935" t="s">
        <v>735</v>
      </c>
      <c r="K2935" t="s">
        <v>3050</v>
      </c>
      <c r="L2935" t="s">
        <v>3049</v>
      </c>
      <c r="M2935">
        <v>950622</v>
      </c>
      <c r="N2935">
        <v>70700</v>
      </c>
      <c r="O2935" s="59">
        <v>25806839</v>
      </c>
    </row>
    <row r="2936" spans="1:15" x14ac:dyDescent="0.3">
      <c r="A2936" t="s">
        <v>709</v>
      </c>
      <c r="B2936">
        <v>180.57</v>
      </c>
      <c r="C2936">
        <v>4</v>
      </c>
      <c r="D2936" s="18">
        <v>39375</v>
      </c>
      <c r="E2936" s="18">
        <v>39375</v>
      </c>
      <c r="F2936" t="s">
        <v>5959</v>
      </c>
      <c r="G2936" t="s">
        <v>5969</v>
      </c>
      <c r="H2936" t="s">
        <v>675</v>
      </c>
      <c r="I2936" t="s">
        <v>746</v>
      </c>
      <c r="J2936" t="s">
        <v>747</v>
      </c>
      <c r="K2936" t="s">
        <v>1034</v>
      </c>
      <c r="L2936" t="s">
        <v>3048</v>
      </c>
      <c r="M2936">
        <v>2319765</v>
      </c>
      <c r="N2936">
        <v>30300</v>
      </c>
      <c r="O2936" s="59">
        <v>17800937</v>
      </c>
    </row>
    <row r="2937" spans="1:15" x14ac:dyDescent="0.3">
      <c r="A2937" t="s">
        <v>690</v>
      </c>
      <c r="B2937">
        <v>100.7</v>
      </c>
      <c r="C2937">
        <v>2</v>
      </c>
      <c r="D2937" s="18">
        <v>39088</v>
      </c>
      <c r="E2937" s="18">
        <v>39124</v>
      </c>
      <c r="F2937" t="s">
        <v>5960</v>
      </c>
      <c r="G2937" t="s">
        <v>5969</v>
      </c>
      <c r="H2937" t="s">
        <v>681</v>
      </c>
      <c r="I2937" t="s">
        <v>722</v>
      </c>
      <c r="J2937" t="s">
        <v>797</v>
      </c>
      <c r="K2937" t="s">
        <v>2181</v>
      </c>
      <c r="L2937" t="s">
        <v>952</v>
      </c>
      <c r="M2937">
        <v>107638</v>
      </c>
      <c r="N2937">
        <v>16000</v>
      </c>
      <c r="O2937" s="59">
        <v>25155252</v>
      </c>
    </row>
    <row r="2938" spans="1:15" x14ac:dyDescent="0.3">
      <c r="A2938" t="s">
        <v>696</v>
      </c>
      <c r="B2938">
        <v>154.55000000000001</v>
      </c>
      <c r="C2938">
        <v>2</v>
      </c>
      <c r="D2938" s="18">
        <v>39334</v>
      </c>
      <c r="E2938" s="18">
        <v>39344</v>
      </c>
      <c r="F2938" t="s">
        <v>5958</v>
      </c>
      <c r="G2938" t="s">
        <v>5968</v>
      </c>
      <c r="H2938" t="s">
        <v>720</v>
      </c>
      <c r="I2938" t="s">
        <v>693</v>
      </c>
      <c r="J2938" t="s">
        <v>694</v>
      </c>
      <c r="K2938" t="s">
        <v>2513</v>
      </c>
      <c r="L2938" t="s">
        <v>2512</v>
      </c>
      <c r="M2938">
        <v>327871</v>
      </c>
      <c r="N2938">
        <v>90830</v>
      </c>
      <c r="O2938" s="59">
        <v>27013065</v>
      </c>
    </row>
    <row r="2939" spans="1:15" x14ac:dyDescent="0.3">
      <c r="A2939" t="s">
        <v>690</v>
      </c>
      <c r="B2939">
        <v>122.89</v>
      </c>
      <c r="C2939">
        <v>2</v>
      </c>
      <c r="D2939" s="18">
        <v>39334</v>
      </c>
      <c r="E2939" s="18">
        <v>39354</v>
      </c>
      <c r="F2939" t="s">
        <v>5958</v>
      </c>
      <c r="G2939" t="s">
        <v>5969</v>
      </c>
      <c r="H2939" t="s">
        <v>675</v>
      </c>
      <c r="I2939" t="s">
        <v>711</v>
      </c>
      <c r="J2939" t="s">
        <v>712</v>
      </c>
      <c r="K2939" t="s">
        <v>3047</v>
      </c>
      <c r="L2939" t="s">
        <v>863</v>
      </c>
      <c r="M2939">
        <v>156986</v>
      </c>
      <c r="N2939">
        <v>30300</v>
      </c>
      <c r="O2939" s="59">
        <v>26999548</v>
      </c>
    </row>
    <row r="2940" spans="1:15" x14ac:dyDescent="0.3">
      <c r="A2940" t="s">
        <v>690</v>
      </c>
      <c r="B2940">
        <v>140.09</v>
      </c>
      <c r="C2940">
        <v>2</v>
      </c>
      <c r="D2940" s="18">
        <v>39286</v>
      </c>
      <c r="E2940" s="18">
        <v>39296</v>
      </c>
      <c r="F2940" t="s">
        <v>5958</v>
      </c>
      <c r="G2940" t="s">
        <v>5969</v>
      </c>
      <c r="H2940" t="s">
        <v>675</v>
      </c>
      <c r="I2940" t="s">
        <v>722</v>
      </c>
      <c r="J2940" t="s">
        <v>797</v>
      </c>
      <c r="K2940" t="s">
        <v>1536</v>
      </c>
      <c r="L2940" t="s">
        <v>2865</v>
      </c>
      <c r="M2940">
        <v>2233039</v>
      </c>
      <c r="N2940">
        <v>30300</v>
      </c>
      <c r="O2940" s="59">
        <v>26617296</v>
      </c>
    </row>
    <row r="2941" spans="1:15" x14ac:dyDescent="0.3">
      <c r="A2941" t="s">
        <v>676</v>
      </c>
      <c r="B2941">
        <v>165.01</v>
      </c>
      <c r="C2941">
        <v>2</v>
      </c>
      <c r="D2941" s="18">
        <v>39116</v>
      </c>
      <c r="E2941" s="18">
        <v>39212</v>
      </c>
      <c r="F2941" t="s">
        <v>5960</v>
      </c>
      <c r="G2941" t="s">
        <v>5969</v>
      </c>
      <c r="H2941" t="s">
        <v>675</v>
      </c>
      <c r="I2941" t="s">
        <v>678</v>
      </c>
      <c r="J2941" t="s">
        <v>679</v>
      </c>
      <c r="K2941" t="s">
        <v>3046</v>
      </c>
      <c r="L2941" t="s">
        <v>3045</v>
      </c>
      <c r="M2941">
        <v>280665</v>
      </c>
      <c r="N2941">
        <v>30300</v>
      </c>
      <c r="O2941" s="59">
        <v>25366715</v>
      </c>
    </row>
    <row r="2942" spans="1:15" x14ac:dyDescent="0.3">
      <c r="A2942" t="s">
        <v>696</v>
      </c>
      <c r="B2942">
        <v>185.27</v>
      </c>
      <c r="C2942">
        <v>3</v>
      </c>
      <c r="D2942" s="18">
        <v>39242</v>
      </c>
      <c r="E2942" s="18">
        <v>39253</v>
      </c>
      <c r="F2942" t="s">
        <v>5957</v>
      </c>
      <c r="G2942" t="s">
        <v>5969</v>
      </c>
      <c r="H2942" t="s">
        <v>699</v>
      </c>
      <c r="I2942" t="s">
        <v>693</v>
      </c>
      <c r="J2942" t="s">
        <v>694</v>
      </c>
      <c r="K2942" t="s">
        <v>3044</v>
      </c>
      <c r="L2942" t="s">
        <v>3043</v>
      </c>
      <c r="M2942">
        <v>2753156</v>
      </c>
      <c r="N2942">
        <v>70700</v>
      </c>
      <c r="O2942" s="59">
        <v>26234176</v>
      </c>
    </row>
    <row r="2943" spans="1:15" x14ac:dyDescent="0.3">
      <c r="A2943" t="s">
        <v>696</v>
      </c>
      <c r="B2943">
        <v>125.23</v>
      </c>
      <c r="C2943">
        <v>2</v>
      </c>
      <c r="D2943" s="18">
        <v>39300</v>
      </c>
      <c r="E2943" s="18">
        <v>39315</v>
      </c>
      <c r="F2943" t="s">
        <v>5958</v>
      </c>
      <c r="G2943" t="s">
        <v>5969</v>
      </c>
      <c r="H2943" t="s">
        <v>681</v>
      </c>
      <c r="I2943" t="s">
        <v>693</v>
      </c>
      <c r="J2943" t="s">
        <v>694</v>
      </c>
      <c r="K2943" t="s">
        <v>3042</v>
      </c>
      <c r="L2943" t="s">
        <v>3041</v>
      </c>
      <c r="M2943">
        <v>2487162</v>
      </c>
      <c r="N2943">
        <v>16000</v>
      </c>
      <c r="O2943" s="59">
        <v>26744092</v>
      </c>
    </row>
    <row r="2944" spans="1:15" x14ac:dyDescent="0.3">
      <c r="A2944" t="s">
        <v>690</v>
      </c>
      <c r="B2944">
        <v>185.8</v>
      </c>
      <c r="C2944">
        <v>2</v>
      </c>
      <c r="D2944" s="18">
        <v>39397</v>
      </c>
      <c r="E2944" s="18">
        <v>39425</v>
      </c>
      <c r="F2944" t="s">
        <v>5959</v>
      </c>
      <c r="G2944" t="s">
        <v>5969</v>
      </c>
      <c r="H2944" t="s">
        <v>699</v>
      </c>
      <c r="I2944" t="s">
        <v>711</v>
      </c>
      <c r="J2944" t="s">
        <v>712</v>
      </c>
      <c r="K2944" t="s">
        <v>3040</v>
      </c>
      <c r="L2944" t="s">
        <v>3039</v>
      </c>
      <c r="M2944">
        <v>938414</v>
      </c>
      <c r="N2944">
        <v>70700</v>
      </c>
      <c r="O2944" s="59">
        <v>27480845</v>
      </c>
    </row>
    <row r="2945" spans="1:15" x14ac:dyDescent="0.3">
      <c r="A2945" t="s">
        <v>709</v>
      </c>
      <c r="B2945">
        <v>134.01</v>
      </c>
      <c r="C2945">
        <v>3</v>
      </c>
      <c r="D2945" s="18">
        <v>39157</v>
      </c>
      <c r="E2945" s="18">
        <v>39174</v>
      </c>
      <c r="F2945" t="s">
        <v>5960</v>
      </c>
      <c r="G2945" t="s">
        <v>5969</v>
      </c>
      <c r="H2945" t="s">
        <v>681</v>
      </c>
      <c r="I2945" t="s">
        <v>746</v>
      </c>
      <c r="J2945" t="s">
        <v>747</v>
      </c>
      <c r="K2945" t="s">
        <v>1144</v>
      </c>
      <c r="L2945" t="s">
        <v>3038</v>
      </c>
      <c r="M2945">
        <v>9042468</v>
      </c>
      <c r="N2945">
        <v>16000</v>
      </c>
      <c r="O2945" s="59">
        <v>17675762</v>
      </c>
    </row>
    <row r="2946" spans="1:15" x14ac:dyDescent="0.3">
      <c r="A2946" t="s">
        <v>690</v>
      </c>
      <c r="B2946">
        <v>126.38</v>
      </c>
      <c r="C2946">
        <v>2</v>
      </c>
      <c r="D2946" s="18">
        <v>39191</v>
      </c>
      <c r="E2946" s="18">
        <v>39215</v>
      </c>
      <c r="F2946" t="s">
        <v>5957</v>
      </c>
      <c r="G2946" t="s">
        <v>5969</v>
      </c>
      <c r="H2946" t="s">
        <v>675</v>
      </c>
      <c r="I2946" t="s">
        <v>711</v>
      </c>
      <c r="J2946" t="s">
        <v>712</v>
      </c>
      <c r="K2946" t="s">
        <v>1086</v>
      </c>
      <c r="L2946" t="s">
        <v>3037</v>
      </c>
      <c r="M2946">
        <v>139500</v>
      </c>
      <c r="N2946">
        <v>30300</v>
      </c>
      <c r="O2946" s="59">
        <v>25869241</v>
      </c>
    </row>
    <row r="2947" spans="1:15" x14ac:dyDescent="0.3">
      <c r="A2947" t="s">
        <v>696</v>
      </c>
      <c r="B2947">
        <v>114.46</v>
      </c>
      <c r="C2947">
        <v>2</v>
      </c>
      <c r="D2947" s="18">
        <v>39199</v>
      </c>
      <c r="E2947" s="18">
        <v>39211</v>
      </c>
      <c r="F2947" t="s">
        <v>5957</v>
      </c>
      <c r="G2947" t="s">
        <v>5969</v>
      </c>
      <c r="H2947" t="s">
        <v>681</v>
      </c>
      <c r="I2947" t="s">
        <v>946</v>
      </c>
      <c r="J2947" t="s">
        <v>947</v>
      </c>
      <c r="K2947" t="s">
        <v>3036</v>
      </c>
      <c r="L2947" t="s">
        <v>3035</v>
      </c>
      <c r="M2947">
        <v>2089506</v>
      </c>
      <c r="N2947">
        <v>16000</v>
      </c>
      <c r="O2947" s="59">
        <v>25967250</v>
      </c>
    </row>
    <row r="2948" spans="1:15" x14ac:dyDescent="0.3">
      <c r="A2948" t="s">
        <v>676</v>
      </c>
      <c r="B2948">
        <v>117.61</v>
      </c>
      <c r="C2948">
        <v>1</v>
      </c>
      <c r="D2948" s="18">
        <v>39242</v>
      </c>
      <c r="E2948" s="18">
        <v>39332</v>
      </c>
      <c r="F2948" t="s">
        <v>5957</v>
      </c>
      <c r="G2948" t="s">
        <v>5969</v>
      </c>
      <c r="H2948" t="s">
        <v>681</v>
      </c>
      <c r="I2948" t="s">
        <v>683</v>
      </c>
      <c r="J2948" t="s">
        <v>1519</v>
      </c>
      <c r="K2948" t="s">
        <v>1560</v>
      </c>
      <c r="L2948" t="s">
        <v>671</v>
      </c>
      <c r="M2948">
        <v>742230</v>
      </c>
      <c r="N2948">
        <v>16000</v>
      </c>
      <c r="O2948" s="59">
        <v>26289058</v>
      </c>
    </row>
    <row r="2949" spans="1:15" x14ac:dyDescent="0.3">
      <c r="A2949" t="s">
        <v>690</v>
      </c>
      <c r="B2949">
        <v>123.68</v>
      </c>
      <c r="C2949">
        <v>3</v>
      </c>
      <c r="D2949" s="18">
        <v>39119</v>
      </c>
      <c r="E2949" s="18">
        <v>39146</v>
      </c>
      <c r="F2949" t="s">
        <v>5960</v>
      </c>
      <c r="G2949" t="s">
        <v>5969</v>
      </c>
      <c r="H2949" t="s">
        <v>675</v>
      </c>
      <c r="I2949" t="s">
        <v>711</v>
      </c>
      <c r="J2949" t="s">
        <v>712</v>
      </c>
      <c r="K2949" t="s">
        <v>801</v>
      </c>
      <c r="L2949" t="s">
        <v>3034</v>
      </c>
      <c r="M2949">
        <v>148971</v>
      </c>
      <c r="N2949">
        <v>30300</v>
      </c>
      <c r="O2949" s="59">
        <v>25356089</v>
      </c>
    </row>
    <row r="2950" spans="1:15" x14ac:dyDescent="0.3">
      <c r="A2950" t="s">
        <v>709</v>
      </c>
      <c r="B2950">
        <v>191.87</v>
      </c>
      <c r="C2950">
        <v>2</v>
      </c>
      <c r="D2950" s="18">
        <v>39103</v>
      </c>
      <c r="E2950" s="18">
        <v>39103</v>
      </c>
      <c r="F2950" t="s">
        <v>5960</v>
      </c>
      <c r="G2950" t="s">
        <v>5969</v>
      </c>
      <c r="H2950" t="s">
        <v>699</v>
      </c>
      <c r="I2950" t="s">
        <v>726</v>
      </c>
      <c r="J2950" t="s">
        <v>727</v>
      </c>
      <c r="K2950" t="s">
        <v>1062</v>
      </c>
      <c r="L2950" t="s">
        <v>3033</v>
      </c>
      <c r="M2950">
        <v>191526</v>
      </c>
      <c r="N2950">
        <v>70700</v>
      </c>
      <c r="O2950" s="59">
        <v>25244299</v>
      </c>
    </row>
    <row r="2951" spans="1:15" x14ac:dyDescent="0.3">
      <c r="A2951" t="s">
        <v>676</v>
      </c>
      <c r="B2951">
        <v>183.17</v>
      </c>
      <c r="C2951">
        <v>2</v>
      </c>
      <c r="D2951" s="18">
        <v>39251</v>
      </c>
      <c r="E2951" s="18">
        <v>39323</v>
      </c>
      <c r="F2951" t="s">
        <v>5957</v>
      </c>
      <c r="G2951" t="s">
        <v>5969</v>
      </c>
      <c r="H2951" t="s">
        <v>699</v>
      </c>
      <c r="I2951" t="s">
        <v>683</v>
      </c>
      <c r="J2951" t="s">
        <v>703</v>
      </c>
      <c r="K2951" t="s">
        <v>1021</v>
      </c>
      <c r="L2951" t="s">
        <v>2017</v>
      </c>
      <c r="M2951">
        <v>923790</v>
      </c>
      <c r="N2951">
        <v>70700</v>
      </c>
      <c r="O2951" s="59">
        <v>26392188</v>
      </c>
    </row>
    <row r="2952" spans="1:15" x14ac:dyDescent="0.3">
      <c r="A2952" t="s">
        <v>696</v>
      </c>
      <c r="B2952">
        <v>139.68</v>
      </c>
      <c r="C2952">
        <v>2</v>
      </c>
      <c r="D2952" s="18">
        <v>39263</v>
      </c>
      <c r="E2952" s="18">
        <v>39267</v>
      </c>
      <c r="F2952" t="s">
        <v>5957</v>
      </c>
      <c r="G2952" t="s">
        <v>5968</v>
      </c>
      <c r="H2952" t="s">
        <v>720</v>
      </c>
      <c r="I2952" t="s">
        <v>693</v>
      </c>
      <c r="J2952" t="s">
        <v>694</v>
      </c>
      <c r="K2952" t="s">
        <v>698</v>
      </c>
      <c r="L2952" t="s">
        <v>856</v>
      </c>
      <c r="M2952">
        <v>367768</v>
      </c>
      <c r="N2952">
        <v>90830</v>
      </c>
      <c r="O2952" s="59">
        <v>26474028</v>
      </c>
    </row>
    <row r="2953" spans="1:15" x14ac:dyDescent="0.3">
      <c r="A2953" t="s">
        <v>696</v>
      </c>
      <c r="B2953">
        <v>181.28</v>
      </c>
      <c r="C2953">
        <v>3</v>
      </c>
      <c r="D2953" s="18">
        <v>39151</v>
      </c>
      <c r="E2953" s="18">
        <v>39151</v>
      </c>
      <c r="F2953" t="s">
        <v>5960</v>
      </c>
      <c r="G2953" t="s">
        <v>5969</v>
      </c>
      <c r="H2953" t="s">
        <v>699</v>
      </c>
      <c r="I2953" t="s">
        <v>693</v>
      </c>
      <c r="J2953" t="s">
        <v>694</v>
      </c>
      <c r="K2953" t="s">
        <v>1219</v>
      </c>
      <c r="L2953" t="s">
        <v>3032</v>
      </c>
      <c r="M2953">
        <v>1757534</v>
      </c>
      <c r="N2953">
        <v>70700</v>
      </c>
      <c r="O2953" s="59">
        <v>25599131</v>
      </c>
    </row>
    <row r="2954" spans="1:15" x14ac:dyDescent="0.3">
      <c r="A2954" t="s">
        <v>709</v>
      </c>
      <c r="B2954">
        <v>130.55000000000001</v>
      </c>
      <c r="C2954">
        <v>2</v>
      </c>
      <c r="D2954" s="18">
        <v>39221</v>
      </c>
      <c r="E2954" s="18">
        <v>39222</v>
      </c>
      <c r="F2954" t="s">
        <v>5957</v>
      </c>
      <c r="G2954" t="s">
        <v>5969</v>
      </c>
      <c r="H2954" t="s">
        <v>675</v>
      </c>
      <c r="I2954" t="s">
        <v>726</v>
      </c>
      <c r="J2954" t="s">
        <v>727</v>
      </c>
      <c r="K2954" t="s">
        <v>2314</v>
      </c>
      <c r="L2954" t="s">
        <v>3031</v>
      </c>
      <c r="M2954">
        <v>191114</v>
      </c>
      <c r="N2954">
        <v>30300</v>
      </c>
      <c r="O2954" s="59">
        <v>26192667</v>
      </c>
    </row>
    <row r="2955" spans="1:15" x14ac:dyDescent="0.3">
      <c r="A2955" t="s">
        <v>709</v>
      </c>
      <c r="B2955">
        <v>114.36</v>
      </c>
      <c r="C2955">
        <v>1</v>
      </c>
      <c r="D2955" s="18">
        <v>39173</v>
      </c>
      <c r="E2955" s="18">
        <v>39189</v>
      </c>
      <c r="F2955" t="s">
        <v>5957</v>
      </c>
      <c r="G2955" t="s">
        <v>5969</v>
      </c>
      <c r="H2955" t="s">
        <v>681</v>
      </c>
      <c r="I2955" t="s">
        <v>771</v>
      </c>
      <c r="J2955" t="s">
        <v>750</v>
      </c>
      <c r="K2955" t="s">
        <v>1251</v>
      </c>
      <c r="L2955" t="s">
        <v>3030</v>
      </c>
      <c r="M2955">
        <v>2443686</v>
      </c>
      <c r="N2955">
        <v>16000</v>
      </c>
      <c r="O2955" s="59">
        <v>25758305</v>
      </c>
    </row>
    <row r="2956" spans="1:15" x14ac:dyDescent="0.3">
      <c r="A2956" t="s">
        <v>676</v>
      </c>
      <c r="B2956">
        <v>190.21</v>
      </c>
      <c r="C2956">
        <v>4</v>
      </c>
      <c r="D2956" s="18">
        <v>39199</v>
      </c>
      <c r="E2956" s="18">
        <v>39277</v>
      </c>
      <c r="F2956" t="s">
        <v>5957</v>
      </c>
      <c r="G2956" t="s">
        <v>5968</v>
      </c>
      <c r="H2956" t="s">
        <v>720</v>
      </c>
      <c r="I2956" t="s">
        <v>678</v>
      </c>
      <c r="J2956" t="s">
        <v>753</v>
      </c>
      <c r="K2956" t="s">
        <v>2010</v>
      </c>
      <c r="L2956" t="s">
        <v>3029</v>
      </c>
      <c r="M2956">
        <v>785844</v>
      </c>
      <c r="N2956">
        <v>90830</v>
      </c>
      <c r="O2956" s="59">
        <v>25984296</v>
      </c>
    </row>
    <row r="2957" spans="1:15" x14ac:dyDescent="0.3">
      <c r="A2957" t="s">
        <v>676</v>
      </c>
      <c r="B2957">
        <v>190.96</v>
      </c>
      <c r="C2957">
        <v>3</v>
      </c>
      <c r="D2957" s="18">
        <v>39131</v>
      </c>
      <c r="E2957" s="18">
        <v>39161</v>
      </c>
      <c r="F2957" t="s">
        <v>5960</v>
      </c>
      <c r="G2957" t="s">
        <v>5968</v>
      </c>
      <c r="H2957" t="s">
        <v>755</v>
      </c>
      <c r="I2957" t="s">
        <v>683</v>
      </c>
      <c r="J2957" t="s">
        <v>684</v>
      </c>
      <c r="K2957" t="s">
        <v>1331</v>
      </c>
      <c r="L2957" t="s">
        <v>1330</v>
      </c>
      <c r="M2957">
        <v>958204</v>
      </c>
      <c r="N2957">
        <v>87000</v>
      </c>
      <c r="O2957" s="59">
        <v>25447571</v>
      </c>
    </row>
    <row r="2958" spans="1:15" x14ac:dyDescent="0.3">
      <c r="A2958" t="s">
        <v>696</v>
      </c>
      <c r="B2958">
        <v>168.82</v>
      </c>
      <c r="C2958">
        <v>2</v>
      </c>
      <c r="D2958" s="18">
        <v>39125</v>
      </c>
      <c r="E2958" s="18">
        <v>39134</v>
      </c>
      <c r="F2958" t="s">
        <v>5960</v>
      </c>
      <c r="G2958" t="s">
        <v>5968</v>
      </c>
      <c r="H2958" t="s">
        <v>720</v>
      </c>
      <c r="I2958" t="s">
        <v>693</v>
      </c>
      <c r="J2958" t="s">
        <v>694</v>
      </c>
      <c r="K2958" t="s">
        <v>1156</v>
      </c>
      <c r="L2958" t="s">
        <v>848</v>
      </c>
      <c r="M2958">
        <v>353140</v>
      </c>
      <c r="N2958">
        <v>90830</v>
      </c>
      <c r="O2958" s="59">
        <v>1983750</v>
      </c>
    </row>
    <row r="2959" spans="1:15" x14ac:dyDescent="0.3">
      <c r="A2959" t="s">
        <v>696</v>
      </c>
      <c r="B2959">
        <v>125.7</v>
      </c>
      <c r="C2959">
        <v>1</v>
      </c>
      <c r="D2959" s="18">
        <v>39140</v>
      </c>
      <c r="E2959" s="18">
        <v>39147</v>
      </c>
      <c r="F2959" t="s">
        <v>5960</v>
      </c>
      <c r="G2959" t="s">
        <v>5969</v>
      </c>
      <c r="H2959" t="s">
        <v>681</v>
      </c>
      <c r="I2959" t="s">
        <v>693</v>
      </c>
      <c r="J2959" t="s">
        <v>694</v>
      </c>
      <c r="K2959" t="s">
        <v>3028</v>
      </c>
      <c r="L2959" t="s">
        <v>2512</v>
      </c>
      <c r="M2959">
        <v>358427</v>
      </c>
      <c r="N2959">
        <v>16000</v>
      </c>
      <c r="O2959" s="59">
        <v>25522532</v>
      </c>
    </row>
    <row r="2960" spans="1:15" x14ac:dyDescent="0.3">
      <c r="A2960" t="s">
        <v>696</v>
      </c>
      <c r="B2960">
        <v>125.23</v>
      </c>
      <c r="C2960">
        <v>2</v>
      </c>
      <c r="D2960" s="18">
        <v>39223</v>
      </c>
      <c r="E2960" s="18">
        <v>39242</v>
      </c>
      <c r="F2960" t="s">
        <v>5957</v>
      </c>
      <c r="G2960" t="s">
        <v>5969</v>
      </c>
      <c r="H2960" t="s">
        <v>681</v>
      </c>
      <c r="I2960" t="s">
        <v>693</v>
      </c>
      <c r="J2960" t="s">
        <v>694</v>
      </c>
      <c r="K2960" t="s">
        <v>695</v>
      </c>
      <c r="L2960" t="s">
        <v>3027</v>
      </c>
      <c r="M2960">
        <v>343788</v>
      </c>
      <c r="N2960">
        <v>16000</v>
      </c>
      <c r="O2960" s="59">
        <v>26319220</v>
      </c>
    </row>
    <row r="2961" spans="1:15" x14ac:dyDescent="0.3">
      <c r="A2961" t="s">
        <v>676</v>
      </c>
      <c r="B2961">
        <v>140.33000000000001</v>
      </c>
      <c r="C2961">
        <v>2</v>
      </c>
      <c r="D2961" s="18">
        <v>39177</v>
      </c>
      <c r="E2961" s="18">
        <v>39223</v>
      </c>
      <c r="F2961" t="s">
        <v>5957</v>
      </c>
      <c r="G2961" t="s">
        <v>5968</v>
      </c>
      <c r="H2961" t="s">
        <v>720</v>
      </c>
      <c r="I2961" t="s">
        <v>672</v>
      </c>
      <c r="J2961" t="s">
        <v>779</v>
      </c>
      <c r="K2961" t="s">
        <v>795</v>
      </c>
      <c r="L2961" t="s">
        <v>3026</v>
      </c>
      <c r="M2961">
        <v>350279</v>
      </c>
      <c r="N2961">
        <v>90830</v>
      </c>
      <c r="O2961" s="59">
        <v>25833324</v>
      </c>
    </row>
    <row r="2962" spans="1:15" x14ac:dyDescent="0.3">
      <c r="A2962" t="s">
        <v>709</v>
      </c>
      <c r="B2962">
        <v>148.84</v>
      </c>
      <c r="C2962">
        <v>3</v>
      </c>
      <c r="D2962" s="18">
        <v>39436</v>
      </c>
      <c r="E2962" s="18">
        <v>39463</v>
      </c>
      <c r="F2962" t="s">
        <v>5959</v>
      </c>
      <c r="G2962" t="s">
        <v>5969</v>
      </c>
      <c r="H2962" t="s">
        <v>675</v>
      </c>
      <c r="I2962" t="s">
        <v>726</v>
      </c>
      <c r="J2962" t="s">
        <v>750</v>
      </c>
      <c r="K2962" t="s">
        <v>2847</v>
      </c>
      <c r="L2962" t="s">
        <v>1012</v>
      </c>
      <c r="M2962">
        <v>52680</v>
      </c>
      <c r="N2962">
        <v>30300</v>
      </c>
      <c r="O2962" s="59">
        <v>27757274</v>
      </c>
    </row>
    <row r="2963" spans="1:15" x14ac:dyDescent="0.3">
      <c r="A2963" t="s">
        <v>709</v>
      </c>
      <c r="B2963">
        <v>114.36</v>
      </c>
      <c r="C2963">
        <v>1</v>
      </c>
      <c r="D2963" s="18">
        <v>39362</v>
      </c>
      <c r="E2963" s="18">
        <v>39407</v>
      </c>
      <c r="F2963" t="s">
        <v>5959</v>
      </c>
      <c r="G2963" t="s">
        <v>5969</v>
      </c>
      <c r="H2963" t="s">
        <v>681</v>
      </c>
      <c r="I2963" t="s">
        <v>771</v>
      </c>
      <c r="J2963" t="s">
        <v>750</v>
      </c>
      <c r="K2963" t="s">
        <v>1665</v>
      </c>
      <c r="L2963" t="s">
        <v>3025</v>
      </c>
      <c r="M2963">
        <v>929197</v>
      </c>
      <c r="N2963">
        <v>16000</v>
      </c>
      <c r="O2963" s="59">
        <v>2400739</v>
      </c>
    </row>
    <row r="2964" spans="1:15" x14ac:dyDescent="0.3">
      <c r="A2964" t="s">
        <v>709</v>
      </c>
      <c r="B2964">
        <v>150.68</v>
      </c>
      <c r="C2964">
        <v>3</v>
      </c>
      <c r="D2964" s="18">
        <v>39262</v>
      </c>
      <c r="E2964" s="18">
        <v>39263</v>
      </c>
      <c r="F2964" t="s">
        <v>5957</v>
      </c>
      <c r="G2964" t="s">
        <v>5969</v>
      </c>
      <c r="H2964" t="s">
        <v>675</v>
      </c>
      <c r="I2964" t="s">
        <v>771</v>
      </c>
      <c r="J2964" t="s">
        <v>772</v>
      </c>
      <c r="K2964" t="s">
        <v>3024</v>
      </c>
      <c r="L2964" t="s">
        <v>3023</v>
      </c>
      <c r="M2964">
        <v>76918</v>
      </c>
      <c r="N2964">
        <v>30300</v>
      </c>
      <c r="O2964" s="59">
        <v>26399117</v>
      </c>
    </row>
    <row r="2965" spans="1:15" x14ac:dyDescent="0.3">
      <c r="A2965" t="s">
        <v>709</v>
      </c>
      <c r="B2965">
        <v>111.79</v>
      </c>
      <c r="C2965">
        <v>2</v>
      </c>
      <c r="D2965" s="18">
        <v>39307</v>
      </c>
      <c r="E2965" s="18">
        <v>39357</v>
      </c>
      <c r="F2965" t="s">
        <v>5958</v>
      </c>
      <c r="G2965" t="s">
        <v>5969</v>
      </c>
      <c r="H2965" t="s">
        <v>681</v>
      </c>
      <c r="I2965" t="s">
        <v>746</v>
      </c>
      <c r="J2965" t="s">
        <v>833</v>
      </c>
      <c r="K2965" t="s">
        <v>3022</v>
      </c>
      <c r="L2965" t="s">
        <v>2829</v>
      </c>
      <c r="M2965">
        <v>372127</v>
      </c>
      <c r="N2965">
        <v>16000</v>
      </c>
      <c r="O2965" s="59">
        <v>17758697</v>
      </c>
    </row>
    <row r="2966" spans="1:15" x14ac:dyDescent="0.3">
      <c r="A2966" t="s">
        <v>690</v>
      </c>
      <c r="B2966">
        <v>92.9</v>
      </c>
      <c r="C2966">
        <v>2</v>
      </c>
      <c r="D2966" s="18">
        <v>39165</v>
      </c>
      <c r="E2966" s="18">
        <v>39182</v>
      </c>
      <c r="F2966" t="s">
        <v>5960</v>
      </c>
      <c r="G2966" t="s">
        <v>5969</v>
      </c>
      <c r="H2966" t="s">
        <v>681</v>
      </c>
      <c r="I2966" t="s">
        <v>711</v>
      </c>
      <c r="J2966" t="s">
        <v>712</v>
      </c>
      <c r="K2966" t="s">
        <v>1296</v>
      </c>
      <c r="L2966" t="s">
        <v>3021</v>
      </c>
      <c r="M2966">
        <v>990948</v>
      </c>
      <c r="N2966">
        <v>16000</v>
      </c>
      <c r="O2966" s="59">
        <v>25712170</v>
      </c>
    </row>
    <row r="2967" spans="1:15" x14ac:dyDescent="0.3">
      <c r="A2967" t="s">
        <v>696</v>
      </c>
      <c r="B2967">
        <v>149.38999999999999</v>
      </c>
      <c r="C2967">
        <v>2</v>
      </c>
      <c r="D2967" s="18">
        <v>39415</v>
      </c>
      <c r="E2967" s="18">
        <v>39427</v>
      </c>
      <c r="F2967" t="s">
        <v>5959</v>
      </c>
      <c r="G2967" t="s">
        <v>5969</v>
      </c>
      <c r="H2967" t="s">
        <v>675</v>
      </c>
      <c r="I2967" t="s">
        <v>693</v>
      </c>
      <c r="J2967" t="s">
        <v>694</v>
      </c>
      <c r="K2967" t="s">
        <v>1266</v>
      </c>
      <c r="L2967" t="s">
        <v>3020</v>
      </c>
      <c r="M2967">
        <v>353976</v>
      </c>
      <c r="N2967">
        <v>30300</v>
      </c>
      <c r="O2967" s="59">
        <v>27787797</v>
      </c>
    </row>
    <row r="2968" spans="1:15" x14ac:dyDescent="0.3">
      <c r="A2968" t="s">
        <v>690</v>
      </c>
      <c r="B2968">
        <v>142.94</v>
      </c>
      <c r="C2968">
        <v>3</v>
      </c>
      <c r="D2968" s="18">
        <v>39375</v>
      </c>
      <c r="E2968" s="18">
        <v>39397</v>
      </c>
      <c r="F2968" t="s">
        <v>5959</v>
      </c>
      <c r="G2968" t="s">
        <v>5969</v>
      </c>
      <c r="H2968" t="s">
        <v>675</v>
      </c>
      <c r="I2968" t="s">
        <v>839</v>
      </c>
      <c r="J2968" t="s">
        <v>797</v>
      </c>
      <c r="K2968" t="s">
        <v>2280</v>
      </c>
      <c r="L2968" t="s">
        <v>3019</v>
      </c>
      <c r="M2968">
        <v>141331</v>
      </c>
      <c r="N2968">
        <v>30300</v>
      </c>
      <c r="O2968" s="59">
        <v>27326323</v>
      </c>
    </row>
    <row r="2969" spans="1:15" x14ac:dyDescent="0.3">
      <c r="A2969" t="s">
        <v>696</v>
      </c>
      <c r="B2969">
        <v>173.75</v>
      </c>
      <c r="C2969">
        <v>2</v>
      </c>
      <c r="D2969" s="18">
        <v>39125</v>
      </c>
      <c r="E2969" s="18">
        <v>39149</v>
      </c>
      <c r="F2969" t="s">
        <v>5960</v>
      </c>
      <c r="G2969" t="s">
        <v>5968</v>
      </c>
      <c r="H2969" t="s">
        <v>720</v>
      </c>
      <c r="I2969" t="s">
        <v>765</v>
      </c>
      <c r="J2969" t="s">
        <v>766</v>
      </c>
      <c r="K2969" t="s">
        <v>3018</v>
      </c>
      <c r="L2969" t="s">
        <v>3017</v>
      </c>
      <c r="M2969">
        <v>9034496</v>
      </c>
      <c r="N2969">
        <v>90830</v>
      </c>
      <c r="O2969" s="59">
        <v>25422324</v>
      </c>
    </row>
    <row r="2970" spans="1:15" x14ac:dyDescent="0.3">
      <c r="A2970" t="s">
        <v>690</v>
      </c>
      <c r="B2970">
        <v>183.95</v>
      </c>
      <c r="C2970">
        <v>3</v>
      </c>
      <c r="D2970" s="18">
        <v>39125</v>
      </c>
      <c r="E2970" s="18">
        <v>39139</v>
      </c>
      <c r="F2970" t="s">
        <v>5960</v>
      </c>
      <c r="G2970" t="s">
        <v>5968</v>
      </c>
      <c r="H2970" t="s">
        <v>755</v>
      </c>
      <c r="I2970" t="s">
        <v>711</v>
      </c>
      <c r="J2970" t="s">
        <v>712</v>
      </c>
      <c r="K2970" t="s">
        <v>1747</v>
      </c>
      <c r="L2970" t="s">
        <v>3016</v>
      </c>
      <c r="M2970">
        <v>9001100</v>
      </c>
      <c r="N2970">
        <v>87000</v>
      </c>
      <c r="O2970" s="59">
        <v>25395403</v>
      </c>
    </row>
    <row r="2971" spans="1:15" x14ac:dyDescent="0.3">
      <c r="A2971" t="s">
        <v>709</v>
      </c>
      <c r="B2971">
        <v>135.12</v>
      </c>
      <c r="C2971">
        <v>2</v>
      </c>
      <c r="D2971" s="18">
        <v>39355</v>
      </c>
      <c r="E2971" s="18">
        <v>39377</v>
      </c>
      <c r="F2971" t="s">
        <v>5958</v>
      </c>
      <c r="G2971" t="s">
        <v>5969</v>
      </c>
      <c r="H2971" t="s">
        <v>681</v>
      </c>
      <c r="I2971" t="s">
        <v>746</v>
      </c>
      <c r="J2971" t="s">
        <v>782</v>
      </c>
      <c r="K2971" t="s">
        <v>3015</v>
      </c>
      <c r="L2971" t="s">
        <v>3014</v>
      </c>
      <c r="M2971">
        <v>9021450</v>
      </c>
      <c r="N2971">
        <v>16000</v>
      </c>
      <c r="O2971" s="59">
        <v>17784343</v>
      </c>
    </row>
    <row r="2972" spans="1:15" x14ac:dyDescent="0.3">
      <c r="A2972" t="s">
        <v>690</v>
      </c>
      <c r="B2972">
        <v>157.52000000000001</v>
      </c>
      <c r="C2972">
        <v>3</v>
      </c>
      <c r="D2972" s="18">
        <v>39111</v>
      </c>
      <c r="E2972" s="18">
        <v>39137</v>
      </c>
      <c r="F2972" t="s">
        <v>5960</v>
      </c>
      <c r="G2972" t="s">
        <v>5969</v>
      </c>
      <c r="H2972" t="s">
        <v>675</v>
      </c>
      <c r="I2972" t="s">
        <v>722</v>
      </c>
      <c r="J2972" t="s">
        <v>797</v>
      </c>
      <c r="K2972" t="s">
        <v>3013</v>
      </c>
      <c r="L2972" t="s">
        <v>3012</v>
      </c>
      <c r="M2972">
        <v>126346</v>
      </c>
      <c r="N2972">
        <v>30300</v>
      </c>
      <c r="O2972" s="59">
        <v>25303371</v>
      </c>
    </row>
    <row r="2973" spans="1:15" x14ac:dyDescent="0.3">
      <c r="A2973" t="s">
        <v>696</v>
      </c>
      <c r="B2973">
        <v>124.43</v>
      </c>
      <c r="C2973">
        <v>1</v>
      </c>
      <c r="D2973" s="18">
        <v>39262</v>
      </c>
      <c r="E2973" s="18">
        <v>39275</v>
      </c>
      <c r="F2973" t="s">
        <v>5957</v>
      </c>
      <c r="G2973" t="s">
        <v>5969</v>
      </c>
      <c r="H2973" t="s">
        <v>681</v>
      </c>
      <c r="I2973" t="s">
        <v>693</v>
      </c>
      <c r="J2973" t="s">
        <v>694</v>
      </c>
      <c r="K2973" t="s">
        <v>1219</v>
      </c>
      <c r="L2973" t="s">
        <v>2835</v>
      </c>
      <c r="M2973">
        <v>2836194</v>
      </c>
      <c r="N2973">
        <v>16000</v>
      </c>
      <c r="O2973" s="59">
        <v>26473159</v>
      </c>
    </row>
    <row r="2974" spans="1:15" x14ac:dyDescent="0.3">
      <c r="A2974" t="s">
        <v>690</v>
      </c>
      <c r="B2974">
        <v>135.16999999999999</v>
      </c>
      <c r="C2974">
        <v>3</v>
      </c>
      <c r="D2974" s="18">
        <v>39292</v>
      </c>
      <c r="E2974" s="18">
        <v>39306</v>
      </c>
      <c r="F2974" t="s">
        <v>5958</v>
      </c>
      <c r="G2974" t="s">
        <v>5968</v>
      </c>
      <c r="H2974" t="s">
        <v>720</v>
      </c>
      <c r="I2974" t="s">
        <v>711</v>
      </c>
      <c r="J2974" t="s">
        <v>712</v>
      </c>
      <c r="K2974" t="s">
        <v>1844</v>
      </c>
      <c r="L2974" t="s">
        <v>786</v>
      </c>
      <c r="M2974">
        <v>989791</v>
      </c>
      <c r="N2974">
        <v>90830</v>
      </c>
      <c r="O2974" s="59">
        <v>26620940</v>
      </c>
    </row>
    <row r="2975" spans="1:15" x14ac:dyDescent="0.3">
      <c r="A2975" t="s">
        <v>696</v>
      </c>
      <c r="B2975">
        <v>114.46</v>
      </c>
      <c r="C2975">
        <v>2</v>
      </c>
      <c r="D2975" s="18">
        <v>39353</v>
      </c>
      <c r="E2975" s="18">
        <v>39365</v>
      </c>
      <c r="F2975" t="s">
        <v>5958</v>
      </c>
      <c r="G2975" t="s">
        <v>5969</v>
      </c>
      <c r="H2975" t="s">
        <v>681</v>
      </c>
      <c r="I2975" t="s">
        <v>946</v>
      </c>
      <c r="J2975" t="s">
        <v>947</v>
      </c>
      <c r="K2975" t="s">
        <v>948</v>
      </c>
      <c r="L2975" t="s">
        <v>3011</v>
      </c>
      <c r="M2975">
        <v>18540</v>
      </c>
      <c r="N2975">
        <v>16000</v>
      </c>
      <c r="O2975" s="59">
        <v>27099493</v>
      </c>
    </row>
    <row r="2976" spans="1:15" x14ac:dyDescent="0.3">
      <c r="A2976" t="s">
        <v>690</v>
      </c>
      <c r="B2976">
        <v>126.38</v>
      </c>
      <c r="C2976">
        <v>2</v>
      </c>
      <c r="D2976" s="18">
        <v>39159</v>
      </c>
      <c r="E2976" s="18">
        <v>39176</v>
      </c>
      <c r="F2976" t="s">
        <v>5960</v>
      </c>
      <c r="G2976" t="s">
        <v>5969</v>
      </c>
      <c r="H2976" t="s">
        <v>675</v>
      </c>
      <c r="I2976" t="s">
        <v>711</v>
      </c>
      <c r="J2976" t="s">
        <v>712</v>
      </c>
      <c r="K2976" t="s">
        <v>1264</v>
      </c>
      <c r="L2976" t="s">
        <v>3010</v>
      </c>
      <c r="M2976">
        <v>2693073</v>
      </c>
      <c r="N2976">
        <v>30300</v>
      </c>
      <c r="O2976" s="59">
        <v>25659769</v>
      </c>
    </row>
    <row r="2977" spans="1:15" x14ac:dyDescent="0.3">
      <c r="A2977" t="s">
        <v>696</v>
      </c>
      <c r="B2977">
        <v>191.28</v>
      </c>
      <c r="C2977">
        <v>3</v>
      </c>
      <c r="D2977" s="18">
        <v>39346</v>
      </c>
      <c r="E2977" s="18">
        <v>39363</v>
      </c>
      <c r="F2977" t="s">
        <v>5958</v>
      </c>
      <c r="G2977" t="s">
        <v>5969</v>
      </c>
      <c r="H2977" t="s">
        <v>699</v>
      </c>
      <c r="I2977" t="s">
        <v>693</v>
      </c>
      <c r="J2977" t="s">
        <v>694</v>
      </c>
      <c r="K2977" t="s">
        <v>1469</v>
      </c>
      <c r="L2977" t="s">
        <v>3009</v>
      </c>
      <c r="M2977">
        <v>962810</v>
      </c>
      <c r="N2977">
        <v>70700</v>
      </c>
      <c r="O2977" s="59">
        <v>27098771</v>
      </c>
    </row>
    <row r="2978" spans="1:15" x14ac:dyDescent="0.3">
      <c r="A2978" t="s">
        <v>696</v>
      </c>
      <c r="B2978">
        <v>185.27</v>
      </c>
      <c r="C2978">
        <v>3</v>
      </c>
      <c r="D2978" s="18">
        <v>39307</v>
      </c>
      <c r="E2978" s="18">
        <v>39309</v>
      </c>
      <c r="F2978" t="s">
        <v>5958</v>
      </c>
      <c r="G2978" t="s">
        <v>5969</v>
      </c>
      <c r="H2978" t="s">
        <v>699</v>
      </c>
      <c r="I2978" t="s">
        <v>693</v>
      </c>
      <c r="J2978" t="s">
        <v>694</v>
      </c>
      <c r="K2978" t="s">
        <v>3008</v>
      </c>
      <c r="L2978" t="s">
        <v>710</v>
      </c>
      <c r="M2978">
        <v>961096</v>
      </c>
      <c r="N2978">
        <v>70700</v>
      </c>
      <c r="O2978" s="59">
        <v>26968172</v>
      </c>
    </row>
    <row r="2979" spans="1:15" x14ac:dyDescent="0.3">
      <c r="A2979" t="s">
        <v>709</v>
      </c>
      <c r="B2979">
        <v>115.68</v>
      </c>
      <c r="C2979">
        <v>2</v>
      </c>
      <c r="D2979" s="18">
        <v>39119</v>
      </c>
      <c r="E2979" s="18">
        <v>39119</v>
      </c>
      <c r="F2979" t="s">
        <v>5960</v>
      </c>
      <c r="G2979" t="s">
        <v>5969</v>
      </c>
      <c r="H2979" t="s">
        <v>681</v>
      </c>
      <c r="I2979" t="s">
        <v>771</v>
      </c>
      <c r="J2979" t="s">
        <v>772</v>
      </c>
      <c r="K2979" t="s">
        <v>2038</v>
      </c>
      <c r="L2979" t="s">
        <v>3007</v>
      </c>
      <c r="M2979">
        <v>1838580</v>
      </c>
      <c r="N2979">
        <v>16000</v>
      </c>
      <c r="O2979" s="59">
        <v>25350085</v>
      </c>
    </row>
    <row r="2980" spans="1:15" x14ac:dyDescent="0.3">
      <c r="A2980" t="s">
        <v>676</v>
      </c>
      <c r="B2980">
        <v>112.01</v>
      </c>
      <c r="C2980">
        <v>2</v>
      </c>
      <c r="D2980" s="18">
        <v>39291</v>
      </c>
      <c r="E2980" s="18">
        <v>39361</v>
      </c>
      <c r="F2980" t="s">
        <v>5958</v>
      </c>
      <c r="G2980" t="s">
        <v>5969</v>
      </c>
      <c r="H2980" t="s">
        <v>681</v>
      </c>
      <c r="I2980" t="s">
        <v>672</v>
      </c>
      <c r="J2980" t="s">
        <v>779</v>
      </c>
      <c r="K2980" t="s">
        <v>3006</v>
      </c>
      <c r="L2980" t="s">
        <v>865</v>
      </c>
      <c r="M2980">
        <v>348108</v>
      </c>
      <c r="N2980">
        <v>16000</v>
      </c>
      <c r="O2980" s="59">
        <v>26691830</v>
      </c>
    </row>
    <row r="2981" spans="1:15" x14ac:dyDescent="0.3">
      <c r="A2981" t="s">
        <v>690</v>
      </c>
      <c r="B2981">
        <v>92.9</v>
      </c>
      <c r="C2981">
        <v>2</v>
      </c>
      <c r="D2981" s="18">
        <v>39314</v>
      </c>
      <c r="E2981" s="18">
        <v>39329</v>
      </c>
      <c r="F2981" t="s">
        <v>5958</v>
      </c>
      <c r="G2981" t="s">
        <v>5969</v>
      </c>
      <c r="H2981" t="s">
        <v>681</v>
      </c>
      <c r="I2981" t="s">
        <v>711</v>
      </c>
      <c r="J2981" t="s">
        <v>712</v>
      </c>
      <c r="K2981" t="s">
        <v>3005</v>
      </c>
      <c r="L2981" t="s">
        <v>3004</v>
      </c>
      <c r="M2981">
        <v>2403152</v>
      </c>
      <c r="N2981">
        <v>16000</v>
      </c>
      <c r="O2981" s="59">
        <v>26837088</v>
      </c>
    </row>
    <row r="2982" spans="1:15" x14ac:dyDescent="0.3">
      <c r="A2982" t="s">
        <v>696</v>
      </c>
      <c r="B2982">
        <v>174.63</v>
      </c>
      <c r="C2982">
        <v>3</v>
      </c>
      <c r="D2982" s="18">
        <v>39370</v>
      </c>
      <c r="E2982" s="18">
        <v>39374</v>
      </c>
      <c r="F2982" t="s">
        <v>5959</v>
      </c>
      <c r="G2982" t="s">
        <v>5968</v>
      </c>
      <c r="H2982" t="s">
        <v>720</v>
      </c>
      <c r="I2982" t="s">
        <v>693</v>
      </c>
      <c r="J2982" t="s">
        <v>694</v>
      </c>
      <c r="K2982" t="s">
        <v>1449</v>
      </c>
      <c r="L2982" t="s">
        <v>2957</v>
      </c>
      <c r="M2982">
        <v>2786754</v>
      </c>
      <c r="N2982">
        <v>90830</v>
      </c>
      <c r="O2982" s="59">
        <v>27290025</v>
      </c>
    </row>
    <row r="2983" spans="1:15" x14ac:dyDescent="0.3">
      <c r="A2983" t="s">
        <v>690</v>
      </c>
      <c r="B2983">
        <v>96.59</v>
      </c>
      <c r="C2983">
        <v>2</v>
      </c>
      <c r="D2983" s="18">
        <v>39131</v>
      </c>
      <c r="E2983" s="18">
        <v>39140</v>
      </c>
      <c r="F2983" t="s">
        <v>5960</v>
      </c>
      <c r="G2983" t="s">
        <v>5969</v>
      </c>
      <c r="H2983" t="s">
        <v>681</v>
      </c>
      <c r="I2983" t="s">
        <v>711</v>
      </c>
      <c r="J2983" t="s">
        <v>712</v>
      </c>
      <c r="K2983" t="s">
        <v>2051</v>
      </c>
      <c r="L2983" t="s">
        <v>3003</v>
      </c>
      <c r="M2983">
        <v>771363</v>
      </c>
      <c r="N2983">
        <v>16000</v>
      </c>
      <c r="O2983" s="59">
        <v>25456501</v>
      </c>
    </row>
    <row r="2984" spans="1:15" x14ac:dyDescent="0.3">
      <c r="A2984" t="s">
        <v>709</v>
      </c>
      <c r="B2984">
        <v>98.73</v>
      </c>
      <c r="C2984">
        <v>1</v>
      </c>
      <c r="D2984" s="18">
        <v>39223</v>
      </c>
      <c r="E2984" s="18">
        <v>39263</v>
      </c>
      <c r="F2984" t="s">
        <v>5957</v>
      </c>
      <c r="G2984" t="s">
        <v>5968</v>
      </c>
      <c r="H2984" t="s">
        <v>720</v>
      </c>
      <c r="I2984" t="s">
        <v>706</v>
      </c>
      <c r="J2984" t="s">
        <v>762</v>
      </c>
      <c r="K2984" t="s">
        <v>2227</v>
      </c>
      <c r="L2984" t="s">
        <v>2226</v>
      </c>
      <c r="M2984">
        <v>201844</v>
      </c>
      <c r="N2984">
        <v>90830</v>
      </c>
      <c r="O2984" s="59">
        <v>26140154</v>
      </c>
    </row>
    <row r="2985" spans="1:15" x14ac:dyDescent="0.3">
      <c r="A2985" t="s">
        <v>690</v>
      </c>
      <c r="B2985">
        <v>136.44</v>
      </c>
      <c r="C2985">
        <v>2</v>
      </c>
      <c r="D2985" s="18">
        <v>39119</v>
      </c>
      <c r="E2985" s="18">
        <v>39144</v>
      </c>
      <c r="F2985" t="s">
        <v>5960</v>
      </c>
      <c r="G2985" t="s">
        <v>5969</v>
      </c>
      <c r="H2985" t="s">
        <v>675</v>
      </c>
      <c r="I2985" t="s">
        <v>722</v>
      </c>
      <c r="J2985" t="s">
        <v>797</v>
      </c>
      <c r="K2985" t="s">
        <v>798</v>
      </c>
      <c r="L2985" t="s">
        <v>796</v>
      </c>
      <c r="M2985">
        <v>106459</v>
      </c>
      <c r="N2985">
        <v>30300</v>
      </c>
      <c r="O2985" s="59">
        <v>25352449</v>
      </c>
    </row>
    <row r="2986" spans="1:15" x14ac:dyDescent="0.3">
      <c r="A2986" t="s">
        <v>696</v>
      </c>
      <c r="B2986">
        <v>168.49</v>
      </c>
      <c r="C2986">
        <v>3</v>
      </c>
      <c r="D2986" s="18">
        <v>39268</v>
      </c>
      <c r="E2986" s="18">
        <v>39282</v>
      </c>
      <c r="F2986" t="s">
        <v>5958</v>
      </c>
      <c r="G2986" t="s">
        <v>5968</v>
      </c>
      <c r="H2986" t="s">
        <v>720</v>
      </c>
      <c r="I2986" t="s">
        <v>693</v>
      </c>
      <c r="J2986" t="s">
        <v>694</v>
      </c>
      <c r="K2986" t="s">
        <v>1197</v>
      </c>
      <c r="L2986" t="s">
        <v>1196</v>
      </c>
      <c r="M2986">
        <v>359193</v>
      </c>
      <c r="N2986">
        <v>90830</v>
      </c>
      <c r="O2986" s="59">
        <v>26473236</v>
      </c>
    </row>
    <row r="2987" spans="1:15" x14ac:dyDescent="0.3">
      <c r="A2987" t="s">
        <v>690</v>
      </c>
      <c r="B2987">
        <v>137.02000000000001</v>
      </c>
      <c r="C2987">
        <v>3</v>
      </c>
      <c r="D2987" s="18">
        <v>39362</v>
      </c>
      <c r="E2987" s="18">
        <v>39400</v>
      </c>
      <c r="F2987" t="s">
        <v>5959</v>
      </c>
      <c r="G2987" t="s">
        <v>5969</v>
      </c>
      <c r="H2987" t="s">
        <v>675</v>
      </c>
      <c r="I2987" t="s">
        <v>722</v>
      </c>
      <c r="J2987" t="s">
        <v>723</v>
      </c>
      <c r="K2987" t="s">
        <v>1360</v>
      </c>
      <c r="L2987" t="s">
        <v>3002</v>
      </c>
      <c r="M2987">
        <v>9069449</v>
      </c>
      <c r="N2987">
        <v>30300</v>
      </c>
      <c r="O2987" s="59">
        <v>27328022</v>
      </c>
    </row>
    <row r="2988" spans="1:15" x14ac:dyDescent="0.3">
      <c r="A2988" t="s">
        <v>676</v>
      </c>
      <c r="B2988">
        <v>94.03</v>
      </c>
      <c r="C2988">
        <v>1</v>
      </c>
      <c r="D2988" s="18">
        <v>39178</v>
      </c>
      <c r="E2988" s="18">
        <v>39198</v>
      </c>
      <c r="F2988" t="s">
        <v>5957</v>
      </c>
      <c r="G2988" t="s">
        <v>5969</v>
      </c>
      <c r="H2988" t="s">
        <v>681</v>
      </c>
      <c r="I2988" t="s">
        <v>683</v>
      </c>
      <c r="J2988" t="s">
        <v>684</v>
      </c>
      <c r="K2988" t="s">
        <v>685</v>
      </c>
      <c r="L2988" t="s">
        <v>3001</v>
      </c>
      <c r="M2988">
        <v>1811591</v>
      </c>
      <c r="N2988">
        <v>16000</v>
      </c>
      <c r="O2988" s="59">
        <v>25830016</v>
      </c>
    </row>
    <row r="2989" spans="1:15" x14ac:dyDescent="0.3">
      <c r="A2989" t="s">
        <v>690</v>
      </c>
      <c r="B2989">
        <v>98.91</v>
      </c>
      <c r="C2989">
        <v>1</v>
      </c>
      <c r="D2989" s="18">
        <v>39395</v>
      </c>
      <c r="E2989" s="18">
        <v>39425</v>
      </c>
      <c r="F2989" t="s">
        <v>5959</v>
      </c>
      <c r="G2989" t="s">
        <v>5969</v>
      </c>
      <c r="H2989" t="s">
        <v>681</v>
      </c>
      <c r="I2989" t="s">
        <v>711</v>
      </c>
      <c r="J2989" t="s">
        <v>712</v>
      </c>
      <c r="K2989" t="s">
        <v>3000</v>
      </c>
      <c r="L2989" t="s">
        <v>2999</v>
      </c>
      <c r="M2989">
        <v>9063850</v>
      </c>
      <c r="N2989">
        <v>16000</v>
      </c>
      <c r="O2989" s="59">
        <v>27383363</v>
      </c>
    </row>
    <row r="2990" spans="1:15" x14ac:dyDescent="0.3">
      <c r="A2990" t="s">
        <v>690</v>
      </c>
      <c r="B2990">
        <v>122.89</v>
      </c>
      <c r="C2990">
        <v>2</v>
      </c>
      <c r="D2990" s="18">
        <v>39191</v>
      </c>
      <c r="E2990" s="18">
        <v>39212</v>
      </c>
      <c r="F2990" t="s">
        <v>5957</v>
      </c>
      <c r="G2990" t="s">
        <v>5969</v>
      </c>
      <c r="H2990" t="s">
        <v>675</v>
      </c>
      <c r="I2990" t="s">
        <v>711</v>
      </c>
      <c r="J2990" t="s">
        <v>712</v>
      </c>
      <c r="K2990" t="s">
        <v>2537</v>
      </c>
      <c r="L2990" t="s">
        <v>1291</v>
      </c>
      <c r="M2990">
        <v>715599</v>
      </c>
      <c r="N2990">
        <v>30300</v>
      </c>
      <c r="O2990" s="59">
        <v>25712693</v>
      </c>
    </row>
    <row r="2991" spans="1:15" x14ac:dyDescent="0.3">
      <c r="A2991" t="s">
        <v>709</v>
      </c>
      <c r="B2991">
        <v>147.22</v>
      </c>
      <c r="C2991">
        <v>2</v>
      </c>
      <c r="D2991" s="18">
        <v>39277</v>
      </c>
      <c r="E2991" s="18">
        <v>39323</v>
      </c>
      <c r="F2991" t="s">
        <v>5958</v>
      </c>
      <c r="G2991" t="s">
        <v>5969</v>
      </c>
      <c r="H2991" t="s">
        <v>699</v>
      </c>
      <c r="I2991" t="s">
        <v>746</v>
      </c>
      <c r="J2991" t="s">
        <v>782</v>
      </c>
      <c r="K2991" t="s">
        <v>1511</v>
      </c>
      <c r="L2991" t="s">
        <v>2998</v>
      </c>
      <c r="M2991">
        <v>384032</v>
      </c>
      <c r="N2991">
        <v>70700</v>
      </c>
      <c r="O2991" s="59">
        <v>17742693</v>
      </c>
    </row>
    <row r="2992" spans="1:15" x14ac:dyDescent="0.3">
      <c r="A2992" t="s">
        <v>676</v>
      </c>
      <c r="B2992">
        <v>112.01</v>
      </c>
      <c r="C2992">
        <v>2</v>
      </c>
      <c r="D2992" s="18">
        <v>39354</v>
      </c>
      <c r="E2992" s="18">
        <v>39381</v>
      </c>
      <c r="F2992" t="s">
        <v>5958</v>
      </c>
      <c r="G2992" t="s">
        <v>5969</v>
      </c>
      <c r="H2992" t="s">
        <v>681</v>
      </c>
      <c r="I2992" t="s">
        <v>672</v>
      </c>
      <c r="J2992" t="s">
        <v>779</v>
      </c>
      <c r="K2992" t="s">
        <v>2997</v>
      </c>
      <c r="L2992" t="s">
        <v>2996</v>
      </c>
      <c r="M2992">
        <v>2737385</v>
      </c>
      <c r="N2992">
        <v>16000</v>
      </c>
      <c r="O2992" s="59">
        <v>27179576</v>
      </c>
    </row>
    <row r="2993" spans="1:15" x14ac:dyDescent="0.3">
      <c r="A2993" t="s">
        <v>690</v>
      </c>
      <c r="B2993">
        <v>184.32</v>
      </c>
      <c r="C2993">
        <v>2</v>
      </c>
      <c r="D2993" s="18">
        <v>39377</v>
      </c>
      <c r="E2993" s="18">
        <v>39407</v>
      </c>
      <c r="F2993" t="s">
        <v>5959</v>
      </c>
      <c r="G2993" t="s">
        <v>5969</v>
      </c>
      <c r="H2993" t="s">
        <v>699</v>
      </c>
      <c r="I2993" t="s">
        <v>722</v>
      </c>
      <c r="J2993" t="s">
        <v>797</v>
      </c>
      <c r="K2993" t="s">
        <v>2995</v>
      </c>
      <c r="L2993" t="s">
        <v>702</v>
      </c>
      <c r="M2993">
        <v>9191435</v>
      </c>
      <c r="N2993">
        <v>70700</v>
      </c>
      <c r="O2993" s="59">
        <v>27314657</v>
      </c>
    </row>
    <row r="2994" spans="1:15" x14ac:dyDescent="0.3">
      <c r="A2994" t="s">
        <v>709</v>
      </c>
      <c r="B2994">
        <v>181.01</v>
      </c>
      <c r="C2994">
        <v>2</v>
      </c>
      <c r="D2994" s="18">
        <v>39112</v>
      </c>
      <c r="E2994" s="18">
        <v>39132</v>
      </c>
      <c r="F2994" t="s">
        <v>5960</v>
      </c>
      <c r="G2994" t="s">
        <v>5969</v>
      </c>
      <c r="H2994" t="s">
        <v>675</v>
      </c>
      <c r="I2994" t="s">
        <v>746</v>
      </c>
      <c r="J2994" t="s">
        <v>782</v>
      </c>
      <c r="K2994" t="s">
        <v>1511</v>
      </c>
      <c r="L2994" t="s">
        <v>2994</v>
      </c>
      <c r="M2994">
        <v>383830</v>
      </c>
      <c r="N2994">
        <v>30300</v>
      </c>
      <c r="O2994" s="59">
        <v>17647681</v>
      </c>
    </row>
    <row r="2995" spans="1:15" x14ac:dyDescent="0.3">
      <c r="A2995" t="s">
        <v>676</v>
      </c>
      <c r="B2995">
        <v>94.03</v>
      </c>
      <c r="C2995">
        <v>1</v>
      </c>
      <c r="D2995" s="18">
        <v>39298</v>
      </c>
      <c r="E2995" s="18">
        <v>39316</v>
      </c>
      <c r="F2995" t="s">
        <v>5958</v>
      </c>
      <c r="G2995" t="s">
        <v>5969</v>
      </c>
      <c r="H2995" t="s">
        <v>681</v>
      </c>
      <c r="I2995" t="s">
        <v>683</v>
      </c>
      <c r="J2995" t="s">
        <v>684</v>
      </c>
      <c r="K2995" t="s">
        <v>736</v>
      </c>
      <c r="L2995" t="s">
        <v>2654</v>
      </c>
      <c r="M2995">
        <v>2821922</v>
      </c>
      <c r="N2995">
        <v>16000</v>
      </c>
      <c r="O2995" s="59">
        <v>26741192</v>
      </c>
    </row>
    <row r="2996" spans="1:15" x14ac:dyDescent="0.3">
      <c r="A2996" t="s">
        <v>709</v>
      </c>
      <c r="B2996">
        <v>147.22</v>
      </c>
      <c r="C2996">
        <v>2</v>
      </c>
      <c r="D2996" s="18">
        <v>39313</v>
      </c>
      <c r="E2996" s="18">
        <v>39315</v>
      </c>
      <c r="F2996" t="s">
        <v>5958</v>
      </c>
      <c r="G2996" t="s">
        <v>5969</v>
      </c>
      <c r="H2996" t="s">
        <v>699</v>
      </c>
      <c r="I2996" t="s">
        <v>746</v>
      </c>
      <c r="J2996" t="s">
        <v>782</v>
      </c>
      <c r="K2996" t="s">
        <v>2536</v>
      </c>
      <c r="L2996" t="s">
        <v>1259</v>
      </c>
      <c r="M2996">
        <v>964808</v>
      </c>
      <c r="N2996">
        <v>70700</v>
      </c>
      <c r="O2996" s="59">
        <v>17762505</v>
      </c>
    </row>
    <row r="2997" spans="1:15" x14ac:dyDescent="0.3">
      <c r="A2997" t="s">
        <v>696</v>
      </c>
      <c r="B2997">
        <v>168.82</v>
      </c>
      <c r="C2997">
        <v>2</v>
      </c>
      <c r="D2997" s="18">
        <v>39195</v>
      </c>
      <c r="E2997" s="18">
        <v>39209</v>
      </c>
      <c r="F2997" t="s">
        <v>5957</v>
      </c>
      <c r="G2997" t="s">
        <v>5968</v>
      </c>
      <c r="H2997" t="s">
        <v>720</v>
      </c>
      <c r="I2997" t="s">
        <v>693</v>
      </c>
      <c r="J2997" t="s">
        <v>694</v>
      </c>
      <c r="K2997" t="s">
        <v>1501</v>
      </c>
      <c r="L2997" t="s">
        <v>2993</v>
      </c>
      <c r="M2997">
        <v>1838488</v>
      </c>
      <c r="N2997">
        <v>90830</v>
      </c>
      <c r="O2997" s="59">
        <v>25992880</v>
      </c>
    </row>
    <row r="2998" spans="1:15" x14ac:dyDescent="0.3">
      <c r="A2998" t="s">
        <v>696</v>
      </c>
      <c r="B2998">
        <v>139.68</v>
      </c>
      <c r="C2998">
        <v>2</v>
      </c>
      <c r="D2998" s="18">
        <v>39299</v>
      </c>
      <c r="E2998" s="18">
        <v>39311</v>
      </c>
      <c r="F2998" t="s">
        <v>5958</v>
      </c>
      <c r="G2998" t="s">
        <v>5968</v>
      </c>
      <c r="H2998" t="s">
        <v>720</v>
      </c>
      <c r="I2998" t="s">
        <v>693</v>
      </c>
      <c r="J2998" t="s">
        <v>694</v>
      </c>
      <c r="K2998" t="s">
        <v>698</v>
      </c>
      <c r="L2998" t="s">
        <v>697</v>
      </c>
      <c r="M2998">
        <v>367933</v>
      </c>
      <c r="N2998">
        <v>90830</v>
      </c>
      <c r="O2998" s="59">
        <v>26746088</v>
      </c>
    </row>
    <row r="2999" spans="1:15" x14ac:dyDescent="0.3">
      <c r="A2999" t="s">
        <v>690</v>
      </c>
      <c r="B2999">
        <v>122.89</v>
      </c>
      <c r="C2999">
        <v>2</v>
      </c>
      <c r="D2999" s="18">
        <v>39391</v>
      </c>
      <c r="E2999" s="18">
        <v>39402</v>
      </c>
      <c r="F2999" t="s">
        <v>5959</v>
      </c>
      <c r="G2999" t="s">
        <v>5969</v>
      </c>
      <c r="H2999" t="s">
        <v>675</v>
      </c>
      <c r="I2999" t="s">
        <v>711</v>
      </c>
      <c r="J2999" t="s">
        <v>712</v>
      </c>
      <c r="K2999" t="s">
        <v>2158</v>
      </c>
      <c r="L2999" t="s">
        <v>2992</v>
      </c>
      <c r="M2999">
        <v>2935296</v>
      </c>
      <c r="N2999">
        <v>30300</v>
      </c>
      <c r="O2999" s="59">
        <v>27438470</v>
      </c>
    </row>
    <row r="3000" spans="1:15" x14ac:dyDescent="0.3">
      <c r="A3000" t="s">
        <v>690</v>
      </c>
      <c r="B3000">
        <v>189.42</v>
      </c>
      <c r="C3000">
        <v>2</v>
      </c>
      <c r="D3000" s="18">
        <v>39286</v>
      </c>
      <c r="E3000" s="18">
        <v>39305</v>
      </c>
      <c r="F3000" t="s">
        <v>5958</v>
      </c>
      <c r="G3000" t="s">
        <v>5968</v>
      </c>
      <c r="H3000" t="s">
        <v>755</v>
      </c>
      <c r="I3000" t="s">
        <v>722</v>
      </c>
      <c r="J3000" t="s">
        <v>797</v>
      </c>
      <c r="K3000" t="s">
        <v>1292</v>
      </c>
      <c r="L3000" t="s">
        <v>2991</v>
      </c>
      <c r="M3000">
        <v>2586468</v>
      </c>
      <c r="N3000">
        <v>87000</v>
      </c>
      <c r="O3000" s="59">
        <v>26663687</v>
      </c>
    </row>
    <row r="3001" spans="1:15" x14ac:dyDescent="0.3">
      <c r="A3001" t="s">
        <v>690</v>
      </c>
      <c r="B3001">
        <v>98.91</v>
      </c>
      <c r="C3001">
        <v>1</v>
      </c>
      <c r="D3001" s="18">
        <v>39201</v>
      </c>
      <c r="E3001" s="18">
        <v>39222</v>
      </c>
      <c r="F3001" t="s">
        <v>5957</v>
      </c>
      <c r="G3001" t="s">
        <v>5969</v>
      </c>
      <c r="H3001" t="s">
        <v>681</v>
      </c>
      <c r="I3001" t="s">
        <v>711</v>
      </c>
      <c r="J3001" t="s">
        <v>712</v>
      </c>
      <c r="K3001" t="s">
        <v>2990</v>
      </c>
      <c r="L3001" t="s">
        <v>2989</v>
      </c>
      <c r="M3001">
        <v>2571714</v>
      </c>
      <c r="N3001">
        <v>16000</v>
      </c>
      <c r="O3001" s="59">
        <v>25977213</v>
      </c>
    </row>
    <row r="3002" spans="1:15" x14ac:dyDescent="0.3">
      <c r="A3002" t="s">
        <v>696</v>
      </c>
      <c r="B3002">
        <v>136.43</v>
      </c>
      <c r="C3002">
        <v>2</v>
      </c>
      <c r="D3002" s="18">
        <v>39249</v>
      </c>
      <c r="E3002" s="18">
        <v>39264</v>
      </c>
      <c r="F3002" t="s">
        <v>5957</v>
      </c>
      <c r="G3002" t="s">
        <v>5968</v>
      </c>
      <c r="H3002" t="s">
        <v>720</v>
      </c>
      <c r="I3002" t="s">
        <v>693</v>
      </c>
      <c r="J3002" t="s">
        <v>694</v>
      </c>
      <c r="K3002" t="s">
        <v>1686</v>
      </c>
      <c r="L3002" t="s">
        <v>856</v>
      </c>
      <c r="M3002">
        <v>354816</v>
      </c>
      <c r="N3002">
        <v>90830</v>
      </c>
      <c r="O3002" s="59">
        <v>26476316</v>
      </c>
    </row>
    <row r="3003" spans="1:15" x14ac:dyDescent="0.3">
      <c r="A3003" t="s">
        <v>696</v>
      </c>
      <c r="B3003">
        <v>125.7</v>
      </c>
      <c r="C3003">
        <v>1</v>
      </c>
      <c r="D3003" s="18">
        <v>39387</v>
      </c>
      <c r="E3003" s="18">
        <v>39405</v>
      </c>
      <c r="F3003" t="s">
        <v>5959</v>
      </c>
      <c r="G3003" t="s">
        <v>5969</v>
      </c>
      <c r="H3003" t="s">
        <v>681</v>
      </c>
      <c r="I3003" t="s">
        <v>693</v>
      </c>
      <c r="J3003" t="s">
        <v>694</v>
      </c>
      <c r="K3003" t="s">
        <v>2374</v>
      </c>
      <c r="L3003" t="s">
        <v>2591</v>
      </c>
      <c r="M3003">
        <v>1900575</v>
      </c>
      <c r="N3003">
        <v>16000</v>
      </c>
      <c r="O3003" s="59">
        <v>2441966</v>
      </c>
    </row>
    <row r="3004" spans="1:15" x14ac:dyDescent="0.3">
      <c r="A3004" t="s">
        <v>709</v>
      </c>
      <c r="B3004">
        <v>130.55000000000001</v>
      </c>
      <c r="C3004">
        <v>2</v>
      </c>
      <c r="D3004" s="18">
        <v>39352</v>
      </c>
      <c r="E3004" s="18">
        <v>39370</v>
      </c>
      <c r="F3004" t="s">
        <v>5958</v>
      </c>
      <c r="G3004" t="s">
        <v>5969</v>
      </c>
      <c r="H3004" t="s">
        <v>675</v>
      </c>
      <c r="I3004" t="s">
        <v>726</v>
      </c>
      <c r="J3004" t="s">
        <v>727</v>
      </c>
      <c r="K3004" t="s">
        <v>2988</v>
      </c>
      <c r="L3004" t="s">
        <v>1701</v>
      </c>
      <c r="M3004">
        <v>191660</v>
      </c>
      <c r="N3004">
        <v>30300</v>
      </c>
      <c r="O3004" s="59">
        <v>27111823</v>
      </c>
    </row>
    <row r="3005" spans="1:15" x14ac:dyDescent="0.3">
      <c r="A3005" t="s">
        <v>696</v>
      </c>
      <c r="B3005">
        <v>119.64</v>
      </c>
      <c r="C3005">
        <v>1</v>
      </c>
      <c r="D3005" s="18">
        <v>39220</v>
      </c>
      <c r="E3005" s="18">
        <v>39231</v>
      </c>
      <c r="F3005" t="s">
        <v>5957</v>
      </c>
      <c r="G3005" t="s">
        <v>5969</v>
      </c>
      <c r="H3005" t="s">
        <v>681</v>
      </c>
      <c r="I3005" t="s">
        <v>693</v>
      </c>
      <c r="J3005" t="s">
        <v>694</v>
      </c>
      <c r="K3005" t="s">
        <v>857</v>
      </c>
      <c r="L3005" t="s">
        <v>2987</v>
      </c>
      <c r="M3005">
        <v>2596666</v>
      </c>
      <c r="N3005">
        <v>16000</v>
      </c>
      <c r="O3005" s="59">
        <v>26153384</v>
      </c>
    </row>
    <row r="3006" spans="1:15" x14ac:dyDescent="0.3">
      <c r="A3006" t="s">
        <v>690</v>
      </c>
      <c r="B3006">
        <v>123.68</v>
      </c>
      <c r="C3006">
        <v>3</v>
      </c>
      <c r="D3006" s="18">
        <v>39112</v>
      </c>
      <c r="E3006" s="18">
        <v>39147</v>
      </c>
      <c r="F3006" t="s">
        <v>5960</v>
      </c>
      <c r="G3006" t="s">
        <v>5969</v>
      </c>
      <c r="H3006" t="s">
        <v>675</v>
      </c>
      <c r="I3006" t="s">
        <v>711</v>
      </c>
      <c r="J3006" t="s">
        <v>712</v>
      </c>
      <c r="K3006" t="s">
        <v>787</v>
      </c>
      <c r="L3006" t="s">
        <v>2986</v>
      </c>
      <c r="M3006">
        <v>2808569</v>
      </c>
      <c r="N3006">
        <v>30300</v>
      </c>
      <c r="O3006" s="59">
        <v>25305347</v>
      </c>
    </row>
    <row r="3007" spans="1:15" x14ac:dyDescent="0.3">
      <c r="A3007" t="s">
        <v>690</v>
      </c>
      <c r="B3007">
        <v>183.6</v>
      </c>
      <c r="C3007">
        <v>4</v>
      </c>
      <c r="D3007" s="18">
        <v>39098</v>
      </c>
      <c r="E3007" s="18">
        <v>39109</v>
      </c>
      <c r="F3007" t="s">
        <v>5960</v>
      </c>
      <c r="G3007" t="s">
        <v>5969</v>
      </c>
      <c r="H3007" t="s">
        <v>699</v>
      </c>
      <c r="I3007" t="s">
        <v>722</v>
      </c>
      <c r="J3007" t="s">
        <v>723</v>
      </c>
      <c r="K3007" t="s">
        <v>1693</v>
      </c>
      <c r="L3007" t="s">
        <v>2985</v>
      </c>
      <c r="M3007">
        <v>2750934</v>
      </c>
      <c r="N3007">
        <v>70700</v>
      </c>
      <c r="O3007" s="59">
        <v>25197196</v>
      </c>
    </row>
    <row r="3008" spans="1:15" x14ac:dyDescent="0.3">
      <c r="A3008" t="s">
        <v>709</v>
      </c>
      <c r="B3008">
        <v>130.55000000000001</v>
      </c>
      <c r="C3008">
        <v>2</v>
      </c>
      <c r="D3008" s="18">
        <v>39426</v>
      </c>
      <c r="E3008" s="18">
        <v>39427</v>
      </c>
      <c r="F3008" t="s">
        <v>5959</v>
      </c>
      <c r="G3008" t="s">
        <v>5969</v>
      </c>
      <c r="H3008" t="s">
        <v>675</v>
      </c>
      <c r="I3008" t="s">
        <v>726</v>
      </c>
      <c r="J3008" t="s">
        <v>727</v>
      </c>
      <c r="K3008" t="s">
        <v>2984</v>
      </c>
      <c r="L3008" t="s">
        <v>2936</v>
      </c>
      <c r="M3008">
        <v>2484449</v>
      </c>
      <c r="N3008">
        <v>30300</v>
      </c>
      <c r="O3008" s="59">
        <v>27712365</v>
      </c>
    </row>
    <row r="3009" spans="1:15" x14ac:dyDescent="0.3">
      <c r="A3009" t="s">
        <v>709</v>
      </c>
      <c r="B3009">
        <v>129.91999999999999</v>
      </c>
      <c r="C3009">
        <v>3</v>
      </c>
      <c r="D3009" s="18">
        <v>39130</v>
      </c>
      <c r="E3009" s="18">
        <v>39174</v>
      </c>
      <c r="F3009" t="s">
        <v>5960</v>
      </c>
      <c r="G3009" t="s">
        <v>5969</v>
      </c>
      <c r="H3009" t="s">
        <v>675</v>
      </c>
      <c r="I3009" t="s">
        <v>771</v>
      </c>
      <c r="J3009" t="s">
        <v>750</v>
      </c>
      <c r="K3009" t="s">
        <v>2983</v>
      </c>
      <c r="L3009" t="s">
        <v>2982</v>
      </c>
      <c r="M3009">
        <v>80692</v>
      </c>
      <c r="N3009">
        <v>30300</v>
      </c>
      <c r="O3009" s="59">
        <v>25350578</v>
      </c>
    </row>
    <row r="3010" spans="1:15" x14ac:dyDescent="0.3">
      <c r="A3010" t="s">
        <v>696</v>
      </c>
      <c r="B3010">
        <v>124.43</v>
      </c>
      <c r="C3010">
        <v>1</v>
      </c>
      <c r="D3010" s="18">
        <v>39352</v>
      </c>
      <c r="E3010" s="18">
        <v>39377</v>
      </c>
      <c r="F3010" t="s">
        <v>5958</v>
      </c>
      <c r="G3010" t="s">
        <v>5969</v>
      </c>
      <c r="H3010" t="s">
        <v>681</v>
      </c>
      <c r="I3010" t="s">
        <v>693</v>
      </c>
      <c r="J3010" t="s">
        <v>694</v>
      </c>
      <c r="K3010" t="s">
        <v>811</v>
      </c>
      <c r="L3010" t="s">
        <v>2981</v>
      </c>
      <c r="M3010">
        <v>356701</v>
      </c>
      <c r="N3010">
        <v>16000</v>
      </c>
      <c r="O3010" s="59">
        <v>27125079</v>
      </c>
    </row>
    <row r="3011" spans="1:15" x14ac:dyDescent="0.3">
      <c r="A3011" t="s">
        <v>676</v>
      </c>
      <c r="B3011">
        <v>122.85</v>
      </c>
      <c r="C3011">
        <v>2</v>
      </c>
      <c r="D3011" s="18">
        <v>39373</v>
      </c>
      <c r="E3011" s="18">
        <v>39425</v>
      </c>
      <c r="F3011" t="s">
        <v>5959</v>
      </c>
      <c r="G3011" t="s">
        <v>5969</v>
      </c>
      <c r="H3011" t="s">
        <v>681</v>
      </c>
      <c r="I3011" t="s">
        <v>678</v>
      </c>
      <c r="J3011" t="s">
        <v>1246</v>
      </c>
      <c r="K3011" t="s">
        <v>1622</v>
      </c>
      <c r="L3011" t="s">
        <v>2778</v>
      </c>
      <c r="M3011">
        <v>1755467</v>
      </c>
      <c r="N3011">
        <v>16000</v>
      </c>
      <c r="O3011" s="59">
        <v>27279830</v>
      </c>
    </row>
    <row r="3012" spans="1:15" x14ac:dyDescent="0.3">
      <c r="A3012" t="s">
        <v>696</v>
      </c>
      <c r="B3012">
        <v>181.28</v>
      </c>
      <c r="C3012">
        <v>3</v>
      </c>
      <c r="D3012" s="18">
        <v>39314</v>
      </c>
      <c r="E3012" s="18">
        <v>39319</v>
      </c>
      <c r="F3012" t="s">
        <v>5958</v>
      </c>
      <c r="G3012" t="s">
        <v>5969</v>
      </c>
      <c r="H3012" t="s">
        <v>699</v>
      </c>
      <c r="I3012" t="s">
        <v>693</v>
      </c>
      <c r="J3012" t="s">
        <v>694</v>
      </c>
      <c r="K3012" t="s">
        <v>733</v>
      </c>
      <c r="L3012" t="s">
        <v>2294</v>
      </c>
      <c r="M3012">
        <v>961561</v>
      </c>
      <c r="N3012">
        <v>70700</v>
      </c>
      <c r="O3012" s="59">
        <v>26881646</v>
      </c>
    </row>
    <row r="3013" spans="1:15" x14ac:dyDescent="0.3">
      <c r="A3013" t="s">
        <v>690</v>
      </c>
      <c r="B3013">
        <v>122.89</v>
      </c>
      <c r="C3013">
        <v>2</v>
      </c>
      <c r="D3013" s="18">
        <v>39305</v>
      </c>
      <c r="E3013" s="18">
        <v>39305</v>
      </c>
      <c r="F3013" t="s">
        <v>5958</v>
      </c>
      <c r="G3013" t="s">
        <v>5969</v>
      </c>
      <c r="H3013" t="s">
        <v>675</v>
      </c>
      <c r="I3013" t="s">
        <v>711</v>
      </c>
      <c r="J3013" t="s">
        <v>712</v>
      </c>
      <c r="K3013" t="s">
        <v>1160</v>
      </c>
      <c r="L3013" t="s">
        <v>2980</v>
      </c>
      <c r="M3013">
        <v>2435777</v>
      </c>
      <c r="N3013">
        <v>30300</v>
      </c>
      <c r="O3013" s="59">
        <v>2259816</v>
      </c>
    </row>
    <row r="3014" spans="1:15" x14ac:dyDescent="0.3">
      <c r="A3014" t="s">
        <v>690</v>
      </c>
      <c r="B3014">
        <v>123.68</v>
      </c>
      <c r="C3014">
        <v>3</v>
      </c>
      <c r="D3014" s="18">
        <v>39143</v>
      </c>
      <c r="E3014" s="18">
        <v>39174</v>
      </c>
      <c r="F3014" t="s">
        <v>5960</v>
      </c>
      <c r="G3014" t="s">
        <v>5969</v>
      </c>
      <c r="H3014" t="s">
        <v>675</v>
      </c>
      <c r="I3014" t="s">
        <v>711</v>
      </c>
      <c r="J3014" t="s">
        <v>712</v>
      </c>
      <c r="K3014" t="s">
        <v>2979</v>
      </c>
      <c r="L3014" t="s">
        <v>2978</v>
      </c>
      <c r="M3014">
        <v>149868</v>
      </c>
      <c r="N3014">
        <v>30300</v>
      </c>
      <c r="O3014" s="59">
        <v>25557301</v>
      </c>
    </row>
    <row r="3015" spans="1:15" x14ac:dyDescent="0.3">
      <c r="A3015" t="s">
        <v>709</v>
      </c>
      <c r="B3015">
        <v>127.08</v>
      </c>
      <c r="C3015">
        <v>3</v>
      </c>
      <c r="D3015" s="18">
        <v>39178</v>
      </c>
      <c r="E3015" s="18">
        <v>39199</v>
      </c>
      <c r="F3015" t="s">
        <v>5957</v>
      </c>
      <c r="G3015" t="s">
        <v>5969</v>
      </c>
      <c r="H3015" t="s">
        <v>681</v>
      </c>
      <c r="I3015" t="s">
        <v>771</v>
      </c>
      <c r="J3015" t="s">
        <v>772</v>
      </c>
      <c r="K3015" t="s">
        <v>984</v>
      </c>
      <c r="L3015" t="s">
        <v>2977</v>
      </c>
      <c r="M3015">
        <v>73404</v>
      </c>
      <c r="N3015">
        <v>16000</v>
      </c>
      <c r="O3015" s="59">
        <v>25811476</v>
      </c>
    </row>
    <row r="3016" spans="1:15" x14ac:dyDescent="0.3">
      <c r="A3016" t="s">
        <v>709</v>
      </c>
      <c r="B3016">
        <v>145.01</v>
      </c>
      <c r="C3016">
        <v>2</v>
      </c>
      <c r="D3016" s="18">
        <v>39376</v>
      </c>
      <c r="E3016" s="18">
        <v>39426</v>
      </c>
      <c r="F3016" t="s">
        <v>5959</v>
      </c>
      <c r="G3016" t="s">
        <v>5969</v>
      </c>
      <c r="H3016" t="s">
        <v>675</v>
      </c>
      <c r="I3016" t="s">
        <v>706</v>
      </c>
      <c r="J3016" t="s">
        <v>707</v>
      </c>
      <c r="K3016" t="s">
        <v>2976</v>
      </c>
      <c r="L3016" t="s">
        <v>2975</v>
      </c>
      <c r="M3016">
        <v>2440892</v>
      </c>
      <c r="N3016">
        <v>30300</v>
      </c>
      <c r="O3016" s="59">
        <v>2338467</v>
      </c>
    </row>
    <row r="3017" spans="1:15" x14ac:dyDescent="0.3">
      <c r="A3017" t="s">
        <v>696</v>
      </c>
      <c r="B3017">
        <v>168.82</v>
      </c>
      <c r="C3017">
        <v>2</v>
      </c>
      <c r="D3017" s="18">
        <v>39208</v>
      </c>
      <c r="E3017" s="18">
        <v>39220</v>
      </c>
      <c r="F3017" t="s">
        <v>5957</v>
      </c>
      <c r="G3017" t="s">
        <v>5968</v>
      </c>
      <c r="H3017" t="s">
        <v>720</v>
      </c>
      <c r="I3017" t="s">
        <v>693</v>
      </c>
      <c r="J3017" t="s">
        <v>694</v>
      </c>
      <c r="K3017" t="s">
        <v>1266</v>
      </c>
      <c r="L3017" t="s">
        <v>2974</v>
      </c>
      <c r="M3017">
        <v>2886710</v>
      </c>
      <c r="N3017">
        <v>90830</v>
      </c>
      <c r="O3017" s="59">
        <v>26099233</v>
      </c>
    </row>
    <row r="3018" spans="1:15" x14ac:dyDescent="0.3">
      <c r="A3018" t="s">
        <v>709</v>
      </c>
      <c r="B3018">
        <v>134.38</v>
      </c>
      <c r="C3018">
        <v>2</v>
      </c>
      <c r="D3018" s="18">
        <v>39244</v>
      </c>
      <c r="E3018" s="18">
        <v>39281</v>
      </c>
      <c r="F3018" t="s">
        <v>5957</v>
      </c>
      <c r="G3018" t="s">
        <v>5969</v>
      </c>
      <c r="H3018" t="s">
        <v>681</v>
      </c>
      <c r="I3018" t="s">
        <v>746</v>
      </c>
      <c r="J3018" t="s">
        <v>782</v>
      </c>
      <c r="K3018" t="s">
        <v>2973</v>
      </c>
      <c r="L3018" t="s">
        <v>2972</v>
      </c>
      <c r="M3018">
        <v>383796</v>
      </c>
      <c r="N3018">
        <v>16000</v>
      </c>
      <c r="O3018" s="59">
        <v>17724318</v>
      </c>
    </row>
    <row r="3019" spans="1:15" x14ac:dyDescent="0.3">
      <c r="A3019" t="s">
        <v>696</v>
      </c>
      <c r="B3019">
        <v>157.82</v>
      </c>
      <c r="C3019">
        <v>3</v>
      </c>
      <c r="D3019" s="18">
        <v>39411</v>
      </c>
      <c r="E3019" s="18">
        <v>39426</v>
      </c>
      <c r="F3019" t="s">
        <v>5959</v>
      </c>
      <c r="G3019" t="s">
        <v>5969</v>
      </c>
      <c r="H3019" t="s">
        <v>675</v>
      </c>
      <c r="I3019" t="s">
        <v>765</v>
      </c>
      <c r="J3019" t="s">
        <v>766</v>
      </c>
      <c r="K3019" t="s">
        <v>1100</v>
      </c>
      <c r="L3019" t="s">
        <v>1099</v>
      </c>
      <c r="M3019">
        <v>340149</v>
      </c>
      <c r="N3019">
        <v>30300</v>
      </c>
      <c r="O3019" s="59">
        <v>27668924</v>
      </c>
    </row>
    <row r="3020" spans="1:15" x14ac:dyDescent="0.3">
      <c r="A3020" t="s">
        <v>709</v>
      </c>
      <c r="B3020">
        <v>155.46</v>
      </c>
      <c r="C3020">
        <v>2</v>
      </c>
      <c r="D3020" s="18">
        <v>39436</v>
      </c>
      <c r="E3020" s="18">
        <v>39461</v>
      </c>
      <c r="F3020" t="s">
        <v>5959</v>
      </c>
      <c r="G3020" t="s">
        <v>5969</v>
      </c>
      <c r="H3020" t="s">
        <v>699</v>
      </c>
      <c r="I3020" t="s">
        <v>746</v>
      </c>
      <c r="J3020" t="s">
        <v>782</v>
      </c>
      <c r="K3020" t="s">
        <v>2971</v>
      </c>
      <c r="L3020" t="s">
        <v>2970</v>
      </c>
      <c r="M3020">
        <v>964562</v>
      </c>
      <c r="N3020">
        <v>70700</v>
      </c>
      <c r="O3020" s="59">
        <v>17833475</v>
      </c>
    </row>
    <row r="3021" spans="1:15" x14ac:dyDescent="0.3">
      <c r="A3021" t="s">
        <v>696</v>
      </c>
      <c r="B3021">
        <v>157.82</v>
      </c>
      <c r="C3021">
        <v>3</v>
      </c>
      <c r="D3021" s="18">
        <v>39417</v>
      </c>
      <c r="E3021" s="18">
        <v>39427</v>
      </c>
      <c r="F3021" t="s">
        <v>5959</v>
      </c>
      <c r="G3021" t="s">
        <v>5969</v>
      </c>
      <c r="H3021" t="s">
        <v>675</v>
      </c>
      <c r="I3021" t="s">
        <v>765</v>
      </c>
      <c r="J3021" t="s">
        <v>766</v>
      </c>
      <c r="K3021" t="s">
        <v>1442</v>
      </c>
      <c r="L3021" t="s">
        <v>1441</v>
      </c>
      <c r="M3021">
        <v>339531</v>
      </c>
      <c r="N3021">
        <v>30300</v>
      </c>
      <c r="O3021" s="59">
        <v>27668907</v>
      </c>
    </row>
    <row r="3022" spans="1:15" x14ac:dyDescent="0.3">
      <c r="A3022" t="s">
        <v>696</v>
      </c>
      <c r="B3022">
        <v>191.28</v>
      </c>
      <c r="C3022">
        <v>3</v>
      </c>
      <c r="D3022" s="18">
        <v>39327</v>
      </c>
      <c r="E3022" s="18">
        <v>39343</v>
      </c>
      <c r="F3022" t="s">
        <v>5958</v>
      </c>
      <c r="G3022" t="s">
        <v>5969</v>
      </c>
      <c r="H3022" t="s">
        <v>699</v>
      </c>
      <c r="I3022" t="s">
        <v>693</v>
      </c>
      <c r="J3022" t="s">
        <v>694</v>
      </c>
      <c r="K3022" t="s">
        <v>698</v>
      </c>
      <c r="L3022" t="s">
        <v>861</v>
      </c>
      <c r="M3022">
        <v>962674</v>
      </c>
      <c r="N3022">
        <v>70700</v>
      </c>
      <c r="O3022" s="59">
        <v>26935272</v>
      </c>
    </row>
    <row r="3023" spans="1:15" x14ac:dyDescent="0.3">
      <c r="A3023" t="s">
        <v>709</v>
      </c>
      <c r="B3023">
        <v>166.23</v>
      </c>
      <c r="C3023">
        <v>2</v>
      </c>
      <c r="D3023" s="18">
        <v>39126</v>
      </c>
      <c r="E3023" s="18">
        <v>39166</v>
      </c>
      <c r="F3023" t="s">
        <v>5960</v>
      </c>
      <c r="G3023" t="s">
        <v>5969</v>
      </c>
      <c r="H3023" t="s">
        <v>675</v>
      </c>
      <c r="I3023" t="s">
        <v>706</v>
      </c>
      <c r="J3023" t="s">
        <v>762</v>
      </c>
      <c r="K3023" t="s">
        <v>2969</v>
      </c>
      <c r="L3023" t="s">
        <v>2968</v>
      </c>
      <c r="M3023">
        <v>201376</v>
      </c>
      <c r="N3023">
        <v>30300</v>
      </c>
      <c r="O3023" s="59">
        <v>25411286</v>
      </c>
    </row>
    <row r="3024" spans="1:15" x14ac:dyDescent="0.3">
      <c r="A3024" t="s">
        <v>690</v>
      </c>
      <c r="B3024">
        <v>124.33</v>
      </c>
      <c r="C3024">
        <v>1</v>
      </c>
      <c r="D3024" s="18">
        <v>39132</v>
      </c>
      <c r="E3024" s="18">
        <v>39165</v>
      </c>
      <c r="F3024" t="s">
        <v>5960</v>
      </c>
      <c r="G3024" t="s">
        <v>5969</v>
      </c>
      <c r="H3024" t="s">
        <v>681</v>
      </c>
      <c r="I3024" t="s">
        <v>722</v>
      </c>
      <c r="J3024" t="s">
        <v>797</v>
      </c>
      <c r="K3024" t="s">
        <v>1232</v>
      </c>
      <c r="L3024" t="s">
        <v>1407</v>
      </c>
      <c r="M3024">
        <v>126128</v>
      </c>
      <c r="N3024">
        <v>16000</v>
      </c>
      <c r="O3024" s="59">
        <v>25455372</v>
      </c>
    </row>
    <row r="3025" spans="1:15" x14ac:dyDescent="0.3">
      <c r="A3025" t="s">
        <v>696</v>
      </c>
      <c r="B3025">
        <v>175</v>
      </c>
      <c r="C3025">
        <v>3</v>
      </c>
      <c r="D3025" s="18">
        <v>39408</v>
      </c>
      <c r="E3025" s="18">
        <v>39428</v>
      </c>
      <c r="F3025" t="s">
        <v>5959</v>
      </c>
      <c r="G3025" t="s">
        <v>5968</v>
      </c>
      <c r="H3025" t="s">
        <v>720</v>
      </c>
      <c r="I3025" t="s">
        <v>693</v>
      </c>
      <c r="J3025" t="s">
        <v>694</v>
      </c>
      <c r="K3025" t="s">
        <v>953</v>
      </c>
      <c r="L3025" t="s">
        <v>943</v>
      </c>
      <c r="M3025">
        <v>344104</v>
      </c>
      <c r="N3025">
        <v>90830</v>
      </c>
      <c r="O3025" s="59">
        <v>2484777</v>
      </c>
    </row>
    <row r="3026" spans="1:15" x14ac:dyDescent="0.3">
      <c r="A3026" t="s">
        <v>690</v>
      </c>
      <c r="B3026">
        <v>121.13</v>
      </c>
      <c r="C3026">
        <v>1</v>
      </c>
      <c r="D3026" s="18">
        <v>39408</v>
      </c>
      <c r="E3026" s="18">
        <v>39424</v>
      </c>
      <c r="F3026" t="s">
        <v>5959</v>
      </c>
      <c r="G3026" t="s">
        <v>5969</v>
      </c>
      <c r="H3026" t="s">
        <v>675</v>
      </c>
      <c r="I3026" t="s">
        <v>711</v>
      </c>
      <c r="J3026" t="s">
        <v>712</v>
      </c>
      <c r="K3026" t="s">
        <v>1791</v>
      </c>
      <c r="L3026" t="s">
        <v>1818</v>
      </c>
      <c r="M3026">
        <v>135163</v>
      </c>
      <c r="N3026">
        <v>30300</v>
      </c>
      <c r="O3026" s="59">
        <v>27600080</v>
      </c>
    </row>
    <row r="3027" spans="1:15" x14ac:dyDescent="0.3">
      <c r="A3027" t="s">
        <v>696</v>
      </c>
      <c r="B3027">
        <v>125.23</v>
      </c>
      <c r="C3027">
        <v>2</v>
      </c>
      <c r="D3027" s="18">
        <v>39207</v>
      </c>
      <c r="E3027" s="18">
        <v>39212</v>
      </c>
      <c r="F3027" t="s">
        <v>5957</v>
      </c>
      <c r="G3027" t="s">
        <v>5969</v>
      </c>
      <c r="H3027" t="s">
        <v>681</v>
      </c>
      <c r="I3027" t="s">
        <v>693</v>
      </c>
      <c r="J3027" t="s">
        <v>694</v>
      </c>
      <c r="K3027" t="s">
        <v>1657</v>
      </c>
      <c r="L3027" t="s">
        <v>2967</v>
      </c>
      <c r="M3027">
        <v>2108810</v>
      </c>
      <c r="N3027">
        <v>16000</v>
      </c>
      <c r="O3027" s="59">
        <v>26044639</v>
      </c>
    </row>
    <row r="3028" spans="1:15" x14ac:dyDescent="0.3">
      <c r="A3028" t="s">
        <v>690</v>
      </c>
      <c r="B3028">
        <v>183.6</v>
      </c>
      <c r="C3028">
        <v>4</v>
      </c>
      <c r="D3028" s="18">
        <v>39423</v>
      </c>
      <c r="E3028" s="18">
        <v>39429</v>
      </c>
      <c r="F3028" t="s">
        <v>5959</v>
      </c>
      <c r="G3028" t="s">
        <v>5969</v>
      </c>
      <c r="H3028" t="s">
        <v>699</v>
      </c>
      <c r="I3028" t="s">
        <v>722</v>
      </c>
      <c r="J3028" t="s">
        <v>723</v>
      </c>
      <c r="K3028" t="s">
        <v>1275</v>
      </c>
      <c r="L3028" t="s">
        <v>1274</v>
      </c>
      <c r="M3028">
        <v>935625</v>
      </c>
      <c r="N3028">
        <v>70700</v>
      </c>
      <c r="O3028" s="59">
        <v>27696802</v>
      </c>
    </row>
    <row r="3029" spans="1:15" x14ac:dyDescent="0.3">
      <c r="A3029" t="s">
        <v>690</v>
      </c>
      <c r="B3029">
        <v>171.66</v>
      </c>
      <c r="C3029">
        <v>2</v>
      </c>
      <c r="D3029" s="18">
        <v>39326</v>
      </c>
      <c r="E3029" s="18">
        <v>39348</v>
      </c>
      <c r="F3029" t="s">
        <v>5958</v>
      </c>
      <c r="G3029" t="s">
        <v>5969</v>
      </c>
      <c r="H3029" t="s">
        <v>699</v>
      </c>
      <c r="I3029" t="s">
        <v>711</v>
      </c>
      <c r="J3029" t="s">
        <v>712</v>
      </c>
      <c r="K3029" t="s">
        <v>1915</v>
      </c>
      <c r="L3029" t="s">
        <v>2966</v>
      </c>
      <c r="M3029">
        <v>1929471</v>
      </c>
      <c r="N3029">
        <v>70700</v>
      </c>
      <c r="O3029" s="59">
        <v>26933254</v>
      </c>
    </row>
    <row r="3030" spans="1:15" x14ac:dyDescent="0.3">
      <c r="A3030" t="s">
        <v>676</v>
      </c>
      <c r="B3030">
        <v>86.31</v>
      </c>
      <c r="C3030">
        <v>2</v>
      </c>
      <c r="D3030" s="18">
        <v>39368</v>
      </c>
      <c r="E3030" s="18">
        <v>39385</v>
      </c>
      <c r="F3030" t="s">
        <v>5959</v>
      </c>
      <c r="G3030" t="s">
        <v>5969</v>
      </c>
      <c r="H3030" t="s">
        <v>681</v>
      </c>
      <c r="I3030" t="s">
        <v>678</v>
      </c>
      <c r="J3030" t="s">
        <v>679</v>
      </c>
      <c r="K3030" t="s">
        <v>1390</v>
      </c>
      <c r="L3030" t="s">
        <v>2965</v>
      </c>
      <c r="M3030">
        <v>751759</v>
      </c>
      <c r="N3030">
        <v>16000</v>
      </c>
      <c r="O3030" s="59">
        <v>27283595</v>
      </c>
    </row>
    <row r="3031" spans="1:15" x14ac:dyDescent="0.3">
      <c r="A3031" t="s">
        <v>709</v>
      </c>
      <c r="B3031">
        <v>180.57</v>
      </c>
      <c r="C3031">
        <v>4</v>
      </c>
      <c r="D3031" s="18">
        <v>39419</v>
      </c>
      <c r="E3031" s="18">
        <v>39440</v>
      </c>
      <c r="F3031" t="s">
        <v>5959</v>
      </c>
      <c r="G3031" t="s">
        <v>5969</v>
      </c>
      <c r="H3031" t="s">
        <v>675</v>
      </c>
      <c r="I3031" t="s">
        <v>746</v>
      </c>
      <c r="J3031" t="s">
        <v>747</v>
      </c>
      <c r="K3031" t="s">
        <v>1280</v>
      </c>
      <c r="L3031" t="s">
        <v>2699</v>
      </c>
      <c r="M3031">
        <v>379757</v>
      </c>
      <c r="N3031">
        <v>30300</v>
      </c>
      <c r="O3031" s="59">
        <v>17826128</v>
      </c>
    </row>
    <row r="3032" spans="1:15" x14ac:dyDescent="0.3">
      <c r="A3032" t="s">
        <v>676</v>
      </c>
      <c r="B3032">
        <v>108.51</v>
      </c>
      <c r="C3032">
        <v>1</v>
      </c>
      <c r="D3032" s="18">
        <v>39359</v>
      </c>
      <c r="E3032" s="18">
        <v>39406</v>
      </c>
      <c r="F3032" t="s">
        <v>5959</v>
      </c>
      <c r="G3032" t="s">
        <v>5969</v>
      </c>
      <c r="H3032" t="s">
        <v>681</v>
      </c>
      <c r="I3032" t="s">
        <v>672</v>
      </c>
      <c r="J3032" t="s">
        <v>851</v>
      </c>
      <c r="K3032" t="s">
        <v>2964</v>
      </c>
      <c r="L3032" t="s">
        <v>1248</v>
      </c>
      <c r="M3032">
        <v>9209374</v>
      </c>
      <c r="N3032">
        <v>16000</v>
      </c>
      <c r="O3032" s="59">
        <v>27173163</v>
      </c>
    </row>
    <row r="3033" spans="1:15" x14ac:dyDescent="0.3">
      <c r="A3033" t="s">
        <v>676</v>
      </c>
      <c r="B3033">
        <v>89.26</v>
      </c>
      <c r="C3033">
        <v>2</v>
      </c>
      <c r="D3033" s="18">
        <v>39299</v>
      </c>
      <c r="E3033" s="18">
        <v>39305</v>
      </c>
      <c r="F3033" t="s">
        <v>5958</v>
      </c>
      <c r="G3033" t="s">
        <v>5969</v>
      </c>
      <c r="H3033" t="s">
        <v>681</v>
      </c>
      <c r="I3033" t="s">
        <v>683</v>
      </c>
      <c r="J3033" t="s">
        <v>730</v>
      </c>
      <c r="K3033" t="s">
        <v>1504</v>
      </c>
      <c r="L3033" t="s">
        <v>2963</v>
      </c>
      <c r="M3033">
        <v>1700435</v>
      </c>
      <c r="N3033">
        <v>16000</v>
      </c>
      <c r="O3033" s="59">
        <v>26734343</v>
      </c>
    </row>
    <row r="3034" spans="1:15" x14ac:dyDescent="0.3">
      <c r="A3034" t="s">
        <v>676</v>
      </c>
      <c r="B3034">
        <v>108.51</v>
      </c>
      <c r="C3034">
        <v>1</v>
      </c>
      <c r="D3034" s="18">
        <v>39347</v>
      </c>
      <c r="E3034" s="18">
        <v>39411</v>
      </c>
      <c r="F3034" t="s">
        <v>5958</v>
      </c>
      <c r="G3034" t="s">
        <v>5969</v>
      </c>
      <c r="H3034" t="s">
        <v>681</v>
      </c>
      <c r="I3034" t="s">
        <v>672</v>
      </c>
      <c r="J3034" t="s">
        <v>851</v>
      </c>
      <c r="K3034" t="s">
        <v>2962</v>
      </c>
      <c r="L3034" t="s">
        <v>2961</v>
      </c>
      <c r="M3034">
        <v>274713</v>
      </c>
      <c r="N3034">
        <v>16000</v>
      </c>
      <c r="O3034" s="59">
        <v>27117986</v>
      </c>
    </row>
    <row r="3035" spans="1:15" x14ac:dyDescent="0.3">
      <c r="A3035" t="s">
        <v>690</v>
      </c>
      <c r="B3035">
        <v>138.24</v>
      </c>
      <c r="C3035">
        <v>3</v>
      </c>
      <c r="D3035" s="18">
        <v>39173</v>
      </c>
      <c r="E3035" s="18">
        <v>39213</v>
      </c>
      <c r="F3035" t="s">
        <v>5957</v>
      </c>
      <c r="G3035" t="s">
        <v>5969</v>
      </c>
      <c r="H3035" t="s">
        <v>675</v>
      </c>
      <c r="I3035" t="s">
        <v>839</v>
      </c>
      <c r="J3035" t="s">
        <v>840</v>
      </c>
      <c r="K3035" t="s">
        <v>841</v>
      </c>
      <c r="L3035" t="s">
        <v>1990</v>
      </c>
      <c r="M3035">
        <v>289661</v>
      </c>
      <c r="N3035">
        <v>30300</v>
      </c>
      <c r="O3035" s="59">
        <v>25774881</v>
      </c>
    </row>
    <row r="3036" spans="1:15" x14ac:dyDescent="0.3">
      <c r="A3036" t="s">
        <v>709</v>
      </c>
      <c r="B3036">
        <v>139.11000000000001</v>
      </c>
      <c r="C3036">
        <v>2</v>
      </c>
      <c r="D3036" s="18">
        <v>39229</v>
      </c>
      <c r="E3036" s="18">
        <v>39277</v>
      </c>
      <c r="F3036" t="s">
        <v>5957</v>
      </c>
      <c r="G3036" t="s">
        <v>5969</v>
      </c>
      <c r="H3036" t="s">
        <v>675</v>
      </c>
      <c r="I3036" t="s">
        <v>771</v>
      </c>
      <c r="J3036" t="s">
        <v>772</v>
      </c>
      <c r="K3036" t="s">
        <v>1822</v>
      </c>
      <c r="L3036" t="s">
        <v>2960</v>
      </c>
      <c r="M3036">
        <v>71188</v>
      </c>
      <c r="N3036">
        <v>30300</v>
      </c>
      <c r="O3036" s="59">
        <v>26183417</v>
      </c>
    </row>
    <row r="3037" spans="1:15" x14ac:dyDescent="0.3">
      <c r="A3037" t="s">
        <v>696</v>
      </c>
      <c r="B3037">
        <v>136.43</v>
      </c>
      <c r="C3037">
        <v>2</v>
      </c>
      <c r="D3037" s="18">
        <v>39432</v>
      </c>
      <c r="E3037" s="18">
        <v>39437</v>
      </c>
      <c r="F3037" t="s">
        <v>5959</v>
      </c>
      <c r="G3037" t="s">
        <v>5968</v>
      </c>
      <c r="H3037" t="s">
        <v>720</v>
      </c>
      <c r="I3037" t="s">
        <v>693</v>
      </c>
      <c r="J3037" t="s">
        <v>694</v>
      </c>
      <c r="K3037" t="s">
        <v>733</v>
      </c>
      <c r="L3037" t="s">
        <v>2571</v>
      </c>
      <c r="M3037">
        <v>745400</v>
      </c>
      <c r="N3037">
        <v>90830</v>
      </c>
      <c r="O3037" s="59">
        <v>27949531</v>
      </c>
    </row>
    <row r="3038" spans="1:15" x14ac:dyDescent="0.3">
      <c r="A3038" t="s">
        <v>709</v>
      </c>
      <c r="B3038">
        <v>115.68</v>
      </c>
      <c r="C3038">
        <v>2</v>
      </c>
      <c r="D3038" s="18">
        <v>39360</v>
      </c>
      <c r="E3038" s="18">
        <v>39363</v>
      </c>
      <c r="F3038" t="s">
        <v>5959</v>
      </c>
      <c r="G3038" t="s">
        <v>5969</v>
      </c>
      <c r="H3038" t="s">
        <v>681</v>
      </c>
      <c r="I3038" t="s">
        <v>771</v>
      </c>
      <c r="J3038" t="s">
        <v>750</v>
      </c>
      <c r="K3038" t="s">
        <v>2959</v>
      </c>
      <c r="L3038" t="s">
        <v>2958</v>
      </c>
      <c r="M3038">
        <v>2077368</v>
      </c>
      <c r="N3038">
        <v>16000</v>
      </c>
      <c r="O3038" s="59">
        <v>27211654</v>
      </c>
    </row>
    <row r="3039" spans="1:15" x14ac:dyDescent="0.3">
      <c r="A3039" t="s">
        <v>696</v>
      </c>
      <c r="B3039">
        <v>174.63</v>
      </c>
      <c r="C3039">
        <v>3</v>
      </c>
      <c r="D3039" s="18">
        <v>39200</v>
      </c>
      <c r="E3039" s="18">
        <v>39220</v>
      </c>
      <c r="F3039" t="s">
        <v>5957</v>
      </c>
      <c r="G3039" t="s">
        <v>5968</v>
      </c>
      <c r="H3039" t="s">
        <v>720</v>
      </c>
      <c r="I3039" t="s">
        <v>693</v>
      </c>
      <c r="J3039" t="s">
        <v>694</v>
      </c>
      <c r="K3039" t="s">
        <v>1449</v>
      </c>
      <c r="L3039" t="s">
        <v>2957</v>
      </c>
      <c r="M3039">
        <v>2786754</v>
      </c>
      <c r="N3039">
        <v>90830</v>
      </c>
      <c r="O3039" s="59">
        <v>25994790</v>
      </c>
    </row>
    <row r="3040" spans="1:15" x14ac:dyDescent="0.3">
      <c r="A3040" t="s">
        <v>690</v>
      </c>
      <c r="B3040">
        <v>122.89</v>
      </c>
      <c r="C3040">
        <v>2</v>
      </c>
      <c r="D3040" s="18">
        <v>39396</v>
      </c>
      <c r="E3040" s="18">
        <v>39403</v>
      </c>
      <c r="F3040" t="s">
        <v>5959</v>
      </c>
      <c r="G3040" t="s">
        <v>5969</v>
      </c>
      <c r="H3040" t="s">
        <v>675</v>
      </c>
      <c r="I3040" t="s">
        <v>711</v>
      </c>
      <c r="J3040" t="s">
        <v>712</v>
      </c>
      <c r="K3040" t="s">
        <v>874</v>
      </c>
      <c r="L3040" t="s">
        <v>2956</v>
      </c>
      <c r="M3040">
        <v>9002068</v>
      </c>
      <c r="N3040">
        <v>30300</v>
      </c>
      <c r="O3040" s="59">
        <v>27438472</v>
      </c>
    </row>
    <row r="3041" spans="1:15" x14ac:dyDescent="0.3">
      <c r="A3041" t="s">
        <v>696</v>
      </c>
      <c r="B3041">
        <v>175</v>
      </c>
      <c r="C3041">
        <v>3</v>
      </c>
      <c r="D3041" s="18">
        <v>39346</v>
      </c>
      <c r="E3041" s="18">
        <v>39356</v>
      </c>
      <c r="F3041" t="s">
        <v>5958</v>
      </c>
      <c r="G3041" t="s">
        <v>5968</v>
      </c>
      <c r="H3041" t="s">
        <v>720</v>
      </c>
      <c r="I3041" t="s">
        <v>693</v>
      </c>
      <c r="J3041" t="s">
        <v>694</v>
      </c>
      <c r="K3041" t="s">
        <v>953</v>
      </c>
      <c r="L3041" t="s">
        <v>2600</v>
      </c>
      <c r="M3041">
        <v>9058526</v>
      </c>
      <c r="N3041">
        <v>90830</v>
      </c>
      <c r="O3041" s="59">
        <v>2362627</v>
      </c>
    </row>
    <row r="3042" spans="1:15" x14ac:dyDescent="0.3">
      <c r="A3042" t="s">
        <v>696</v>
      </c>
      <c r="B3042">
        <v>125.23</v>
      </c>
      <c r="C3042">
        <v>2</v>
      </c>
      <c r="D3042" s="18">
        <v>39355</v>
      </c>
      <c r="E3042" s="18">
        <v>39359</v>
      </c>
      <c r="F3042" t="s">
        <v>5958</v>
      </c>
      <c r="G3042" t="s">
        <v>5969</v>
      </c>
      <c r="H3042" t="s">
        <v>681</v>
      </c>
      <c r="I3042" t="s">
        <v>693</v>
      </c>
      <c r="J3042" t="s">
        <v>694</v>
      </c>
      <c r="K3042" t="s">
        <v>2233</v>
      </c>
      <c r="L3042" t="s">
        <v>2955</v>
      </c>
      <c r="M3042">
        <v>347446</v>
      </c>
      <c r="N3042">
        <v>16000</v>
      </c>
      <c r="O3042" s="59">
        <v>27178915</v>
      </c>
    </row>
    <row r="3043" spans="1:15" x14ac:dyDescent="0.3">
      <c r="A3043" t="s">
        <v>690</v>
      </c>
      <c r="B3043">
        <v>136.44</v>
      </c>
      <c r="C3043">
        <v>2</v>
      </c>
      <c r="D3043" s="18">
        <v>39119</v>
      </c>
      <c r="E3043" s="18">
        <v>39125</v>
      </c>
      <c r="F3043" t="s">
        <v>5960</v>
      </c>
      <c r="G3043" t="s">
        <v>5969</v>
      </c>
      <c r="H3043" t="s">
        <v>675</v>
      </c>
      <c r="I3043" t="s">
        <v>722</v>
      </c>
      <c r="J3043" t="s">
        <v>797</v>
      </c>
      <c r="K3043" t="s">
        <v>2954</v>
      </c>
      <c r="L3043" t="s">
        <v>2953</v>
      </c>
      <c r="M3043">
        <v>758127</v>
      </c>
      <c r="N3043">
        <v>30300</v>
      </c>
      <c r="O3043" s="59">
        <v>25352518</v>
      </c>
    </row>
    <row r="3044" spans="1:15" x14ac:dyDescent="0.3">
      <c r="A3044" t="s">
        <v>696</v>
      </c>
      <c r="B3044">
        <v>145.02000000000001</v>
      </c>
      <c r="C3044">
        <v>3</v>
      </c>
      <c r="D3044" s="18">
        <v>39102</v>
      </c>
      <c r="E3044" s="18">
        <v>39105</v>
      </c>
      <c r="F3044" t="s">
        <v>5960</v>
      </c>
      <c r="G3044" t="s">
        <v>5969</v>
      </c>
      <c r="H3044" t="s">
        <v>675</v>
      </c>
      <c r="I3044" t="s">
        <v>765</v>
      </c>
      <c r="J3044" t="s">
        <v>766</v>
      </c>
      <c r="K3044" t="s">
        <v>765</v>
      </c>
      <c r="L3044" t="s">
        <v>2952</v>
      </c>
      <c r="M3044">
        <v>2707482</v>
      </c>
      <c r="N3044">
        <v>30300</v>
      </c>
      <c r="O3044" s="59">
        <v>1929074</v>
      </c>
    </row>
    <row r="3045" spans="1:15" x14ac:dyDescent="0.3">
      <c r="A3045" t="s">
        <v>690</v>
      </c>
      <c r="B3045">
        <v>183.95</v>
      </c>
      <c r="C3045">
        <v>3</v>
      </c>
      <c r="D3045" s="18">
        <v>39150</v>
      </c>
      <c r="E3045" s="18">
        <v>39153</v>
      </c>
      <c r="F3045" t="s">
        <v>5960</v>
      </c>
      <c r="G3045" t="s">
        <v>5968</v>
      </c>
      <c r="H3045" t="s">
        <v>755</v>
      </c>
      <c r="I3045" t="s">
        <v>711</v>
      </c>
      <c r="J3045" t="s">
        <v>712</v>
      </c>
      <c r="K3045" t="s">
        <v>824</v>
      </c>
      <c r="L3045" t="s">
        <v>2951</v>
      </c>
      <c r="M3045">
        <v>1961947</v>
      </c>
      <c r="N3045">
        <v>87000</v>
      </c>
      <c r="O3045" s="59">
        <v>25545518</v>
      </c>
    </row>
    <row r="3046" spans="1:15" x14ac:dyDescent="0.3">
      <c r="A3046" t="s">
        <v>690</v>
      </c>
      <c r="B3046">
        <v>122.89</v>
      </c>
      <c r="C3046">
        <v>2</v>
      </c>
      <c r="D3046" s="18">
        <v>39163</v>
      </c>
      <c r="E3046" s="18">
        <v>39187</v>
      </c>
      <c r="F3046" t="s">
        <v>5960</v>
      </c>
      <c r="G3046" t="s">
        <v>5969</v>
      </c>
      <c r="H3046" t="s">
        <v>675</v>
      </c>
      <c r="I3046" t="s">
        <v>711</v>
      </c>
      <c r="J3046" t="s">
        <v>712</v>
      </c>
      <c r="K3046" t="s">
        <v>1342</v>
      </c>
      <c r="L3046" t="s">
        <v>2950</v>
      </c>
      <c r="M3046">
        <v>2807660</v>
      </c>
      <c r="N3046">
        <v>30300</v>
      </c>
      <c r="O3046" s="59">
        <v>25661404</v>
      </c>
    </row>
    <row r="3047" spans="1:15" x14ac:dyDescent="0.3">
      <c r="A3047" t="s">
        <v>690</v>
      </c>
      <c r="B3047">
        <v>172.93</v>
      </c>
      <c r="C3047">
        <v>3</v>
      </c>
      <c r="D3047" s="18">
        <v>39286</v>
      </c>
      <c r="E3047" s="18">
        <v>39322</v>
      </c>
      <c r="F3047" t="s">
        <v>5958</v>
      </c>
      <c r="G3047" t="s">
        <v>5968</v>
      </c>
      <c r="H3047" t="s">
        <v>720</v>
      </c>
      <c r="I3047" t="s">
        <v>722</v>
      </c>
      <c r="J3047" t="s">
        <v>843</v>
      </c>
      <c r="K3047" t="s">
        <v>2949</v>
      </c>
      <c r="L3047" t="s">
        <v>2948</v>
      </c>
      <c r="M3047">
        <v>128563</v>
      </c>
      <c r="N3047">
        <v>90830</v>
      </c>
      <c r="O3047" s="59">
        <v>26673898</v>
      </c>
    </row>
    <row r="3048" spans="1:15" x14ac:dyDescent="0.3">
      <c r="A3048" t="s">
        <v>690</v>
      </c>
      <c r="B3048">
        <v>122.89</v>
      </c>
      <c r="C3048">
        <v>2</v>
      </c>
      <c r="D3048" s="18">
        <v>39363</v>
      </c>
      <c r="E3048" s="18">
        <v>39370</v>
      </c>
      <c r="F3048" t="s">
        <v>5959</v>
      </c>
      <c r="G3048" t="s">
        <v>5969</v>
      </c>
      <c r="H3048" t="s">
        <v>675</v>
      </c>
      <c r="I3048" t="s">
        <v>711</v>
      </c>
      <c r="J3048" t="s">
        <v>712</v>
      </c>
      <c r="K3048" t="s">
        <v>824</v>
      </c>
      <c r="L3048" t="s">
        <v>1610</v>
      </c>
      <c r="M3048">
        <v>2555807</v>
      </c>
      <c r="N3048">
        <v>30300</v>
      </c>
      <c r="O3048" s="59">
        <v>27218105</v>
      </c>
    </row>
    <row r="3049" spans="1:15" x14ac:dyDescent="0.3">
      <c r="A3049" t="s">
        <v>696</v>
      </c>
      <c r="B3049">
        <v>136.43</v>
      </c>
      <c r="C3049">
        <v>2</v>
      </c>
      <c r="D3049" s="18">
        <v>39354</v>
      </c>
      <c r="E3049" s="18">
        <v>39374</v>
      </c>
      <c r="F3049" t="s">
        <v>5958</v>
      </c>
      <c r="G3049" t="s">
        <v>5968</v>
      </c>
      <c r="H3049" t="s">
        <v>720</v>
      </c>
      <c r="I3049" t="s">
        <v>693</v>
      </c>
      <c r="J3049" t="s">
        <v>694</v>
      </c>
      <c r="K3049" t="s">
        <v>820</v>
      </c>
      <c r="L3049" t="s">
        <v>2947</v>
      </c>
      <c r="M3049">
        <v>355180</v>
      </c>
      <c r="N3049">
        <v>90830</v>
      </c>
      <c r="O3049" s="59">
        <v>27180038</v>
      </c>
    </row>
    <row r="3050" spans="1:15" x14ac:dyDescent="0.3">
      <c r="A3050" t="s">
        <v>709</v>
      </c>
      <c r="B3050">
        <v>180.57</v>
      </c>
      <c r="C3050">
        <v>4</v>
      </c>
      <c r="D3050" s="18">
        <v>39377</v>
      </c>
      <c r="E3050" s="18">
        <v>39380</v>
      </c>
      <c r="F3050" t="s">
        <v>5959</v>
      </c>
      <c r="G3050" t="s">
        <v>5969</v>
      </c>
      <c r="H3050" t="s">
        <v>675</v>
      </c>
      <c r="I3050" t="s">
        <v>746</v>
      </c>
      <c r="J3050" t="s">
        <v>747</v>
      </c>
      <c r="K3050" t="s">
        <v>2946</v>
      </c>
      <c r="L3050" t="s">
        <v>2945</v>
      </c>
      <c r="M3050">
        <v>379843</v>
      </c>
      <c r="N3050">
        <v>30300</v>
      </c>
      <c r="O3050" s="59">
        <v>17800867</v>
      </c>
    </row>
    <row r="3051" spans="1:15" x14ac:dyDescent="0.3">
      <c r="A3051" t="s">
        <v>676</v>
      </c>
      <c r="B3051">
        <v>169.38</v>
      </c>
      <c r="C3051">
        <v>2</v>
      </c>
      <c r="D3051" s="18">
        <v>39228</v>
      </c>
      <c r="E3051" s="18">
        <v>39275</v>
      </c>
      <c r="F3051" t="s">
        <v>5957</v>
      </c>
      <c r="G3051" t="s">
        <v>5969</v>
      </c>
      <c r="H3051" t="s">
        <v>699</v>
      </c>
      <c r="I3051" t="s">
        <v>678</v>
      </c>
      <c r="J3051" t="s">
        <v>1180</v>
      </c>
      <c r="K3051" t="s">
        <v>757</v>
      </c>
      <c r="L3051" t="s">
        <v>1465</v>
      </c>
      <c r="M3051">
        <v>1777299</v>
      </c>
      <c r="N3051">
        <v>70700</v>
      </c>
      <c r="O3051" s="59">
        <v>26179070</v>
      </c>
    </row>
    <row r="3052" spans="1:15" x14ac:dyDescent="0.3">
      <c r="A3052" t="s">
        <v>696</v>
      </c>
      <c r="B3052">
        <v>112.13</v>
      </c>
      <c r="C3052">
        <v>2</v>
      </c>
      <c r="D3052" s="18">
        <v>39243</v>
      </c>
      <c r="E3052" s="18">
        <v>39250</v>
      </c>
      <c r="F3052" t="s">
        <v>5957</v>
      </c>
      <c r="G3052" t="s">
        <v>5969</v>
      </c>
      <c r="H3052" t="s">
        <v>681</v>
      </c>
      <c r="I3052" t="s">
        <v>765</v>
      </c>
      <c r="J3052" t="s">
        <v>766</v>
      </c>
      <c r="K3052" t="s">
        <v>765</v>
      </c>
      <c r="L3052" t="s">
        <v>2944</v>
      </c>
      <c r="M3052">
        <v>2115536</v>
      </c>
      <c r="N3052">
        <v>16000</v>
      </c>
      <c r="O3052" s="59">
        <v>26312805</v>
      </c>
    </row>
    <row r="3053" spans="1:15" x14ac:dyDescent="0.3">
      <c r="A3053" t="s">
        <v>690</v>
      </c>
      <c r="B3053">
        <v>98.91</v>
      </c>
      <c r="C3053">
        <v>1</v>
      </c>
      <c r="D3053" s="18">
        <v>39110</v>
      </c>
      <c r="E3053" s="18">
        <v>39129</v>
      </c>
      <c r="F3053" t="s">
        <v>5960</v>
      </c>
      <c r="G3053" t="s">
        <v>5969</v>
      </c>
      <c r="H3053" t="s">
        <v>681</v>
      </c>
      <c r="I3053" t="s">
        <v>711</v>
      </c>
      <c r="J3053" t="s">
        <v>712</v>
      </c>
      <c r="K3053" t="s">
        <v>830</v>
      </c>
      <c r="L3053" t="s">
        <v>1297</v>
      </c>
      <c r="M3053">
        <v>773090</v>
      </c>
      <c r="N3053">
        <v>16000</v>
      </c>
      <c r="O3053" s="59">
        <v>1955938</v>
      </c>
    </row>
    <row r="3054" spans="1:15" x14ac:dyDescent="0.3">
      <c r="A3054" t="s">
        <v>690</v>
      </c>
      <c r="B3054">
        <v>126.38</v>
      </c>
      <c r="C3054">
        <v>2</v>
      </c>
      <c r="D3054" s="18">
        <v>39091</v>
      </c>
      <c r="E3054" s="18">
        <v>39121</v>
      </c>
      <c r="F3054" t="s">
        <v>5960</v>
      </c>
      <c r="G3054" t="s">
        <v>5969</v>
      </c>
      <c r="H3054" t="s">
        <v>675</v>
      </c>
      <c r="I3054" t="s">
        <v>711</v>
      </c>
      <c r="J3054" t="s">
        <v>712</v>
      </c>
      <c r="K3054" t="s">
        <v>1277</v>
      </c>
      <c r="L3054" t="s">
        <v>2943</v>
      </c>
      <c r="M3054">
        <v>1921329</v>
      </c>
      <c r="N3054">
        <v>30300</v>
      </c>
      <c r="O3054" s="59">
        <v>25109379</v>
      </c>
    </row>
    <row r="3055" spans="1:15" x14ac:dyDescent="0.3">
      <c r="A3055" t="s">
        <v>676</v>
      </c>
      <c r="B3055">
        <v>89.26</v>
      </c>
      <c r="C3055">
        <v>2</v>
      </c>
      <c r="D3055" s="18">
        <v>39174</v>
      </c>
      <c r="E3055" s="18">
        <v>39242</v>
      </c>
      <c r="F3055" t="s">
        <v>5957</v>
      </c>
      <c r="G3055" t="s">
        <v>5969</v>
      </c>
      <c r="H3055" t="s">
        <v>681</v>
      </c>
      <c r="I3055" t="s">
        <v>683</v>
      </c>
      <c r="J3055" t="s">
        <v>730</v>
      </c>
      <c r="K3055" t="s">
        <v>1592</v>
      </c>
      <c r="L3055" t="s">
        <v>1591</v>
      </c>
      <c r="M3055">
        <v>225366</v>
      </c>
      <c r="N3055">
        <v>16000</v>
      </c>
      <c r="O3055" s="59">
        <v>25769698</v>
      </c>
    </row>
    <row r="3056" spans="1:15" x14ac:dyDescent="0.3">
      <c r="A3056" t="s">
        <v>690</v>
      </c>
      <c r="B3056">
        <v>122.89</v>
      </c>
      <c r="C3056">
        <v>2</v>
      </c>
      <c r="D3056" s="18">
        <v>39395</v>
      </c>
      <c r="E3056" s="18">
        <v>39434</v>
      </c>
      <c r="F3056" t="s">
        <v>5959</v>
      </c>
      <c r="G3056" t="s">
        <v>5969</v>
      </c>
      <c r="H3056" t="s">
        <v>675</v>
      </c>
      <c r="I3056" t="s">
        <v>711</v>
      </c>
      <c r="J3056" t="s">
        <v>712</v>
      </c>
      <c r="K3056" t="s">
        <v>1160</v>
      </c>
      <c r="L3056" t="s">
        <v>1610</v>
      </c>
      <c r="M3056">
        <v>9009794</v>
      </c>
      <c r="N3056">
        <v>30300</v>
      </c>
      <c r="O3056" s="59">
        <v>2462033</v>
      </c>
    </row>
    <row r="3057" spans="1:15" x14ac:dyDescent="0.3">
      <c r="A3057" t="s">
        <v>676</v>
      </c>
      <c r="B3057">
        <v>108.51</v>
      </c>
      <c r="C3057">
        <v>1</v>
      </c>
      <c r="D3057" s="18">
        <v>39191</v>
      </c>
      <c r="E3057" s="18">
        <v>39240</v>
      </c>
      <c r="F3057" t="s">
        <v>5957</v>
      </c>
      <c r="G3057" t="s">
        <v>5969</v>
      </c>
      <c r="H3057" t="s">
        <v>681</v>
      </c>
      <c r="I3057" t="s">
        <v>672</v>
      </c>
      <c r="J3057" t="s">
        <v>673</v>
      </c>
      <c r="K3057" t="s">
        <v>2942</v>
      </c>
      <c r="L3057" t="s">
        <v>2941</v>
      </c>
      <c r="M3057">
        <v>2444504</v>
      </c>
      <c r="N3057">
        <v>16000</v>
      </c>
      <c r="O3057" s="59">
        <v>2085872</v>
      </c>
    </row>
    <row r="3058" spans="1:15" x14ac:dyDescent="0.3">
      <c r="A3058" t="s">
        <v>696</v>
      </c>
      <c r="B3058">
        <v>125.23</v>
      </c>
      <c r="C3058">
        <v>2</v>
      </c>
      <c r="D3058" s="18">
        <v>39291</v>
      </c>
      <c r="E3058" s="18">
        <v>39294</v>
      </c>
      <c r="F3058" t="s">
        <v>5958</v>
      </c>
      <c r="G3058" t="s">
        <v>5969</v>
      </c>
      <c r="H3058" t="s">
        <v>681</v>
      </c>
      <c r="I3058" t="s">
        <v>693</v>
      </c>
      <c r="J3058" t="s">
        <v>694</v>
      </c>
      <c r="K3058" t="s">
        <v>1388</v>
      </c>
      <c r="L3058" t="s">
        <v>943</v>
      </c>
      <c r="M3058">
        <v>2589247</v>
      </c>
      <c r="N3058">
        <v>16000</v>
      </c>
      <c r="O3058" s="59">
        <v>26691569</v>
      </c>
    </row>
    <row r="3059" spans="1:15" x14ac:dyDescent="0.3">
      <c r="A3059" t="s">
        <v>709</v>
      </c>
      <c r="B3059">
        <v>191.87</v>
      </c>
      <c r="C3059">
        <v>2</v>
      </c>
      <c r="D3059" s="18">
        <v>39206</v>
      </c>
      <c r="E3059" s="18">
        <v>39221</v>
      </c>
      <c r="F3059" t="s">
        <v>5957</v>
      </c>
      <c r="G3059" t="s">
        <v>5969</v>
      </c>
      <c r="H3059" t="s">
        <v>699</v>
      </c>
      <c r="I3059" t="s">
        <v>726</v>
      </c>
      <c r="J3059" t="s">
        <v>727</v>
      </c>
      <c r="K3059" t="s">
        <v>728</v>
      </c>
      <c r="L3059" t="s">
        <v>725</v>
      </c>
      <c r="M3059">
        <v>942801</v>
      </c>
      <c r="N3059">
        <v>70700</v>
      </c>
      <c r="O3059" s="59">
        <v>26017916</v>
      </c>
    </row>
    <row r="3060" spans="1:15" x14ac:dyDescent="0.3">
      <c r="A3060" t="s">
        <v>696</v>
      </c>
      <c r="B3060">
        <v>125.7</v>
      </c>
      <c r="C3060">
        <v>1</v>
      </c>
      <c r="D3060" s="18">
        <v>39409</v>
      </c>
      <c r="E3060" s="18">
        <v>39414</v>
      </c>
      <c r="F3060" t="s">
        <v>5959</v>
      </c>
      <c r="G3060" t="s">
        <v>5969</v>
      </c>
      <c r="H3060" t="s">
        <v>681</v>
      </c>
      <c r="I3060" t="s">
        <v>693</v>
      </c>
      <c r="J3060" t="s">
        <v>694</v>
      </c>
      <c r="K3060" t="s">
        <v>955</v>
      </c>
      <c r="L3060" t="s">
        <v>2940</v>
      </c>
      <c r="M3060">
        <v>794649</v>
      </c>
      <c r="N3060">
        <v>16000</v>
      </c>
      <c r="O3060" s="59">
        <v>27670642</v>
      </c>
    </row>
    <row r="3061" spans="1:15" x14ac:dyDescent="0.3">
      <c r="A3061" t="s">
        <v>676</v>
      </c>
      <c r="B3061">
        <v>94.77</v>
      </c>
      <c r="C3061">
        <v>1</v>
      </c>
      <c r="D3061" s="18">
        <v>39132</v>
      </c>
      <c r="E3061" s="18">
        <v>39224</v>
      </c>
      <c r="F3061" t="s">
        <v>5960</v>
      </c>
      <c r="G3061" t="s">
        <v>5969</v>
      </c>
      <c r="H3061" t="s">
        <v>681</v>
      </c>
      <c r="I3061" t="s">
        <v>678</v>
      </c>
      <c r="J3061" t="s">
        <v>679</v>
      </c>
      <c r="K3061" t="s">
        <v>2672</v>
      </c>
      <c r="L3061" t="s">
        <v>2939</v>
      </c>
      <c r="M3061">
        <v>302800</v>
      </c>
      <c r="N3061">
        <v>16000</v>
      </c>
      <c r="O3061" s="59">
        <v>25469511</v>
      </c>
    </row>
    <row r="3062" spans="1:15" x14ac:dyDescent="0.3">
      <c r="A3062" t="s">
        <v>676</v>
      </c>
      <c r="B3062">
        <v>94.03</v>
      </c>
      <c r="C3062">
        <v>1</v>
      </c>
      <c r="D3062" s="18">
        <v>39222</v>
      </c>
      <c r="E3062" s="18">
        <v>39313</v>
      </c>
      <c r="F3062" t="s">
        <v>5957</v>
      </c>
      <c r="G3062" t="s">
        <v>5969</v>
      </c>
      <c r="H3062" t="s">
        <v>681</v>
      </c>
      <c r="I3062" t="s">
        <v>683</v>
      </c>
      <c r="J3062" t="s">
        <v>684</v>
      </c>
      <c r="K3062" t="s">
        <v>2072</v>
      </c>
      <c r="L3062" t="s">
        <v>2938</v>
      </c>
      <c r="M3062">
        <v>2738172</v>
      </c>
      <c r="N3062">
        <v>16000</v>
      </c>
      <c r="O3062" s="59">
        <v>26148415</v>
      </c>
    </row>
    <row r="3063" spans="1:15" x14ac:dyDescent="0.3">
      <c r="A3063" t="s">
        <v>690</v>
      </c>
      <c r="B3063">
        <v>98.41</v>
      </c>
      <c r="C3063">
        <v>1</v>
      </c>
      <c r="D3063" s="18">
        <v>39362</v>
      </c>
      <c r="E3063" s="18">
        <v>39388</v>
      </c>
      <c r="F3063" t="s">
        <v>5959</v>
      </c>
      <c r="G3063" t="s">
        <v>5969</v>
      </c>
      <c r="H3063" t="s">
        <v>681</v>
      </c>
      <c r="I3063" t="s">
        <v>711</v>
      </c>
      <c r="J3063" t="s">
        <v>712</v>
      </c>
      <c r="K3063" t="s">
        <v>2937</v>
      </c>
      <c r="L3063" t="s">
        <v>1162</v>
      </c>
      <c r="M3063">
        <v>134684</v>
      </c>
      <c r="N3063">
        <v>16000</v>
      </c>
      <c r="O3063" s="59">
        <v>27216224</v>
      </c>
    </row>
    <row r="3064" spans="1:15" x14ac:dyDescent="0.3">
      <c r="A3064" t="s">
        <v>676</v>
      </c>
      <c r="B3064">
        <v>94.77</v>
      </c>
      <c r="C3064">
        <v>1</v>
      </c>
      <c r="D3064" s="18">
        <v>39165</v>
      </c>
      <c r="E3064" s="18">
        <v>39235</v>
      </c>
      <c r="F3064" t="s">
        <v>5960</v>
      </c>
      <c r="G3064" t="s">
        <v>5969</v>
      </c>
      <c r="H3064" t="s">
        <v>681</v>
      </c>
      <c r="I3064" t="s">
        <v>678</v>
      </c>
      <c r="J3064" t="s">
        <v>679</v>
      </c>
      <c r="K3064" t="s">
        <v>2002</v>
      </c>
      <c r="L3064" t="s">
        <v>2936</v>
      </c>
      <c r="M3064">
        <v>303395</v>
      </c>
      <c r="N3064">
        <v>16000</v>
      </c>
      <c r="O3064" s="59">
        <v>25723263</v>
      </c>
    </row>
    <row r="3065" spans="1:15" x14ac:dyDescent="0.3">
      <c r="A3065" t="s">
        <v>676</v>
      </c>
      <c r="B3065">
        <v>108.51</v>
      </c>
      <c r="C3065">
        <v>1</v>
      </c>
      <c r="D3065" s="18">
        <v>39416</v>
      </c>
      <c r="E3065" s="18">
        <v>39450</v>
      </c>
      <c r="F3065" t="s">
        <v>5959</v>
      </c>
      <c r="G3065" t="s">
        <v>5969</v>
      </c>
      <c r="H3065" t="s">
        <v>681</v>
      </c>
      <c r="I3065" t="s">
        <v>672</v>
      </c>
      <c r="J3065" t="s">
        <v>851</v>
      </c>
      <c r="K3065" t="s">
        <v>2935</v>
      </c>
      <c r="L3065" t="s">
        <v>2934</v>
      </c>
      <c r="M3065">
        <v>275298</v>
      </c>
      <c r="N3065">
        <v>16000</v>
      </c>
      <c r="O3065" s="59">
        <v>27663699</v>
      </c>
    </row>
    <row r="3066" spans="1:15" x14ac:dyDescent="0.3">
      <c r="A3066" t="s">
        <v>676</v>
      </c>
      <c r="B3066">
        <v>146.53</v>
      </c>
      <c r="C3066">
        <v>2</v>
      </c>
      <c r="D3066" s="18">
        <v>39348</v>
      </c>
      <c r="E3066" s="18">
        <v>39416</v>
      </c>
      <c r="F3066" t="s">
        <v>5958</v>
      </c>
      <c r="G3066" t="s">
        <v>5969</v>
      </c>
      <c r="H3066" t="s">
        <v>675</v>
      </c>
      <c r="I3066" t="s">
        <v>672</v>
      </c>
      <c r="J3066" t="s">
        <v>851</v>
      </c>
      <c r="K3066" t="s">
        <v>941</v>
      </c>
      <c r="L3066" t="s">
        <v>994</v>
      </c>
      <c r="M3066">
        <v>273686</v>
      </c>
      <c r="N3066">
        <v>30300</v>
      </c>
      <c r="O3066" s="59">
        <v>27117955</v>
      </c>
    </row>
    <row r="3067" spans="1:15" x14ac:dyDescent="0.3">
      <c r="A3067" t="s">
        <v>690</v>
      </c>
      <c r="B3067">
        <v>98.91</v>
      </c>
      <c r="C3067">
        <v>1</v>
      </c>
      <c r="D3067" s="18">
        <v>39425</v>
      </c>
      <c r="E3067" s="18">
        <v>39457</v>
      </c>
      <c r="F3067" t="s">
        <v>5959</v>
      </c>
      <c r="G3067" t="s">
        <v>5969</v>
      </c>
      <c r="H3067" t="s">
        <v>681</v>
      </c>
      <c r="I3067" t="s">
        <v>711</v>
      </c>
      <c r="J3067" t="s">
        <v>712</v>
      </c>
      <c r="K3067" t="s">
        <v>1342</v>
      </c>
      <c r="L3067" t="s">
        <v>2933</v>
      </c>
      <c r="M3067">
        <v>772446</v>
      </c>
      <c r="N3067">
        <v>16000</v>
      </c>
      <c r="O3067" s="59">
        <v>27709427</v>
      </c>
    </row>
    <row r="3068" spans="1:15" x14ac:dyDescent="0.3">
      <c r="A3068" t="s">
        <v>690</v>
      </c>
      <c r="B3068">
        <v>165.45</v>
      </c>
      <c r="C3068">
        <v>2</v>
      </c>
      <c r="D3068" s="18">
        <v>39279</v>
      </c>
      <c r="E3068" s="18">
        <v>39318</v>
      </c>
      <c r="F3068" t="s">
        <v>5958</v>
      </c>
      <c r="G3068" t="s">
        <v>5968</v>
      </c>
      <c r="H3068" t="s">
        <v>755</v>
      </c>
      <c r="I3068" t="s">
        <v>687</v>
      </c>
      <c r="J3068" t="s">
        <v>688</v>
      </c>
      <c r="K3068" t="s">
        <v>2932</v>
      </c>
      <c r="L3068" t="s">
        <v>2931</v>
      </c>
      <c r="M3068">
        <v>269983</v>
      </c>
      <c r="N3068">
        <v>87000</v>
      </c>
      <c r="O3068" s="59">
        <v>2254876</v>
      </c>
    </row>
    <row r="3069" spans="1:15" x14ac:dyDescent="0.3">
      <c r="A3069" t="s">
        <v>690</v>
      </c>
      <c r="B3069">
        <v>123.68</v>
      </c>
      <c r="C3069">
        <v>3</v>
      </c>
      <c r="D3069" s="18">
        <v>39349</v>
      </c>
      <c r="E3069" s="18">
        <v>39360</v>
      </c>
      <c r="F3069" t="s">
        <v>5958</v>
      </c>
      <c r="G3069" t="s">
        <v>5969</v>
      </c>
      <c r="H3069" t="s">
        <v>675</v>
      </c>
      <c r="I3069" t="s">
        <v>711</v>
      </c>
      <c r="J3069" t="s">
        <v>712</v>
      </c>
      <c r="K3069" t="s">
        <v>1214</v>
      </c>
      <c r="L3069" t="s">
        <v>1221</v>
      </c>
      <c r="M3069">
        <v>148809</v>
      </c>
      <c r="N3069">
        <v>30300</v>
      </c>
      <c r="O3069" s="59">
        <v>27108067</v>
      </c>
    </row>
    <row r="3070" spans="1:15" x14ac:dyDescent="0.3">
      <c r="A3070" t="s">
        <v>696</v>
      </c>
      <c r="B3070">
        <v>115.76</v>
      </c>
      <c r="C3070">
        <v>1</v>
      </c>
      <c r="D3070" s="18">
        <v>39306</v>
      </c>
      <c r="E3070" s="18">
        <v>39322</v>
      </c>
      <c r="F3070" t="s">
        <v>5958</v>
      </c>
      <c r="G3070" t="s">
        <v>5969</v>
      </c>
      <c r="H3070" t="s">
        <v>681</v>
      </c>
      <c r="I3070" t="s">
        <v>693</v>
      </c>
      <c r="J3070" t="s">
        <v>694</v>
      </c>
      <c r="K3070" t="s">
        <v>2437</v>
      </c>
      <c r="L3070" t="s">
        <v>2930</v>
      </c>
      <c r="M3070">
        <v>370387</v>
      </c>
      <c r="N3070">
        <v>16000</v>
      </c>
      <c r="O3070" s="59">
        <v>26800584</v>
      </c>
    </row>
    <row r="3071" spans="1:15" x14ac:dyDescent="0.3">
      <c r="A3071" t="s">
        <v>690</v>
      </c>
      <c r="B3071">
        <v>138.52000000000001</v>
      </c>
      <c r="C3071">
        <v>2</v>
      </c>
      <c r="D3071" s="18">
        <v>39185</v>
      </c>
      <c r="E3071" s="18">
        <v>39203</v>
      </c>
      <c r="F3071" t="s">
        <v>5957</v>
      </c>
      <c r="G3071" t="s">
        <v>5969</v>
      </c>
      <c r="H3071" t="s">
        <v>675</v>
      </c>
      <c r="I3071" t="s">
        <v>687</v>
      </c>
      <c r="J3071" t="s">
        <v>688</v>
      </c>
      <c r="K3071" t="s">
        <v>1212</v>
      </c>
      <c r="L3071" t="s">
        <v>2929</v>
      </c>
      <c r="M3071">
        <v>260970</v>
      </c>
      <c r="N3071">
        <v>30300</v>
      </c>
      <c r="O3071" s="59">
        <v>25878458</v>
      </c>
    </row>
    <row r="3072" spans="1:15" x14ac:dyDescent="0.3">
      <c r="A3072" t="s">
        <v>676</v>
      </c>
      <c r="B3072">
        <v>117.86</v>
      </c>
      <c r="C3072">
        <v>2</v>
      </c>
      <c r="D3072" s="18">
        <v>39173</v>
      </c>
      <c r="E3072" s="18">
        <v>39193</v>
      </c>
      <c r="F3072" t="s">
        <v>5957</v>
      </c>
      <c r="G3072" t="s">
        <v>5969</v>
      </c>
      <c r="H3072" t="s">
        <v>675</v>
      </c>
      <c r="I3072" t="s">
        <v>683</v>
      </c>
      <c r="J3072" t="s">
        <v>684</v>
      </c>
      <c r="K3072" t="s">
        <v>2928</v>
      </c>
      <c r="L3072" t="s">
        <v>2927</v>
      </c>
      <c r="M3072">
        <v>308787</v>
      </c>
      <c r="N3072">
        <v>30300</v>
      </c>
      <c r="O3072" s="59">
        <v>1053717</v>
      </c>
    </row>
    <row r="3073" spans="1:15" x14ac:dyDescent="0.3">
      <c r="A3073" t="s">
        <v>690</v>
      </c>
      <c r="B3073">
        <v>100.7</v>
      </c>
      <c r="C3073">
        <v>2</v>
      </c>
      <c r="D3073" s="18">
        <v>39297</v>
      </c>
      <c r="E3073" s="18">
        <v>39314</v>
      </c>
      <c r="F3073" t="s">
        <v>5958</v>
      </c>
      <c r="G3073" t="s">
        <v>5969</v>
      </c>
      <c r="H3073" t="s">
        <v>681</v>
      </c>
      <c r="I3073" t="s">
        <v>722</v>
      </c>
      <c r="J3073" t="s">
        <v>797</v>
      </c>
      <c r="K3073" t="s">
        <v>1766</v>
      </c>
      <c r="L3073" t="s">
        <v>2661</v>
      </c>
      <c r="M3073">
        <v>2669873</v>
      </c>
      <c r="N3073">
        <v>16000</v>
      </c>
      <c r="O3073" s="59">
        <v>26725197</v>
      </c>
    </row>
    <row r="3074" spans="1:15" x14ac:dyDescent="0.3">
      <c r="A3074" t="s">
        <v>709</v>
      </c>
      <c r="B3074">
        <v>114.52</v>
      </c>
      <c r="C3074">
        <v>1</v>
      </c>
      <c r="D3074" s="18">
        <v>39377</v>
      </c>
      <c r="E3074" s="18">
        <v>39393</v>
      </c>
      <c r="F3074" t="s">
        <v>5959</v>
      </c>
      <c r="G3074" t="s">
        <v>5969</v>
      </c>
      <c r="H3074" t="s">
        <v>681</v>
      </c>
      <c r="I3074" t="s">
        <v>726</v>
      </c>
      <c r="J3074" t="s">
        <v>1304</v>
      </c>
      <c r="K3074" t="s">
        <v>1305</v>
      </c>
      <c r="L3074" t="s">
        <v>1303</v>
      </c>
      <c r="M3074">
        <v>2570307</v>
      </c>
      <c r="N3074">
        <v>16000</v>
      </c>
      <c r="O3074" s="59">
        <v>27330546</v>
      </c>
    </row>
    <row r="3075" spans="1:15" x14ac:dyDescent="0.3">
      <c r="A3075" t="s">
        <v>690</v>
      </c>
      <c r="B3075">
        <v>183.6</v>
      </c>
      <c r="C3075">
        <v>4</v>
      </c>
      <c r="D3075" s="18">
        <v>39447</v>
      </c>
      <c r="E3075" s="18">
        <v>39455</v>
      </c>
      <c r="F3075" t="s">
        <v>5959</v>
      </c>
      <c r="G3075" t="s">
        <v>5969</v>
      </c>
      <c r="H3075" t="s">
        <v>699</v>
      </c>
      <c r="I3075" t="s">
        <v>722</v>
      </c>
      <c r="J3075" t="s">
        <v>723</v>
      </c>
      <c r="K3075" t="s">
        <v>1294</v>
      </c>
      <c r="L3075" t="s">
        <v>2926</v>
      </c>
      <c r="M3075">
        <v>935435</v>
      </c>
      <c r="N3075">
        <v>70700</v>
      </c>
      <c r="O3075" s="59">
        <v>27860666</v>
      </c>
    </row>
    <row r="3076" spans="1:15" x14ac:dyDescent="0.3">
      <c r="A3076" t="s">
        <v>690</v>
      </c>
      <c r="B3076">
        <v>138.52000000000001</v>
      </c>
      <c r="C3076">
        <v>2</v>
      </c>
      <c r="D3076" s="18">
        <v>39304</v>
      </c>
      <c r="E3076" s="18">
        <v>39337</v>
      </c>
      <c r="F3076" t="s">
        <v>5958</v>
      </c>
      <c r="G3076" t="s">
        <v>5969</v>
      </c>
      <c r="H3076" t="s">
        <v>675</v>
      </c>
      <c r="I3076" t="s">
        <v>687</v>
      </c>
      <c r="J3076" t="s">
        <v>688</v>
      </c>
      <c r="K3076" t="s">
        <v>1212</v>
      </c>
      <c r="L3076" t="s">
        <v>1450</v>
      </c>
      <c r="M3076">
        <v>744835</v>
      </c>
      <c r="N3076">
        <v>30300</v>
      </c>
      <c r="O3076" s="59">
        <v>26791156</v>
      </c>
    </row>
    <row r="3077" spans="1:15" x14ac:dyDescent="0.3">
      <c r="A3077" t="s">
        <v>690</v>
      </c>
      <c r="B3077">
        <v>135.16999999999999</v>
      </c>
      <c r="C3077">
        <v>3</v>
      </c>
      <c r="D3077" s="18">
        <v>39391</v>
      </c>
      <c r="E3077" s="18">
        <v>39418</v>
      </c>
      <c r="F3077" t="s">
        <v>5959</v>
      </c>
      <c r="G3077" t="s">
        <v>5968</v>
      </c>
      <c r="H3077" t="s">
        <v>720</v>
      </c>
      <c r="I3077" t="s">
        <v>711</v>
      </c>
      <c r="J3077" t="s">
        <v>712</v>
      </c>
      <c r="K3077" t="s">
        <v>801</v>
      </c>
      <c r="L3077" t="s">
        <v>1470</v>
      </c>
      <c r="M3077">
        <v>2917364</v>
      </c>
      <c r="N3077">
        <v>90830</v>
      </c>
      <c r="O3077" s="59">
        <v>27437782</v>
      </c>
    </row>
    <row r="3078" spans="1:15" x14ac:dyDescent="0.3">
      <c r="A3078" t="s">
        <v>709</v>
      </c>
      <c r="B3078">
        <v>122.73</v>
      </c>
      <c r="C3078">
        <v>2</v>
      </c>
      <c r="D3078" s="18">
        <v>39286</v>
      </c>
      <c r="E3078" s="18">
        <v>39320</v>
      </c>
      <c r="F3078" t="s">
        <v>5958</v>
      </c>
      <c r="G3078" t="s">
        <v>5969</v>
      </c>
      <c r="H3078" t="s">
        <v>681</v>
      </c>
      <c r="I3078" t="s">
        <v>726</v>
      </c>
      <c r="J3078" t="s">
        <v>750</v>
      </c>
      <c r="K3078" t="s">
        <v>982</v>
      </c>
      <c r="L3078" t="s">
        <v>2925</v>
      </c>
      <c r="M3078">
        <v>2294999</v>
      </c>
      <c r="N3078">
        <v>16000</v>
      </c>
      <c r="O3078" s="59">
        <v>2259688</v>
      </c>
    </row>
    <row r="3079" spans="1:15" x14ac:dyDescent="0.3">
      <c r="A3079" t="s">
        <v>690</v>
      </c>
      <c r="B3079">
        <v>138.24</v>
      </c>
      <c r="C3079">
        <v>3</v>
      </c>
      <c r="D3079" s="18">
        <v>39202</v>
      </c>
      <c r="E3079" s="18">
        <v>39217</v>
      </c>
      <c r="F3079" t="s">
        <v>5957</v>
      </c>
      <c r="G3079" t="s">
        <v>5969</v>
      </c>
      <c r="H3079" t="s">
        <v>675</v>
      </c>
      <c r="I3079" t="s">
        <v>839</v>
      </c>
      <c r="J3079" t="s">
        <v>840</v>
      </c>
      <c r="K3079" t="s">
        <v>1287</v>
      </c>
      <c r="L3079" t="s">
        <v>1870</v>
      </c>
      <c r="M3079">
        <v>2403370</v>
      </c>
      <c r="N3079">
        <v>30300</v>
      </c>
      <c r="O3079" s="59">
        <v>26040089</v>
      </c>
    </row>
    <row r="3080" spans="1:15" x14ac:dyDescent="0.3">
      <c r="A3080" t="s">
        <v>709</v>
      </c>
      <c r="B3080">
        <v>177.5</v>
      </c>
      <c r="C3080">
        <v>4</v>
      </c>
      <c r="D3080" s="18">
        <v>39403</v>
      </c>
      <c r="E3080" s="18">
        <v>39412</v>
      </c>
      <c r="F3080" t="s">
        <v>5959</v>
      </c>
      <c r="G3080" t="s">
        <v>5968</v>
      </c>
      <c r="H3080" t="s">
        <v>720</v>
      </c>
      <c r="I3080" t="s">
        <v>746</v>
      </c>
      <c r="J3080" t="s">
        <v>747</v>
      </c>
      <c r="K3080" t="s">
        <v>1144</v>
      </c>
      <c r="L3080" t="s">
        <v>734</v>
      </c>
      <c r="M3080">
        <v>380937</v>
      </c>
      <c r="N3080">
        <v>90830</v>
      </c>
      <c r="O3080" s="59">
        <v>17817952</v>
      </c>
    </row>
    <row r="3081" spans="1:15" x14ac:dyDescent="0.3">
      <c r="A3081" t="s">
        <v>690</v>
      </c>
      <c r="B3081">
        <v>104.82</v>
      </c>
      <c r="C3081">
        <v>2</v>
      </c>
      <c r="D3081" s="18">
        <v>39202</v>
      </c>
      <c r="E3081" s="18">
        <v>39233</v>
      </c>
      <c r="F3081" t="s">
        <v>5957</v>
      </c>
      <c r="G3081" t="s">
        <v>5969</v>
      </c>
      <c r="H3081" t="s">
        <v>681</v>
      </c>
      <c r="I3081" t="s">
        <v>687</v>
      </c>
      <c r="J3081" t="s">
        <v>688</v>
      </c>
      <c r="K3081" t="s">
        <v>2924</v>
      </c>
      <c r="L3081" t="s">
        <v>814</v>
      </c>
      <c r="M3081">
        <v>1894732</v>
      </c>
      <c r="N3081">
        <v>16000</v>
      </c>
      <c r="O3081" s="59">
        <v>25985866</v>
      </c>
    </row>
    <row r="3082" spans="1:15" x14ac:dyDescent="0.3">
      <c r="A3082" t="s">
        <v>709</v>
      </c>
      <c r="B3082">
        <v>130.55000000000001</v>
      </c>
      <c r="C3082">
        <v>2</v>
      </c>
      <c r="D3082" s="18">
        <v>39403</v>
      </c>
      <c r="E3082" s="18">
        <v>39405</v>
      </c>
      <c r="F3082" t="s">
        <v>5959</v>
      </c>
      <c r="G3082" t="s">
        <v>5969</v>
      </c>
      <c r="H3082" t="s">
        <v>675</v>
      </c>
      <c r="I3082" t="s">
        <v>726</v>
      </c>
      <c r="J3082" t="s">
        <v>727</v>
      </c>
      <c r="K3082" t="s">
        <v>1059</v>
      </c>
      <c r="L3082" t="s">
        <v>1496</v>
      </c>
      <c r="M3082">
        <v>190249</v>
      </c>
      <c r="N3082">
        <v>30300</v>
      </c>
      <c r="O3082" s="59">
        <v>27550204</v>
      </c>
    </row>
    <row r="3083" spans="1:15" x14ac:dyDescent="0.3">
      <c r="A3083" t="s">
        <v>690</v>
      </c>
      <c r="B3083">
        <v>100.7</v>
      </c>
      <c r="C3083">
        <v>2</v>
      </c>
      <c r="D3083" s="18">
        <v>39112</v>
      </c>
      <c r="E3083" s="18">
        <v>39113</v>
      </c>
      <c r="F3083" t="s">
        <v>5960</v>
      </c>
      <c r="G3083" t="s">
        <v>5969</v>
      </c>
      <c r="H3083" t="s">
        <v>681</v>
      </c>
      <c r="I3083" t="s">
        <v>722</v>
      </c>
      <c r="J3083" t="s">
        <v>797</v>
      </c>
      <c r="K3083" t="s">
        <v>2923</v>
      </c>
      <c r="L3083" t="s">
        <v>2922</v>
      </c>
      <c r="M3083">
        <v>2500756</v>
      </c>
      <c r="N3083">
        <v>16000</v>
      </c>
      <c r="O3083" s="59">
        <v>25302033</v>
      </c>
    </row>
    <row r="3084" spans="1:15" x14ac:dyDescent="0.3">
      <c r="A3084" t="s">
        <v>690</v>
      </c>
      <c r="B3084">
        <v>123.68</v>
      </c>
      <c r="C3084">
        <v>3</v>
      </c>
      <c r="D3084" s="18">
        <v>39355</v>
      </c>
      <c r="E3084" s="18">
        <v>39367</v>
      </c>
      <c r="F3084" t="s">
        <v>5958</v>
      </c>
      <c r="G3084" t="s">
        <v>5969</v>
      </c>
      <c r="H3084" t="s">
        <v>675</v>
      </c>
      <c r="I3084" t="s">
        <v>711</v>
      </c>
      <c r="J3084" t="s">
        <v>712</v>
      </c>
      <c r="K3084" t="s">
        <v>801</v>
      </c>
      <c r="L3084" t="s">
        <v>2921</v>
      </c>
      <c r="M3084">
        <v>2881290</v>
      </c>
      <c r="N3084">
        <v>30300</v>
      </c>
      <c r="O3084" s="59">
        <v>2385028</v>
      </c>
    </row>
    <row r="3085" spans="1:15" x14ac:dyDescent="0.3">
      <c r="A3085" t="s">
        <v>709</v>
      </c>
      <c r="B3085">
        <v>177.63</v>
      </c>
      <c r="C3085">
        <v>3</v>
      </c>
      <c r="D3085" s="18">
        <v>39447</v>
      </c>
      <c r="E3085" s="18">
        <v>39472</v>
      </c>
      <c r="F3085" t="s">
        <v>5959</v>
      </c>
      <c r="G3085" t="s">
        <v>5968</v>
      </c>
      <c r="H3085" t="s">
        <v>720</v>
      </c>
      <c r="I3085" t="s">
        <v>771</v>
      </c>
      <c r="J3085" t="s">
        <v>772</v>
      </c>
      <c r="K3085" t="s">
        <v>2920</v>
      </c>
      <c r="L3085" t="s">
        <v>1084</v>
      </c>
      <c r="M3085">
        <v>991749</v>
      </c>
      <c r="N3085">
        <v>90830</v>
      </c>
      <c r="O3085" s="59">
        <v>27866382</v>
      </c>
    </row>
    <row r="3086" spans="1:15" x14ac:dyDescent="0.3">
      <c r="A3086" t="s">
        <v>676</v>
      </c>
      <c r="B3086">
        <v>110.79</v>
      </c>
      <c r="C3086">
        <v>1</v>
      </c>
      <c r="D3086" s="18">
        <v>39240</v>
      </c>
      <c r="E3086" s="18">
        <v>39326</v>
      </c>
      <c r="F3086" t="s">
        <v>5957</v>
      </c>
      <c r="G3086" t="s">
        <v>5969</v>
      </c>
      <c r="H3086" t="s">
        <v>675</v>
      </c>
      <c r="I3086" t="s">
        <v>678</v>
      </c>
      <c r="J3086" t="s">
        <v>679</v>
      </c>
      <c r="K3086" t="s">
        <v>882</v>
      </c>
      <c r="L3086" t="s">
        <v>2919</v>
      </c>
      <c r="M3086">
        <v>701570</v>
      </c>
      <c r="N3086">
        <v>30300</v>
      </c>
      <c r="O3086" s="59">
        <v>26255285</v>
      </c>
    </row>
    <row r="3087" spans="1:15" x14ac:dyDescent="0.3">
      <c r="A3087" t="s">
        <v>709</v>
      </c>
      <c r="B3087">
        <v>115.68</v>
      </c>
      <c r="C3087">
        <v>2</v>
      </c>
      <c r="D3087" s="18">
        <v>39262</v>
      </c>
      <c r="E3087" s="18">
        <v>39274</v>
      </c>
      <c r="F3087" t="s">
        <v>5957</v>
      </c>
      <c r="G3087" t="s">
        <v>5969</v>
      </c>
      <c r="H3087" t="s">
        <v>681</v>
      </c>
      <c r="I3087" t="s">
        <v>771</v>
      </c>
      <c r="J3087" t="s">
        <v>772</v>
      </c>
      <c r="K3087" t="s">
        <v>2270</v>
      </c>
      <c r="L3087" t="s">
        <v>2269</v>
      </c>
      <c r="M3087">
        <v>9080503</v>
      </c>
      <c r="N3087">
        <v>16000</v>
      </c>
      <c r="O3087" s="59">
        <v>26505714</v>
      </c>
    </row>
    <row r="3088" spans="1:15" x14ac:dyDescent="0.3">
      <c r="A3088" t="s">
        <v>676</v>
      </c>
      <c r="B3088">
        <v>94.03</v>
      </c>
      <c r="C3088">
        <v>1</v>
      </c>
      <c r="D3088" s="18">
        <v>39306</v>
      </c>
      <c r="E3088" s="18">
        <v>39403</v>
      </c>
      <c r="F3088" t="s">
        <v>5958</v>
      </c>
      <c r="G3088" t="s">
        <v>5969</v>
      </c>
      <c r="H3088" t="s">
        <v>681</v>
      </c>
      <c r="I3088" t="s">
        <v>683</v>
      </c>
      <c r="J3088" t="s">
        <v>684</v>
      </c>
      <c r="K3088" t="s">
        <v>685</v>
      </c>
      <c r="L3088" t="s">
        <v>2593</v>
      </c>
      <c r="M3088">
        <v>997872</v>
      </c>
      <c r="N3088">
        <v>16000</v>
      </c>
      <c r="O3088" s="59">
        <v>26849267</v>
      </c>
    </row>
    <row r="3089" spans="1:15" x14ac:dyDescent="0.3">
      <c r="A3089" t="s">
        <v>676</v>
      </c>
      <c r="B3089">
        <v>125.07</v>
      </c>
      <c r="C3089">
        <v>1</v>
      </c>
      <c r="D3089" s="18">
        <v>39305</v>
      </c>
      <c r="E3089" s="18">
        <v>39393</v>
      </c>
      <c r="F3089" t="s">
        <v>5958</v>
      </c>
      <c r="G3089" t="s">
        <v>5969</v>
      </c>
      <c r="H3089" t="s">
        <v>675</v>
      </c>
      <c r="I3089" t="s">
        <v>683</v>
      </c>
      <c r="J3089" t="s">
        <v>730</v>
      </c>
      <c r="K3089" t="s">
        <v>2464</v>
      </c>
      <c r="L3089" t="s">
        <v>1288</v>
      </c>
      <c r="M3089">
        <v>226616</v>
      </c>
      <c r="N3089">
        <v>30300</v>
      </c>
      <c r="O3089" s="59">
        <v>26788715</v>
      </c>
    </row>
    <row r="3090" spans="1:15" x14ac:dyDescent="0.3">
      <c r="A3090" t="s">
        <v>709</v>
      </c>
      <c r="B3090">
        <v>97.73</v>
      </c>
      <c r="C3090">
        <v>2</v>
      </c>
      <c r="D3090" s="18">
        <v>39101</v>
      </c>
      <c r="E3090" s="18">
        <v>39143</v>
      </c>
      <c r="F3090" t="s">
        <v>5960</v>
      </c>
      <c r="G3090" t="s">
        <v>5968</v>
      </c>
      <c r="H3090" t="s">
        <v>720</v>
      </c>
      <c r="I3090" t="s">
        <v>706</v>
      </c>
      <c r="J3090" t="s">
        <v>707</v>
      </c>
      <c r="K3090" t="s">
        <v>1076</v>
      </c>
      <c r="L3090" t="s">
        <v>1075</v>
      </c>
      <c r="M3090">
        <v>9023950</v>
      </c>
      <c r="N3090">
        <v>90830</v>
      </c>
      <c r="O3090" s="59">
        <v>25324754</v>
      </c>
    </row>
    <row r="3091" spans="1:15" x14ac:dyDescent="0.3">
      <c r="A3091" t="s">
        <v>690</v>
      </c>
      <c r="B3091">
        <v>183.6</v>
      </c>
      <c r="C3091">
        <v>4</v>
      </c>
      <c r="D3091" s="18">
        <v>39268</v>
      </c>
      <c r="E3091" s="18">
        <v>39299</v>
      </c>
      <c r="F3091" t="s">
        <v>5958</v>
      </c>
      <c r="G3091" t="s">
        <v>5969</v>
      </c>
      <c r="H3091" t="s">
        <v>699</v>
      </c>
      <c r="I3091" t="s">
        <v>722</v>
      </c>
      <c r="J3091" t="s">
        <v>723</v>
      </c>
      <c r="K3091" t="s">
        <v>2918</v>
      </c>
      <c r="L3091" t="s">
        <v>2917</v>
      </c>
      <c r="M3091">
        <v>2575780</v>
      </c>
      <c r="N3091">
        <v>70700</v>
      </c>
      <c r="O3091" s="59">
        <v>26445452</v>
      </c>
    </row>
    <row r="3092" spans="1:15" x14ac:dyDescent="0.3">
      <c r="A3092" t="s">
        <v>690</v>
      </c>
      <c r="B3092">
        <v>111.33</v>
      </c>
      <c r="C3092">
        <v>1</v>
      </c>
      <c r="D3092" s="18">
        <v>39370</v>
      </c>
      <c r="E3092" s="18">
        <v>39389</v>
      </c>
      <c r="F3092" t="s">
        <v>5959</v>
      </c>
      <c r="G3092" t="s">
        <v>5969</v>
      </c>
      <c r="H3092" t="s">
        <v>681</v>
      </c>
      <c r="I3092" t="s">
        <v>687</v>
      </c>
      <c r="J3092" t="s">
        <v>688</v>
      </c>
      <c r="K3092" t="s">
        <v>1597</v>
      </c>
      <c r="L3092" t="s">
        <v>2916</v>
      </c>
      <c r="M3092">
        <v>1961133</v>
      </c>
      <c r="N3092">
        <v>16000</v>
      </c>
      <c r="O3092" s="59">
        <v>27408532</v>
      </c>
    </row>
    <row r="3093" spans="1:15" x14ac:dyDescent="0.3">
      <c r="A3093" t="s">
        <v>690</v>
      </c>
      <c r="B3093">
        <v>112.39</v>
      </c>
      <c r="C3093">
        <v>1</v>
      </c>
      <c r="D3093" s="18">
        <v>39431</v>
      </c>
      <c r="E3093" s="18">
        <v>39451</v>
      </c>
      <c r="F3093" t="s">
        <v>5959</v>
      </c>
      <c r="G3093" t="s">
        <v>5969</v>
      </c>
      <c r="H3093" t="s">
        <v>681</v>
      </c>
      <c r="I3093" t="s">
        <v>722</v>
      </c>
      <c r="J3093" t="s">
        <v>797</v>
      </c>
      <c r="K3093" t="s">
        <v>2758</v>
      </c>
      <c r="L3093" t="s">
        <v>2757</v>
      </c>
      <c r="M3093">
        <v>104761</v>
      </c>
      <c r="N3093">
        <v>16000</v>
      </c>
      <c r="O3093" s="59">
        <v>27760853</v>
      </c>
    </row>
    <row r="3094" spans="1:15" x14ac:dyDescent="0.3">
      <c r="A3094" t="s">
        <v>696</v>
      </c>
      <c r="B3094">
        <v>115.76</v>
      </c>
      <c r="C3094">
        <v>1</v>
      </c>
      <c r="D3094" s="18">
        <v>39334</v>
      </c>
      <c r="E3094" s="18">
        <v>39338</v>
      </c>
      <c r="F3094" t="s">
        <v>5958</v>
      </c>
      <c r="G3094" t="s">
        <v>5969</v>
      </c>
      <c r="H3094" t="s">
        <v>681</v>
      </c>
      <c r="I3094" t="s">
        <v>693</v>
      </c>
      <c r="J3094" t="s">
        <v>694</v>
      </c>
      <c r="K3094" t="s">
        <v>2608</v>
      </c>
      <c r="L3094" t="s">
        <v>2607</v>
      </c>
      <c r="M3094">
        <v>2777454</v>
      </c>
      <c r="N3094">
        <v>16000</v>
      </c>
      <c r="O3094" s="59">
        <v>27016693</v>
      </c>
    </row>
    <row r="3095" spans="1:15" x14ac:dyDescent="0.3">
      <c r="A3095" t="s">
        <v>690</v>
      </c>
      <c r="B3095">
        <v>181.83</v>
      </c>
      <c r="C3095">
        <v>4</v>
      </c>
      <c r="D3095" s="18">
        <v>39233</v>
      </c>
      <c r="E3095" s="18">
        <v>39254</v>
      </c>
      <c r="F3095" t="s">
        <v>5957</v>
      </c>
      <c r="G3095" t="s">
        <v>5969</v>
      </c>
      <c r="H3095" t="s">
        <v>699</v>
      </c>
      <c r="I3095" t="s">
        <v>711</v>
      </c>
      <c r="J3095" t="s">
        <v>712</v>
      </c>
      <c r="K3095" t="s">
        <v>935</v>
      </c>
      <c r="L3095" t="s">
        <v>1569</v>
      </c>
      <c r="M3095">
        <v>770974</v>
      </c>
      <c r="N3095">
        <v>70700</v>
      </c>
      <c r="O3095" s="59">
        <v>26232015</v>
      </c>
    </row>
    <row r="3096" spans="1:15" x14ac:dyDescent="0.3">
      <c r="A3096" t="s">
        <v>709</v>
      </c>
      <c r="B3096">
        <v>135.12</v>
      </c>
      <c r="C3096">
        <v>2</v>
      </c>
      <c r="D3096" s="18">
        <v>39311</v>
      </c>
      <c r="E3096" s="18">
        <v>39338</v>
      </c>
      <c r="F3096" t="s">
        <v>5958</v>
      </c>
      <c r="G3096" t="s">
        <v>5969</v>
      </c>
      <c r="H3096" t="s">
        <v>681</v>
      </c>
      <c r="I3096" t="s">
        <v>746</v>
      </c>
      <c r="J3096" t="s">
        <v>782</v>
      </c>
      <c r="K3096" t="s">
        <v>2915</v>
      </c>
      <c r="L3096" t="s">
        <v>2914</v>
      </c>
      <c r="M3096">
        <v>382352</v>
      </c>
      <c r="N3096">
        <v>16000</v>
      </c>
      <c r="O3096" s="59">
        <v>17763820</v>
      </c>
    </row>
    <row r="3097" spans="1:15" x14ac:dyDescent="0.3">
      <c r="A3097" t="s">
        <v>676</v>
      </c>
      <c r="B3097">
        <v>94.77</v>
      </c>
      <c r="C3097">
        <v>1</v>
      </c>
      <c r="D3097" s="18">
        <v>39214</v>
      </c>
      <c r="E3097" s="18">
        <v>39259</v>
      </c>
      <c r="F3097" t="s">
        <v>5957</v>
      </c>
      <c r="G3097" t="s">
        <v>5969</v>
      </c>
      <c r="H3097" t="s">
        <v>681</v>
      </c>
      <c r="I3097" t="s">
        <v>678</v>
      </c>
      <c r="J3097" t="s">
        <v>679</v>
      </c>
      <c r="K3097" t="s">
        <v>678</v>
      </c>
      <c r="L3097" t="s">
        <v>2913</v>
      </c>
      <c r="M3097">
        <v>2411122</v>
      </c>
      <c r="N3097">
        <v>16000</v>
      </c>
      <c r="O3097" s="59">
        <v>26095091</v>
      </c>
    </row>
    <row r="3098" spans="1:15" x14ac:dyDescent="0.3">
      <c r="A3098" t="s">
        <v>690</v>
      </c>
      <c r="B3098">
        <v>181.83</v>
      </c>
      <c r="C3098">
        <v>4</v>
      </c>
      <c r="D3098" s="18">
        <v>39425</v>
      </c>
      <c r="E3098" s="18">
        <v>39457</v>
      </c>
      <c r="F3098" t="s">
        <v>5959</v>
      </c>
      <c r="G3098" t="s">
        <v>5969</v>
      </c>
      <c r="H3098" t="s">
        <v>699</v>
      </c>
      <c r="I3098" t="s">
        <v>711</v>
      </c>
      <c r="J3098" t="s">
        <v>712</v>
      </c>
      <c r="K3098" t="s">
        <v>1146</v>
      </c>
      <c r="L3098" t="s">
        <v>2912</v>
      </c>
      <c r="M3098">
        <v>936431</v>
      </c>
      <c r="N3098">
        <v>70700</v>
      </c>
      <c r="O3098" s="59">
        <v>27696889</v>
      </c>
    </row>
    <row r="3099" spans="1:15" x14ac:dyDescent="0.3">
      <c r="A3099" t="s">
        <v>676</v>
      </c>
      <c r="B3099">
        <v>108.51</v>
      </c>
      <c r="C3099">
        <v>1</v>
      </c>
      <c r="D3099" s="18">
        <v>39132</v>
      </c>
      <c r="E3099" s="18">
        <v>39160</v>
      </c>
      <c r="F3099" t="s">
        <v>5960</v>
      </c>
      <c r="G3099" t="s">
        <v>5969</v>
      </c>
      <c r="H3099" t="s">
        <v>681</v>
      </c>
      <c r="I3099" t="s">
        <v>672</v>
      </c>
      <c r="J3099" t="s">
        <v>851</v>
      </c>
      <c r="K3099" t="s">
        <v>1249</v>
      </c>
      <c r="L3099" t="s">
        <v>2911</v>
      </c>
      <c r="M3099">
        <v>276228</v>
      </c>
      <c r="N3099">
        <v>16000</v>
      </c>
      <c r="O3099" s="59">
        <v>25467072</v>
      </c>
    </row>
    <row r="3100" spans="1:15" x14ac:dyDescent="0.3">
      <c r="A3100" t="s">
        <v>690</v>
      </c>
      <c r="B3100">
        <v>122.89</v>
      </c>
      <c r="C3100">
        <v>2</v>
      </c>
      <c r="D3100" s="18">
        <v>39419</v>
      </c>
      <c r="E3100" s="18">
        <v>39444</v>
      </c>
      <c r="F3100" t="s">
        <v>5959</v>
      </c>
      <c r="G3100" t="s">
        <v>5969</v>
      </c>
      <c r="H3100" t="s">
        <v>675</v>
      </c>
      <c r="I3100" t="s">
        <v>711</v>
      </c>
      <c r="J3100" t="s">
        <v>712</v>
      </c>
      <c r="K3100" t="s">
        <v>830</v>
      </c>
      <c r="L3100" t="s">
        <v>829</v>
      </c>
      <c r="M3100">
        <v>2569506</v>
      </c>
      <c r="N3100">
        <v>30300</v>
      </c>
      <c r="O3100" s="59">
        <v>27840555</v>
      </c>
    </row>
    <row r="3101" spans="1:15" x14ac:dyDescent="0.3">
      <c r="A3101" t="s">
        <v>709</v>
      </c>
      <c r="B3101">
        <v>180.57</v>
      </c>
      <c r="C3101">
        <v>4</v>
      </c>
      <c r="D3101" s="18">
        <v>39335</v>
      </c>
      <c r="E3101" s="18">
        <v>39359</v>
      </c>
      <c r="F3101" t="s">
        <v>5958</v>
      </c>
      <c r="G3101" t="s">
        <v>5969</v>
      </c>
      <c r="H3101" t="s">
        <v>675</v>
      </c>
      <c r="I3101" t="s">
        <v>746</v>
      </c>
      <c r="J3101" t="s">
        <v>747</v>
      </c>
      <c r="K3101" t="s">
        <v>1805</v>
      </c>
      <c r="L3101" t="s">
        <v>1804</v>
      </c>
      <c r="M3101">
        <v>2770843</v>
      </c>
      <c r="N3101">
        <v>30300</v>
      </c>
      <c r="O3101" s="59">
        <v>180020</v>
      </c>
    </row>
    <row r="3102" spans="1:15" x14ac:dyDescent="0.3">
      <c r="A3102" t="s">
        <v>709</v>
      </c>
      <c r="B3102">
        <v>156.27000000000001</v>
      </c>
      <c r="C3102">
        <v>2</v>
      </c>
      <c r="D3102" s="18">
        <v>39340</v>
      </c>
      <c r="E3102" s="18">
        <v>39371</v>
      </c>
      <c r="F3102" t="s">
        <v>5958</v>
      </c>
      <c r="G3102" t="s">
        <v>5969</v>
      </c>
      <c r="H3102" t="s">
        <v>675</v>
      </c>
      <c r="I3102" t="s">
        <v>746</v>
      </c>
      <c r="J3102" t="s">
        <v>932</v>
      </c>
      <c r="K3102" t="s">
        <v>933</v>
      </c>
      <c r="L3102" t="s">
        <v>2910</v>
      </c>
      <c r="M3102">
        <v>1942951</v>
      </c>
      <c r="N3102">
        <v>30300</v>
      </c>
      <c r="O3102" s="59">
        <v>17778826</v>
      </c>
    </row>
    <row r="3103" spans="1:15" x14ac:dyDescent="0.3">
      <c r="A3103" t="s">
        <v>709</v>
      </c>
      <c r="B3103">
        <v>134.01</v>
      </c>
      <c r="C3103">
        <v>3</v>
      </c>
      <c r="D3103" s="18">
        <v>39105</v>
      </c>
      <c r="E3103" s="18">
        <v>39105</v>
      </c>
      <c r="F3103" t="s">
        <v>5960</v>
      </c>
      <c r="G3103" t="s">
        <v>5969</v>
      </c>
      <c r="H3103" t="s">
        <v>681</v>
      </c>
      <c r="I3103" t="s">
        <v>746</v>
      </c>
      <c r="J3103" t="s">
        <v>747</v>
      </c>
      <c r="K3103" t="s">
        <v>1640</v>
      </c>
      <c r="L3103" t="s">
        <v>1639</v>
      </c>
      <c r="M3103">
        <v>380944</v>
      </c>
      <c r="N3103">
        <v>16000</v>
      </c>
      <c r="O3103" s="59">
        <v>17643469</v>
      </c>
    </row>
    <row r="3104" spans="1:15" x14ac:dyDescent="0.3">
      <c r="A3104" t="s">
        <v>696</v>
      </c>
      <c r="B3104">
        <v>185.27</v>
      </c>
      <c r="C3104">
        <v>3</v>
      </c>
      <c r="D3104" s="18">
        <v>39426</v>
      </c>
      <c r="E3104" s="18">
        <v>39448</v>
      </c>
      <c r="F3104" t="s">
        <v>5959</v>
      </c>
      <c r="G3104" t="s">
        <v>5969</v>
      </c>
      <c r="H3104" t="s">
        <v>699</v>
      </c>
      <c r="I3104" t="s">
        <v>693</v>
      </c>
      <c r="J3104" t="s">
        <v>694</v>
      </c>
      <c r="K3104" t="s">
        <v>740</v>
      </c>
      <c r="L3104" t="s">
        <v>2909</v>
      </c>
      <c r="M3104">
        <v>960914</v>
      </c>
      <c r="N3104">
        <v>70700</v>
      </c>
      <c r="O3104" s="59">
        <v>27698743</v>
      </c>
    </row>
    <row r="3105" spans="1:15" x14ac:dyDescent="0.3">
      <c r="A3105" t="s">
        <v>696</v>
      </c>
      <c r="B3105">
        <v>129.38</v>
      </c>
      <c r="C3105">
        <v>2</v>
      </c>
      <c r="D3105" s="18">
        <v>39384</v>
      </c>
      <c r="E3105" s="18">
        <v>39399</v>
      </c>
      <c r="F3105" t="s">
        <v>5959</v>
      </c>
      <c r="G3105" t="s">
        <v>5969</v>
      </c>
      <c r="H3105" t="s">
        <v>681</v>
      </c>
      <c r="I3105" t="s">
        <v>765</v>
      </c>
      <c r="J3105" t="s">
        <v>950</v>
      </c>
      <c r="K3105" t="s">
        <v>951</v>
      </c>
      <c r="L3105" t="s">
        <v>2908</v>
      </c>
      <c r="M3105">
        <v>318152</v>
      </c>
      <c r="N3105">
        <v>16000</v>
      </c>
      <c r="O3105" s="59">
        <v>27396136</v>
      </c>
    </row>
    <row r="3106" spans="1:15" x14ac:dyDescent="0.3">
      <c r="A3106" t="s">
        <v>676</v>
      </c>
      <c r="B3106">
        <v>186.44</v>
      </c>
      <c r="C3106">
        <v>2</v>
      </c>
      <c r="D3106" s="18">
        <v>39159</v>
      </c>
      <c r="E3106" s="18">
        <v>39196</v>
      </c>
      <c r="F3106" t="s">
        <v>5960</v>
      </c>
      <c r="G3106" t="s">
        <v>5969</v>
      </c>
      <c r="H3106" t="s">
        <v>699</v>
      </c>
      <c r="I3106" t="s">
        <v>672</v>
      </c>
      <c r="J3106" t="s">
        <v>779</v>
      </c>
      <c r="K3106" t="s">
        <v>2907</v>
      </c>
      <c r="L3106" t="s">
        <v>2906</v>
      </c>
      <c r="M3106">
        <v>961236</v>
      </c>
      <c r="N3106">
        <v>70700</v>
      </c>
      <c r="O3106" s="59">
        <v>2043682</v>
      </c>
    </row>
    <row r="3107" spans="1:15" x14ac:dyDescent="0.3">
      <c r="A3107" t="s">
        <v>709</v>
      </c>
      <c r="B3107">
        <v>114.36</v>
      </c>
      <c r="C3107">
        <v>1</v>
      </c>
      <c r="D3107" s="18">
        <v>39291</v>
      </c>
      <c r="E3107" s="18">
        <v>39297</v>
      </c>
      <c r="F3107" t="s">
        <v>5958</v>
      </c>
      <c r="G3107" t="s">
        <v>5969</v>
      </c>
      <c r="H3107" t="s">
        <v>681</v>
      </c>
      <c r="I3107" t="s">
        <v>771</v>
      </c>
      <c r="J3107" t="s">
        <v>750</v>
      </c>
      <c r="K3107" t="s">
        <v>1152</v>
      </c>
      <c r="L3107" t="s">
        <v>2905</v>
      </c>
      <c r="M3107">
        <v>80059</v>
      </c>
      <c r="N3107">
        <v>16000</v>
      </c>
      <c r="O3107" s="59">
        <v>26670297</v>
      </c>
    </row>
    <row r="3108" spans="1:15" x14ac:dyDescent="0.3">
      <c r="A3108" t="s">
        <v>696</v>
      </c>
      <c r="B3108">
        <v>181.28</v>
      </c>
      <c r="C3108">
        <v>3</v>
      </c>
      <c r="D3108" s="18">
        <v>39349</v>
      </c>
      <c r="E3108" s="18">
        <v>39362</v>
      </c>
      <c r="F3108" t="s">
        <v>5958</v>
      </c>
      <c r="G3108" t="s">
        <v>5969</v>
      </c>
      <c r="H3108" t="s">
        <v>699</v>
      </c>
      <c r="I3108" t="s">
        <v>693</v>
      </c>
      <c r="J3108" t="s">
        <v>694</v>
      </c>
      <c r="K3108" t="s">
        <v>2632</v>
      </c>
      <c r="L3108" t="s">
        <v>2904</v>
      </c>
      <c r="M3108">
        <v>2674619</v>
      </c>
      <c r="N3108">
        <v>70700</v>
      </c>
      <c r="O3108" s="59">
        <v>27098649</v>
      </c>
    </row>
    <row r="3109" spans="1:15" x14ac:dyDescent="0.3">
      <c r="A3109" t="s">
        <v>709</v>
      </c>
      <c r="B3109">
        <v>191.87</v>
      </c>
      <c r="C3109">
        <v>2</v>
      </c>
      <c r="D3109" s="18">
        <v>39126</v>
      </c>
      <c r="E3109" s="18">
        <v>39171</v>
      </c>
      <c r="F3109" t="s">
        <v>5960</v>
      </c>
      <c r="G3109" t="s">
        <v>5969</v>
      </c>
      <c r="H3109" t="s">
        <v>699</v>
      </c>
      <c r="I3109" t="s">
        <v>726</v>
      </c>
      <c r="J3109" t="s">
        <v>727</v>
      </c>
      <c r="K3109" t="s">
        <v>2903</v>
      </c>
      <c r="L3109" t="s">
        <v>2902</v>
      </c>
      <c r="M3109">
        <v>942559</v>
      </c>
      <c r="N3109">
        <v>70700</v>
      </c>
      <c r="O3109" s="59">
        <v>25395712</v>
      </c>
    </row>
    <row r="3110" spans="1:15" x14ac:dyDescent="0.3">
      <c r="A3110" t="s">
        <v>696</v>
      </c>
      <c r="B3110">
        <v>168.49</v>
      </c>
      <c r="C3110">
        <v>3</v>
      </c>
      <c r="D3110" s="18">
        <v>39340</v>
      </c>
      <c r="E3110" s="18">
        <v>39351</v>
      </c>
      <c r="F3110" t="s">
        <v>5958</v>
      </c>
      <c r="G3110" t="s">
        <v>5968</v>
      </c>
      <c r="H3110" t="s">
        <v>720</v>
      </c>
      <c r="I3110" t="s">
        <v>693</v>
      </c>
      <c r="J3110" t="s">
        <v>694</v>
      </c>
      <c r="K3110" t="s">
        <v>1378</v>
      </c>
      <c r="L3110" t="s">
        <v>2901</v>
      </c>
      <c r="M3110">
        <v>1960049</v>
      </c>
      <c r="N3110">
        <v>90830</v>
      </c>
      <c r="O3110" s="59">
        <v>27069979</v>
      </c>
    </row>
    <row r="3111" spans="1:15" x14ac:dyDescent="0.3">
      <c r="A3111" t="s">
        <v>696</v>
      </c>
      <c r="B3111">
        <v>185.27</v>
      </c>
      <c r="C3111">
        <v>3</v>
      </c>
      <c r="D3111" s="18">
        <v>39447</v>
      </c>
      <c r="E3111" s="18">
        <v>39467</v>
      </c>
      <c r="F3111" t="s">
        <v>5959</v>
      </c>
      <c r="G3111" t="s">
        <v>5969</v>
      </c>
      <c r="H3111" t="s">
        <v>699</v>
      </c>
      <c r="I3111" t="s">
        <v>693</v>
      </c>
      <c r="J3111" t="s">
        <v>950</v>
      </c>
      <c r="K3111" t="s">
        <v>1491</v>
      </c>
      <c r="L3111" t="s">
        <v>2900</v>
      </c>
      <c r="M3111">
        <v>961116</v>
      </c>
      <c r="N3111">
        <v>70700</v>
      </c>
      <c r="O3111" s="59">
        <v>27862632</v>
      </c>
    </row>
    <row r="3112" spans="1:15" x14ac:dyDescent="0.3">
      <c r="A3112" t="s">
        <v>709</v>
      </c>
      <c r="B3112">
        <v>134.38</v>
      </c>
      <c r="C3112">
        <v>2</v>
      </c>
      <c r="D3112" s="18">
        <v>39244</v>
      </c>
      <c r="E3112" s="18">
        <v>39253</v>
      </c>
      <c r="F3112" t="s">
        <v>5957</v>
      </c>
      <c r="G3112" t="s">
        <v>5969</v>
      </c>
      <c r="H3112" t="s">
        <v>681</v>
      </c>
      <c r="I3112" t="s">
        <v>746</v>
      </c>
      <c r="J3112" t="s">
        <v>782</v>
      </c>
      <c r="K3112" t="s">
        <v>2899</v>
      </c>
      <c r="L3112" t="s">
        <v>2898</v>
      </c>
      <c r="M3112">
        <v>2455385</v>
      </c>
      <c r="N3112">
        <v>16000</v>
      </c>
      <c r="O3112" s="59">
        <v>17724388</v>
      </c>
    </row>
    <row r="3113" spans="1:15" x14ac:dyDescent="0.3">
      <c r="A3113" t="s">
        <v>709</v>
      </c>
      <c r="B3113">
        <v>180.57</v>
      </c>
      <c r="C3113">
        <v>4</v>
      </c>
      <c r="D3113" s="18">
        <v>39409</v>
      </c>
      <c r="E3113" s="18">
        <v>39419</v>
      </c>
      <c r="F3113" t="s">
        <v>5959</v>
      </c>
      <c r="G3113" t="s">
        <v>5969</v>
      </c>
      <c r="H3113" t="s">
        <v>675</v>
      </c>
      <c r="I3113" t="s">
        <v>746</v>
      </c>
      <c r="J3113" t="s">
        <v>747</v>
      </c>
      <c r="K3113" t="s">
        <v>1805</v>
      </c>
      <c r="L3113" t="s">
        <v>1804</v>
      </c>
      <c r="M3113">
        <v>379781</v>
      </c>
      <c r="N3113">
        <v>30300</v>
      </c>
      <c r="O3113" s="59">
        <v>17822046</v>
      </c>
    </row>
    <row r="3114" spans="1:15" x14ac:dyDescent="0.3">
      <c r="A3114" t="s">
        <v>690</v>
      </c>
      <c r="B3114">
        <v>123.68</v>
      </c>
      <c r="C3114">
        <v>3</v>
      </c>
      <c r="D3114" s="18">
        <v>39359</v>
      </c>
      <c r="E3114" s="18">
        <v>39359</v>
      </c>
      <c r="F3114" t="s">
        <v>5959</v>
      </c>
      <c r="G3114" t="s">
        <v>5969</v>
      </c>
      <c r="H3114" t="s">
        <v>675</v>
      </c>
      <c r="I3114" t="s">
        <v>711</v>
      </c>
      <c r="J3114" t="s">
        <v>712</v>
      </c>
      <c r="K3114" t="s">
        <v>2897</v>
      </c>
      <c r="L3114" t="s">
        <v>1286</v>
      </c>
      <c r="M3114">
        <v>149456</v>
      </c>
      <c r="N3114">
        <v>30300</v>
      </c>
      <c r="O3114" s="59">
        <v>27162911</v>
      </c>
    </row>
    <row r="3115" spans="1:15" x14ac:dyDescent="0.3">
      <c r="A3115" t="s">
        <v>690</v>
      </c>
      <c r="B3115">
        <v>181.83</v>
      </c>
      <c r="C3115">
        <v>4</v>
      </c>
      <c r="D3115" s="18">
        <v>39342</v>
      </c>
      <c r="E3115" s="18">
        <v>39370</v>
      </c>
      <c r="F3115" t="s">
        <v>5958</v>
      </c>
      <c r="G3115" t="s">
        <v>5969</v>
      </c>
      <c r="H3115" t="s">
        <v>699</v>
      </c>
      <c r="I3115" t="s">
        <v>711</v>
      </c>
      <c r="J3115" t="s">
        <v>712</v>
      </c>
      <c r="K3115" t="s">
        <v>713</v>
      </c>
      <c r="L3115" t="s">
        <v>2896</v>
      </c>
      <c r="M3115">
        <v>2575779</v>
      </c>
      <c r="N3115">
        <v>70700</v>
      </c>
      <c r="O3115" s="59">
        <v>27041565</v>
      </c>
    </row>
    <row r="3116" spans="1:15" x14ac:dyDescent="0.3">
      <c r="A3116" t="s">
        <v>676</v>
      </c>
      <c r="B3116">
        <v>166.65</v>
      </c>
      <c r="C3116">
        <v>2</v>
      </c>
      <c r="D3116" s="18">
        <v>39191</v>
      </c>
      <c r="E3116" s="18">
        <v>39202</v>
      </c>
      <c r="F3116" t="s">
        <v>5957</v>
      </c>
      <c r="G3116" t="s">
        <v>5969</v>
      </c>
      <c r="H3116" t="s">
        <v>699</v>
      </c>
      <c r="I3116" t="s">
        <v>678</v>
      </c>
      <c r="J3116" t="s">
        <v>679</v>
      </c>
      <c r="K3116" t="s">
        <v>882</v>
      </c>
      <c r="L3116" t="s">
        <v>2895</v>
      </c>
      <c r="M3116">
        <v>956588</v>
      </c>
      <c r="N3116">
        <v>70700</v>
      </c>
      <c r="O3116" s="59">
        <v>25859943</v>
      </c>
    </row>
    <row r="3117" spans="1:15" x14ac:dyDescent="0.3">
      <c r="A3117" t="s">
        <v>709</v>
      </c>
      <c r="B3117">
        <v>115.68</v>
      </c>
      <c r="C3117">
        <v>2</v>
      </c>
      <c r="D3117" s="18">
        <v>39220</v>
      </c>
      <c r="E3117" s="18">
        <v>39252</v>
      </c>
      <c r="F3117" t="s">
        <v>5957</v>
      </c>
      <c r="G3117" t="s">
        <v>5969</v>
      </c>
      <c r="H3117" t="s">
        <v>681</v>
      </c>
      <c r="I3117" t="s">
        <v>771</v>
      </c>
      <c r="J3117" t="s">
        <v>772</v>
      </c>
      <c r="K3117" t="s">
        <v>2894</v>
      </c>
      <c r="L3117" t="s">
        <v>2893</v>
      </c>
      <c r="M3117">
        <v>2459720</v>
      </c>
      <c r="N3117">
        <v>16000</v>
      </c>
      <c r="O3117" s="59">
        <v>26130567</v>
      </c>
    </row>
    <row r="3118" spans="1:15" x14ac:dyDescent="0.3">
      <c r="A3118" t="s">
        <v>690</v>
      </c>
      <c r="B3118">
        <v>89.04</v>
      </c>
      <c r="C3118">
        <v>1</v>
      </c>
      <c r="D3118" s="18">
        <v>39195</v>
      </c>
      <c r="E3118" s="18">
        <v>39207</v>
      </c>
      <c r="F3118" t="s">
        <v>5957</v>
      </c>
      <c r="G3118" t="s">
        <v>5969</v>
      </c>
      <c r="H3118" t="s">
        <v>681</v>
      </c>
      <c r="I3118" t="s">
        <v>687</v>
      </c>
      <c r="J3118" t="s">
        <v>688</v>
      </c>
      <c r="K3118" t="s">
        <v>1167</v>
      </c>
      <c r="L3118" t="s">
        <v>2892</v>
      </c>
      <c r="M3118">
        <v>266963</v>
      </c>
      <c r="N3118">
        <v>16000</v>
      </c>
      <c r="O3118" s="59">
        <v>25931402</v>
      </c>
    </row>
    <row r="3119" spans="1:15" x14ac:dyDescent="0.3">
      <c r="A3119" t="s">
        <v>696</v>
      </c>
      <c r="B3119">
        <v>174.63</v>
      </c>
      <c r="C3119">
        <v>3</v>
      </c>
      <c r="D3119" s="18">
        <v>39376</v>
      </c>
      <c r="E3119" s="18">
        <v>39384</v>
      </c>
      <c r="F3119" t="s">
        <v>5959</v>
      </c>
      <c r="G3119" t="s">
        <v>5968</v>
      </c>
      <c r="H3119" t="s">
        <v>720</v>
      </c>
      <c r="I3119" t="s">
        <v>693</v>
      </c>
      <c r="J3119" t="s">
        <v>694</v>
      </c>
      <c r="K3119" t="s">
        <v>2891</v>
      </c>
      <c r="L3119" t="s">
        <v>2890</v>
      </c>
      <c r="M3119">
        <v>2789113</v>
      </c>
      <c r="N3119">
        <v>90830</v>
      </c>
      <c r="O3119" s="59">
        <v>27345515</v>
      </c>
    </row>
    <row r="3120" spans="1:15" x14ac:dyDescent="0.3">
      <c r="A3120" t="s">
        <v>696</v>
      </c>
      <c r="B3120">
        <v>179</v>
      </c>
      <c r="C3120">
        <v>3</v>
      </c>
      <c r="D3120" s="18">
        <v>39233</v>
      </c>
      <c r="E3120" s="18">
        <v>39250</v>
      </c>
      <c r="F3120" t="s">
        <v>5957</v>
      </c>
      <c r="G3120" t="s">
        <v>5969</v>
      </c>
      <c r="H3120" t="s">
        <v>675</v>
      </c>
      <c r="I3120" t="s">
        <v>765</v>
      </c>
      <c r="J3120" t="s">
        <v>950</v>
      </c>
      <c r="K3120" t="s">
        <v>951</v>
      </c>
      <c r="L3120" t="s">
        <v>2889</v>
      </c>
      <c r="M3120">
        <v>2364220</v>
      </c>
      <c r="N3120">
        <v>30300</v>
      </c>
      <c r="O3120" s="59">
        <v>26202573</v>
      </c>
    </row>
    <row r="3121" spans="1:15" x14ac:dyDescent="0.3">
      <c r="A3121" t="s">
        <v>709</v>
      </c>
      <c r="B3121">
        <v>114.36</v>
      </c>
      <c r="C3121">
        <v>1</v>
      </c>
      <c r="D3121" s="18">
        <v>39208</v>
      </c>
      <c r="E3121" s="18">
        <v>39231</v>
      </c>
      <c r="F3121" t="s">
        <v>5957</v>
      </c>
      <c r="G3121" t="s">
        <v>5969</v>
      </c>
      <c r="H3121" t="s">
        <v>681</v>
      </c>
      <c r="I3121" t="s">
        <v>771</v>
      </c>
      <c r="J3121" t="s">
        <v>750</v>
      </c>
      <c r="K3121" t="s">
        <v>1251</v>
      </c>
      <c r="L3121" t="s">
        <v>2888</v>
      </c>
      <c r="M3121">
        <v>82216</v>
      </c>
      <c r="N3121">
        <v>16000</v>
      </c>
      <c r="O3121" s="59">
        <v>26023761</v>
      </c>
    </row>
    <row r="3122" spans="1:15" x14ac:dyDescent="0.3">
      <c r="A3122" t="s">
        <v>696</v>
      </c>
      <c r="B3122">
        <v>181.28</v>
      </c>
      <c r="C3122">
        <v>3</v>
      </c>
      <c r="D3122" s="18">
        <v>39349</v>
      </c>
      <c r="E3122" s="18">
        <v>39358</v>
      </c>
      <c r="F3122" t="s">
        <v>5958</v>
      </c>
      <c r="G3122" t="s">
        <v>5969</v>
      </c>
      <c r="H3122" t="s">
        <v>699</v>
      </c>
      <c r="I3122" t="s">
        <v>693</v>
      </c>
      <c r="J3122" t="s">
        <v>694</v>
      </c>
      <c r="K3122" t="s">
        <v>1372</v>
      </c>
      <c r="L3122" t="s">
        <v>2887</v>
      </c>
      <c r="M3122">
        <v>961696</v>
      </c>
      <c r="N3122">
        <v>70700</v>
      </c>
      <c r="O3122" s="59">
        <v>27098631</v>
      </c>
    </row>
    <row r="3123" spans="1:15" x14ac:dyDescent="0.3">
      <c r="A3123" t="s">
        <v>676</v>
      </c>
      <c r="B3123">
        <v>122.85</v>
      </c>
      <c r="C3123">
        <v>2</v>
      </c>
      <c r="D3123" s="18">
        <v>39328</v>
      </c>
      <c r="E3123" s="18">
        <v>39338</v>
      </c>
      <c r="F3123" t="s">
        <v>5958</v>
      </c>
      <c r="G3123" t="s">
        <v>5969</v>
      </c>
      <c r="H3123" t="s">
        <v>681</v>
      </c>
      <c r="I3123" t="s">
        <v>678</v>
      </c>
      <c r="J3123" t="s">
        <v>753</v>
      </c>
      <c r="K3123" t="s">
        <v>2010</v>
      </c>
      <c r="L3123" t="s">
        <v>2009</v>
      </c>
      <c r="M3123">
        <v>749999</v>
      </c>
      <c r="N3123">
        <v>16000</v>
      </c>
      <c r="O3123" s="59">
        <v>26952502</v>
      </c>
    </row>
    <row r="3124" spans="1:15" x14ac:dyDescent="0.3">
      <c r="A3124" t="s">
        <v>690</v>
      </c>
      <c r="B3124">
        <v>155.37</v>
      </c>
      <c r="C3124">
        <v>2</v>
      </c>
      <c r="D3124" s="18">
        <v>39277</v>
      </c>
      <c r="E3124" s="18">
        <v>39308</v>
      </c>
      <c r="F3124" t="s">
        <v>5958</v>
      </c>
      <c r="G3124" t="s">
        <v>5968</v>
      </c>
      <c r="H3124" t="s">
        <v>720</v>
      </c>
      <c r="I3124" t="s">
        <v>687</v>
      </c>
      <c r="J3124" t="s">
        <v>688</v>
      </c>
      <c r="K3124" t="s">
        <v>847</v>
      </c>
      <c r="L3124" t="s">
        <v>2886</v>
      </c>
      <c r="M3124">
        <v>1753848</v>
      </c>
      <c r="N3124">
        <v>90830</v>
      </c>
      <c r="O3124" s="59">
        <v>26521079</v>
      </c>
    </row>
    <row r="3125" spans="1:15" x14ac:dyDescent="0.3">
      <c r="A3125" t="s">
        <v>696</v>
      </c>
      <c r="B3125">
        <v>119.64</v>
      </c>
      <c r="C3125">
        <v>1</v>
      </c>
      <c r="D3125" s="18">
        <v>39118</v>
      </c>
      <c r="E3125" s="18">
        <v>39126</v>
      </c>
      <c r="F3125" t="s">
        <v>5960</v>
      </c>
      <c r="G3125" t="s">
        <v>5969</v>
      </c>
      <c r="H3125" t="s">
        <v>681</v>
      </c>
      <c r="I3125" t="s">
        <v>693</v>
      </c>
      <c r="J3125" t="s">
        <v>694</v>
      </c>
      <c r="K3125" t="s">
        <v>2885</v>
      </c>
      <c r="L3125" t="s">
        <v>2884</v>
      </c>
      <c r="M3125">
        <v>2036872</v>
      </c>
      <c r="N3125">
        <v>16000</v>
      </c>
      <c r="O3125" s="59">
        <v>1972005</v>
      </c>
    </row>
    <row r="3126" spans="1:15" x14ac:dyDescent="0.3">
      <c r="A3126" t="s">
        <v>690</v>
      </c>
      <c r="B3126">
        <v>98.41</v>
      </c>
      <c r="C3126">
        <v>1</v>
      </c>
      <c r="D3126" s="18">
        <v>39370</v>
      </c>
      <c r="E3126" s="18">
        <v>39391</v>
      </c>
      <c r="F3126" t="s">
        <v>5959</v>
      </c>
      <c r="G3126" t="s">
        <v>5969</v>
      </c>
      <c r="H3126" t="s">
        <v>681</v>
      </c>
      <c r="I3126" t="s">
        <v>711</v>
      </c>
      <c r="J3126" t="s">
        <v>712</v>
      </c>
      <c r="K3126" t="s">
        <v>2079</v>
      </c>
      <c r="L3126" t="s">
        <v>2883</v>
      </c>
      <c r="M3126">
        <v>1938548</v>
      </c>
      <c r="N3126">
        <v>16000</v>
      </c>
      <c r="O3126" s="59">
        <v>27270936</v>
      </c>
    </row>
    <row r="3127" spans="1:15" x14ac:dyDescent="0.3">
      <c r="A3127" t="s">
        <v>690</v>
      </c>
      <c r="B3127">
        <v>184.28</v>
      </c>
      <c r="C3127">
        <v>3</v>
      </c>
      <c r="D3127" s="18">
        <v>39208</v>
      </c>
      <c r="E3127" s="18">
        <v>39230</v>
      </c>
      <c r="F3127" t="s">
        <v>5957</v>
      </c>
      <c r="G3127" t="s">
        <v>5968</v>
      </c>
      <c r="H3127" t="s">
        <v>755</v>
      </c>
      <c r="I3127" t="s">
        <v>722</v>
      </c>
      <c r="J3127" t="s">
        <v>843</v>
      </c>
      <c r="K3127" t="s">
        <v>2882</v>
      </c>
      <c r="L3127" t="s">
        <v>2881</v>
      </c>
      <c r="M3127">
        <v>935401</v>
      </c>
      <c r="N3127">
        <v>87000</v>
      </c>
      <c r="O3127" s="59">
        <v>26017304</v>
      </c>
    </row>
    <row r="3128" spans="1:15" x14ac:dyDescent="0.3">
      <c r="A3128" t="s">
        <v>690</v>
      </c>
      <c r="B3128">
        <v>138.52000000000001</v>
      </c>
      <c r="C3128">
        <v>2</v>
      </c>
      <c r="D3128" s="18">
        <v>39118</v>
      </c>
      <c r="E3128" s="18">
        <v>39134</v>
      </c>
      <c r="F3128" t="s">
        <v>5960</v>
      </c>
      <c r="G3128" t="s">
        <v>5969</v>
      </c>
      <c r="H3128" t="s">
        <v>675</v>
      </c>
      <c r="I3128" t="s">
        <v>687</v>
      </c>
      <c r="J3128" t="s">
        <v>888</v>
      </c>
      <c r="K3128" t="s">
        <v>2100</v>
      </c>
      <c r="L3128" t="s">
        <v>1514</v>
      </c>
      <c r="M3128">
        <v>2090752</v>
      </c>
      <c r="N3128">
        <v>30300</v>
      </c>
      <c r="O3128" s="59">
        <v>25364919</v>
      </c>
    </row>
    <row r="3129" spans="1:15" x14ac:dyDescent="0.3">
      <c r="A3129" t="s">
        <v>696</v>
      </c>
      <c r="B3129">
        <v>154.55000000000001</v>
      </c>
      <c r="C3129">
        <v>2</v>
      </c>
      <c r="D3129" s="18">
        <v>39112</v>
      </c>
      <c r="E3129" s="18">
        <v>39116</v>
      </c>
      <c r="F3129" t="s">
        <v>5960</v>
      </c>
      <c r="G3129" t="s">
        <v>5968</v>
      </c>
      <c r="H3129" t="s">
        <v>720</v>
      </c>
      <c r="I3129" t="s">
        <v>693</v>
      </c>
      <c r="J3129" t="s">
        <v>694</v>
      </c>
      <c r="K3129" t="s">
        <v>2880</v>
      </c>
      <c r="L3129" t="s">
        <v>1320</v>
      </c>
      <c r="M3129">
        <v>329758</v>
      </c>
      <c r="N3129">
        <v>90830</v>
      </c>
      <c r="O3129" s="59">
        <v>1960541</v>
      </c>
    </row>
    <row r="3130" spans="1:15" x14ac:dyDescent="0.3">
      <c r="A3130" t="s">
        <v>676</v>
      </c>
      <c r="B3130">
        <v>89.26</v>
      </c>
      <c r="C3130">
        <v>2</v>
      </c>
      <c r="D3130" s="18">
        <v>39395</v>
      </c>
      <c r="E3130" s="18">
        <v>39446</v>
      </c>
      <c r="F3130" t="s">
        <v>5959</v>
      </c>
      <c r="G3130" t="s">
        <v>5969</v>
      </c>
      <c r="H3130" t="s">
        <v>681</v>
      </c>
      <c r="I3130" t="s">
        <v>683</v>
      </c>
      <c r="J3130" t="s">
        <v>730</v>
      </c>
      <c r="K3130" t="s">
        <v>2206</v>
      </c>
      <c r="L3130" t="s">
        <v>2205</v>
      </c>
      <c r="M3130">
        <v>226593</v>
      </c>
      <c r="N3130">
        <v>16000</v>
      </c>
      <c r="O3130" s="59">
        <v>27497883</v>
      </c>
    </row>
    <row r="3131" spans="1:15" x14ac:dyDescent="0.3">
      <c r="A3131" t="s">
        <v>690</v>
      </c>
      <c r="B3131">
        <v>90.24</v>
      </c>
      <c r="C3131">
        <v>1</v>
      </c>
      <c r="D3131" s="18">
        <v>39177</v>
      </c>
      <c r="E3131" s="18">
        <v>39193</v>
      </c>
      <c r="F3131" t="s">
        <v>5957</v>
      </c>
      <c r="G3131" t="s">
        <v>5969</v>
      </c>
      <c r="H3131" t="s">
        <v>681</v>
      </c>
      <c r="I3131" t="s">
        <v>687</v>
      </c>
      <c r="J3131" t="s">
        <v>688</v>
      </c>
      <c r="K3131" t="s">
        <v>928</v>
      </c>
      <c r="L3131" t="s">
        <v>2879</v>
      </c>
      <c r="M3131">
        <v>9195473</v>
      </c>
      <c r="N3131">
        <v>16000</v>
      </c>
      <c r="O3131" s="59">
        <v>25773172</v>
      </c>
    </row>
    <row r="3132" spans="1:15" x14ac:dyDescent="0.3">
      <c r="A3132" t="s">
        <v>690</v>
      </c>
      <c r="B3132">
        <v>123.68</v>
      </c>
      <c r="C3132">
        <v>3</v>
      </c>
      <c r="D3132" s="18">
        <v>39222</v>
      </c>
      <c r="E3132" s="18">
        <v>39257</v>
      </c>
      <c r="F3132" t="s">
        <v>5957</v>
      </c>
      <c r="G3132" t="s">
        <v>5969</v>
      </c>
      <c r="H3132" t="s">
        <v>675</v>
      </c>
      <c r="I3132" t="s">
        <v>711</v>
      </c>
      <c r="J3132" t="s">
        <v>712</v>
      </c>
      <c r="K3132" t="s">
        <v>2878</v>
      </c>
      <c r="L3132" t="s">
        <v>2877</v>
      </c>
      <c r="M3132">
        <v>717665</v>
      </c>
      <c r="N3132">
        <v>30300</v>
      </c>
      <c r="O3132" s="59">
        <v>26189203</v>
      </c>
    </row>
    <row r="3133" spans="1:15" x14ac:dyDescent="0.3">
      <c r="A3133" t="s">
        <v>696</v>
      </c>
      <c r="B3133">
        <v>176.16</v>
      </c>
      <c r="C3133">
        <v>2</v>
      </c>
      <c r="D3133" s="18">
        <v>39251</v>
      </c>
      <c r="E3133" s="18">
        <v>39261</v>
      </c>
      <c r="F3133" t="s">
        <v>5957</v>
      </c>
      <c r="G3133" t="s">
        <v>5969</v>
      </c>
      <c r="H3133" t="s">
        <v>699</v>
      </c>
      <c r="I3133" t="s">
        <v>946</v>
      </c>
      <c r="J3133" t="s">
        <v>2875</v>
      </c>
      <c r="K3133" t="s">
        <v>2876</v>
      </c>
      <c r="L3133" t="s">
        <v>2874</v>
      </c>
      <c r="M3133">
        <v>2038945</v>
      </c>
      <c r="N3133">
        <v>70700</v>
      </c>
      <c r="O3133" s="59">
        <v>26343057</v>
      </c>
    </row>
    <row r="3134" spans="1:15" x14ac:dyDescent="0.3">
      <c r="A3134" t="s">
        <v>690</v>
      </c>
      <c r="B3134">
        <v>121.13</v>
      </c>
      <c r="C3134">
        <v>1</v>
      </c>
      <c r="D3134" s="18">
        <v>39250</v>
      </c>
      <c r="E3134" s="18">
        <v>39255</v>
      </c>
      <c r="F3134" t="s">
        <v>5957</v>
      </c>
      <c r="G3134" t="s">
        <v>5969</v>
      </c>
      <c r="H3134" t="s">
        <v>675</v>
      </c>
      <c r="I3134" t="s">
        <v>711</v>
      </c>
      <c r="J3134" t="s">
        <v>712</v>
      </c>
      <c r="K3134" t="s">
        <v>2449</v>
      </c>
      <c r="L3134" t="s">
        <v>2873</v>
      </c>
      <c r="M3134">
        <v>1761157</v>
      </c>
      <c r="N3134">
        <v>30300</v>
      </c>
      <c r="O3134" s="59">
        <v>26403835</v>
      </c>
    </row>
    <row r="3135" spans="1:15" x14ac:dyDescent="0.3">
      <c r="A3135" t="s">
        <v>690</v>
      </c>
      <c r="B3135">
        <v>90.24</v>
      </c>
      <c r="C3135">
        <v>1</v>
      </c>
      <c r="D3135" s="18">
        <v>39186</v>
      </c>
      <c r="E3135" s="18">
        <v>39225</v>
      </c>
      <c r="F3135" t="s">
        <v>5957</v>
      </c>
      <c r="G3135" t="s">
        <v>5969</v>
      </c>
      <c r="H3135" t="s">
        <v>681</v>
      </c>
      <c r="I3135" t="s">
        <v>687</v>
      </c>
      <c r="J3135" t="s">
        <v>688</v>
      </c>
      <c r="K3135" t="s">
        <v>928</v>
      </c>
      <c r="L3135" t="s">
        <v>2872</v>
      </c>
      <c r="M3135">
        <v>9193039</v>
      </c>
      <c r="N3135">
        <v>16000</v>
      </c>
      <c r="O3135" s="59">
        <v>25879445</v>
      </c>
    </row>
    <row r="3136" spans="1:15" x14ac:dyDescent="0.3">
      <c r="A3136" t="s">
        <v>676</v>
      </c>
      <c r="B3136">
        <v>117.61</v>
      </c>
      <c r="C3136">
        <v>1</v>
      </c>
      <c r="D3136" s="18">
        <v>39285</v>
      </c>
      <c r="E3136" s="18">
        <v>39332</v>
      </c>
      <c r="F3136" t="s">
        <v>5958</v>
      </c>
      <c r="G3136" t="s">
        <v>5969</v>
      </c>
      <c r="H3136" t="s">
        <v>681</v>
      </c>
      <c r="I3136" t="s">
        <v>683</v>
      </c>
      <c r="J3136" t="s">
        <v>703</v>
      </c>
      <c r="K3136" t="s">
        <v>1908</v>
      </c>
      <c r="L3136" t="s">
        <v>2871</v>
      </c>
      <c r="M3136">
        <v>18065</v>
      </c>
      <c r="N3136">
        <v>16000</v>
      </c>
      <c r="O3136" s="59">
        <v>26612110</v>
      </c>
    </row>
    <row r="3137" spans="1:15" x14ac:dyDescent="0.3">
      <c r="A3137" t="s">
        <v>696</v>
      </c>
      <c r="B3137">
        <v>185.27</v>
      </c>
      <c r="C3137">
        <v>3</v>
      </c>
      <c r="D3137" s="18">
        <v>39333</v>
      </c>
      <c r="E3137" s="18">
        <v>39338</v>
      </c>
      <c r="F3137" t="s">
        <v>5958</v>
      </c>
      <c r="G3137" t="s">
        <v>5969</v>
      </c>
      <c r="H3137" t="s">
        <v>699</v>
      </c>
      <c r="I3137" t="s">
        <v>693</v>
      </c>
      <c r="J3137" t="s">
        <v>694</v>
      </c>
      <c r="K3137" t="s">
        <v>2034</v>
      </c>
      <c r="L3137" t="s">
        <v>996</v>
      </c>
      <c r="M3137">
        <v>960926</v>
      </c>
      <c r="N3137">
        <v>70700</v>
      </c>
      <c r="O3137" s="59">
        <v>2298071</v>
      </c>
    </row>
    <row r="3138" spans="1:15" x14ac:dyDescent="0.3">
      <c r="A3138" t="s">
        <v>696</v>
      </c>
      <c r="B3138">
        <v>185.27</v>
      </c>
      <c r="C3138">
        <v>3</v>
      </c>
      <c r="D3138" s="18">
        <v>39180</v>
      </c>
      <c r="E3138" s="18">
        <v>39187</v>
      </c>
      <c r="F3138" t="s">
        <v>5957</v>
      </c>
      <c r="G3138" t="s">
        <v>5969</v>
      </c>
      <c r="H3138" t="s">
        <v>699</v>
      </c>
      <c r="I3138" t="s">
        <v>693</v>
      </c>
      <c r="J3138" t="s">
        <v>694</v>
      </c>
      <c r="K3138" t="s">
        <v>2870</v>
      </c>
      <c r="L3138" t="s">
        <v>2869</v>
      </c>
      <c r="M3138">
        <v>960915</v>
      </c>
      <c r="N3138">
        <v>70700</v>
      </c>
      <c r="O3138" s="59">
        <v>25807777</v>
      </c>
    </row>
    <row r="3139" spans="1:15" x14ac:dyDescent="0.3">
      <c r="A3139" t="s">
        <v>696</v>
      </c>
      <c r="B3139">
        <v>112.13</v>
      </c>
      <c r="C3139">
        <v>2</v>
      </c>
      <c r="D3139" s="18">
        <v>39335</v>
      </c>
      <c r="E3139" s="18">
        <v>39355</v>
      </c>
      <c r="F3139" t="s">
        <v>5958</v>
      </c>
      <c r="G3139" t="s">
        <v>5969</v>
      </c>
      <c r="H3139" t="s">
        <v>681</v>
      </c>
      <c r="I3139" t="s">
        <v>765</v>
      </c>
      <c r="J3139" t="s">
        <v>766</v>
      </c>
      <c r="K3139" t="s">
        <v>765</v>
      </c>
      <c r="L3139" t="s">
        <v>1965</v>
      </c>
      <c r="M3139">
        <v>338196</v>
      </c>
      <c r="N3139">
        <v>16000</v>
      </c>
      <c r="O3139" s="59">
        <v>27013448</v>
      </c>
    </row>
    <row r="3140" spans="1:15" x14ac:dyDescent="0.3">
      <c r="A3140" t="s">
        <v>696</v>
      </c>
      <c r="B3140">
        <v>185.27</v>
      </c>
      <c r="C3140">
        <v>3</v>
      </c>
      <c r="D3140" s="18">
        <v>39292</v>
      </c>
      <c r="E3140" s="18">
        <v>39312</v>
      </c>
      <c r="F3140" t="s">
        <v>5958</v>
      </c>
      <c r="G3140" t="s">
        <v>5969</v>
      </c>
      <c r="H3140" t="s">
        <v>699</v>
      </c>
      <c r="I3140" t="s">
        <v>693</v>
      </c>
      <c r="J3140" t="s">
        <v>694</v>
      </c>
      <c r="K3140" t="s">
        <v>2868</v>
      </c>
      <c r="L3140" t="s">
        <v>2867</v>
      </c>
      <c r="M3140">
        <v>2845230</v>
      </c>
      <c r="N3140">
        <v>70700</v>
      </c>
      <c r="O3140" s="59">
        <v>26611233</v>
      </c>
    </row>
    <row r="3141" spans="1:15" x14ac:dyDescent="0.3">
      <c r="A3141" t="s">
        <v>690</v>
      </c>
      <c r="B3141">
        <v>122.89</v>
      </c>
      <c r="C3141">
        <v>2</v>
      </c>
      <c r="D3141" s="18">
        <v>39334</v>
      </c>
      <c r="E3141" s="18">
        <v>39357</v>
      </c>
      <c r="F3141" t="s">
        <v>5958</v>
      </c>
      <c r="G3141" t="s">
        <v>5969</v>
      </c>
      <c r="H3141" t="s">
        <v>675</v>
      </c>
      <c r="I3141" t="s">
        <v>711</v>
      </c>
      <c r="J3141" t="s">
        <v>712</v>
      </c>
      <c r="K3141" t="s">
        <v>2326</v>
      </c>
      <c r="L3141" t="s">
        <v>2325</v>
      </c>
      <c r="M3141">
        <v>772537</v>
      </c>
      <c r="N3141">
        <v>30300</v>
      </c>
      <c r="O3141" s="59">
        <v>26999670</v>
      </c>
    </row>
    <row r="3142" spans="1:15" x14ac:dyDescent="0.3">
      <c r="A3142" t="s">
        <v>709</v>
      </c>
      <c r="B3142">
        <v>97.73</v>
      </c>
      <c r="C3142">
        <v>2</v>
      </c>
      <c r="D3142" s="18">
        <v>39144</v>
      </c>
      <c r="E3142" s="18">
        <v>39144</v>
      </c>
      <c r="F3142" t="s">
        <v>5960</v>
      </c>
      <c r="G3142" t="s">
        <v>5968</v>
      </c>
      <c r="H3142" t="s">
        <v>720</v>
      </c>
      <c r="I3142" t="s">
        <v>706</v>
      </c>
      <c r="J3142" t="s">
        <v>707</v>
      </c>
      <c r="K3142" t="s">
        <v>2866</v>
      </c>
      <c r="L3142" t="s">
        <v>1049</v>
      </c>
      <c r="M3142">
        <v>180896</v>
      </c>
      <c r="N3142">
        <v>90830</v>
      </c>
      <c r="O3142" s="59">
        <v>1973715</v>
      </c>
    </row>
    <row r="3143" spans="1:15" x14ac:dyDescent="0.3">
      <c r="A3143" t="s">
        <v>690</v>
      </c>
      <c r="B3143">
        <v>140.09</v>
      </c>
      <c r="C3143">
        <v>2</v>
      </c>
      <c r="D3143" s="18">
        <v>39118</v>
      </c>
      <c r="E3143" s="18">
        <v>39152</v>
      </c>
      <c r="F3143" t="s">
        <v>5960</v>
      </c>
      <c r="G3143" t="s">
        <v>5969</v>
      </c>
      <c r="H3143" t="s">
        <v>675</v>
      </c>
      <c r="I3143" t="s">
        <v>722</v>
      </c>
      <c r="J3143" t="s">
        <v>797</v>
      </c>
      <c r="K3143" t="s">
        <v>1536</v>
      </c>
      <c r="L3143" t="s">
        <v>2865</v>
      </c>
      <c r="M3143">
        <v>2233039</v>
      </c>
      <c r="N3143">
        <v>30300</v>
      </c>
      <c r="O3143" s="59">
        <v>25301793</v>
      </c>
    </row>
    <row r="3144" spans="1:15" x14ac:dyDescent="0.3">
      <c r="A3144" t="s">
        <v>676</v>
      </c>
      <c r="B3144">
        <v>184.06</v>
      </c>
      <c r="C3144">
        <v>2</v>
      </c>
      <c r="D3144" s="18">
        <v>39397</v>
      </c>
      <c r="E3144" s="18">
        <v>39418</v>
      </c>
      <c r="F3144" t="s">
        <v>5959</v>
      </c>
      <c r="G3144" t="s">
        <v>5968</v>
      </c>
      <c r="H3144" t="s">
        <v>755</v>
      </c>
      <c r="I3144" t="s">
        <v>678</v>
      </c>
      <c r="J3144" t="s">
        <v>1246</v>
      </c>
      <c r="K3144" t="s">
        <v>2864</v>
      </c>
      <c r="L3144" t="s">
        <v>2863</v>
      </c>
      <c r="M3144">
        <v>2119686</v>
      </c>
      <c r="N3144">
        <v>87000</v>
      </c>
      <c r="O3144" s="59">
        <v>27481771</v>
      </c>
    </row>
    <row r="3145" spans="1:15" x14ac:dyDescent="0.3">
      <c r="A3145" t="s">
        <v>676</v>
      </c>
      <c r="B3145">
        <v>86.31</v>
      </c>
      <c r="C3145">
        <v>2</v>
      </c>
      <c r="D3145" s="18">
        <v>39096</v>
      </c>
      <c r="E3145" s="18">
        <v>39169</v>
      </c>
      <c r="F3145" t="s">
        <v>5960</v>
      </c>
      <c r="G3145" t="s">
        <v>5969</v>
      </c>
      <c r="H3145" t="s">
        <v>681</v>
      </c>
      <c r="I3145" t="s">
        <v>678</v>
      </c>
      <c r="J3145" t="s">
        <v>679</v>
      </c>
      <c r="K3145" t="s">
        <v>2862</v>
      </c>
      <c r="L3145" t="s">
        <v>2861</v>
      </c>
      <c r="M3145">
        <v>1978671</v>
      </c>
      <c r="N3145">
        <v>16000</v>
      </c>
      <c r="O3145" s="59">
        <v>25220784</v>
      </c>
    </row>
    <row r="3146" spans="1:15" x14ac:dyDescent="0.3">
      <c r="A3146" t="s">
        <v>676</v>
      </c>
      <c r="B3146">
        <v>94.03</v>
      </c>
      <c r="C3146">
        <v>1</v>
      </c>
      <c r="D3146" s="18">
        <v>39207</v>
      </c>
      <c r="E3146" s="18">
        <v>39207</v>
      </c>
      <c r="F3146" t="s">
        <v>5957</v>
      </c>
      <c r="G3146" t="s">
        <v>5969</v>
      </c>
      <c r="H3146" t="s">
        <v>681</v>
      </c>
      <c r="I3146" t="s">
        <v>683</v>
      </c>
      <c r="J3146" t="s">
        <v>684</v>
      </c>
      <c r="K3146" t="s">
        <v>2792</v>
      </c>
      <c r="L3146" t="s">
        <v>2860</v>
      </c>
      <c r="M3146">
        <v>997574</v>
      </c>
      <c r="N3146">
        <v>16000</v>
      </c>
      <c r="O3146" s="59">
        <v>26041638</v>
      </c>
    </row>
    <row r="3147" spans="1:15" x14ac:dyDescent="0.3">
      <c r="A3147" t="s">
        <v>690</v>
      </c>
      <c r="B3147">
        <v>183.95</v>
      </c>
      <c r="C3147">
        <v>3</v>
      </c>
      <c r="D3147" s="18">
        <v>39347</v>
      </c>
      <c r="E3147" s="18">
        <v>39383</v>
      </c>
      <c r="F3147" t="s">
        <v>5958</v>
      </c>
      <c r="G3147" t="s">
        <v>5968</v>
      </c>
      <c r="H3147" t="s">
        <v>755</v>
      </c>
      <c r="I3147" t="s">
        <v>711</v>
      </c>
      <c r="J3147" t="s">
        <v>712</v>
      </c>
      <c r="K3147" t="s">
        <v>2183</v>
      </c>
      <c r="L3147" t="s">
        <v>1185</v>
      </c>
      <c r="M3147">
        <v>159192</v>
      </c>
      <c r="N3147">
        <v>87000</v>
      </c>
      <c r="O3147" s="59">
        <v>27096681</v>
      </c>
    </row>
    <row r="3148" spans="1:15" x14ac:dyDescent="0.3">
      <c r="A3148" t="s">
        <v>690</v>
      </c>
      <c r="B3148">
        <v>126.38</v>
      </c>
      <c r="C3148">
        <v>2</v>
      </c>
      <c r="D3148" s="18">
        <v>39186</v>
      </c>
      <c r="E3148" s="18">
        <v>39219</v>
      </c>
      <c r="F3148" t="s">
        <v>5957</v>
      </c>
      <c r="G3148" t="s">
        <v>5969</v>
      </c>
      <c r="H3148" t="s">
        <v>675</v>
      </c>
      <c r="I3148" t="s">
        <v>711</v>
      </c>
      <c r="J3148" t="s">
        <v>712</v>
      </c>
      <c r="K3148" t="s">
        <v>1264</v>
      </c>
      <c r="L3148" t="s">
        <v>2859</v>
      </c>
      <c r="M3148">
        <v>140425</v>
      </c>
      <c r="N3148">
        <v>30300</v>
      </c>
      <c r="O3148" s="59">
        <v>25869263</v>
      </c>
    </row>
    <row r="3149" spans="1:15" x14ac:dyDescent="0.3">
      <c r="A3149" t="s">
        <v>709</v>
      </c>
      <c r="B3149">
        <v>150.68</v>
      </c>
      <c r="C3149">
        <v>3</v>
      </c>
      <c r="D3149" s="18">
        <v>39361</v>
      </c>
      <c r="E3149" s="18">
        <v>39410</v>
      </c>
      <c r="F3149" t="s">
        <v>5959</v>
      </c>
      <c r="G3149" t="s">
        <v>5969</v>
      </c>
      <c r="H3149" t="s">
        <v>675</v>
      </c>
      <c r="I3149" t="s">
        <v>771</v>
      </c>
      <c r="J3149" t="s">
        <v>772</v>
      </c>
      <c r="K3149" t="s">
        <v>984</v>
      </c>
      <c r="L3149" t="s">
        <v>2858</v>
      </c>
      <c r="M3149">
        <v>2817319</v>
      </c>
      <c r="N3149">
        <v>30300</v>
      </c>
      <c r="O3149" s="59">
        <v>27211954</v>
      </c>
    </row>
    <row r="3150" spans="1:15" x14ac:dyDescent="0.3">
      <c r="A3150" t="s">
        <v>709</v>
      </c>
      <c r="B3150">
        <v>150.68</v>
      </c>
      <c r="C3150">
        <v>3</v>
      </c>
      <c r="D3150" s="18">
        <v>39251</v>
      </c>
      <c r="E3150" s="18">
        <v>39271</v>
      </c>
      <c r="F3150" t="s">
        <v>5957</v>
      </c>
      <c r="G3150" t="s">
        <v>5969</v>
      </c>
      <c r="H3150" t="s">
        <v>675</v>
      </c>
      <c r="I3150" t="s">
        <v>771</v>
      </c>
      <c r="J3150" t="s">
        <v>772</v>
      </c>
      <c r="K3150" t="s">
        <v>2857</v>
      </c>
      <c r="L3150" t="s">
        <v>2856</v>
      </c>
      <c r="M3150">
        <v>23951</v>
      </c>
      <c r="N3150">
        <v>30300</v>
      </c>
      <c r="O3150" s="59">
        <v>26346907</v>
      </c>
    </row>
    <row r="3151" spans="1:15" x14ac:dyDescent="0.3">
      <c r="A3151" t="s">
        <v>709</v>
      </c>
      <c r="B3151">
        <v>125.71</v>
      </c>
      <c r="C3151">
        <v>3</v>
      </c>
      <c r="D3151" s="18">
        <v>39248</v>
      </c>
      <c r="E3151" s="18">
        <v>39262</v>
      </c>
      <c r="F3151" t="s">
        <v>5957</v>
      </c>
      <c r="G3151" t="s">
        <v>5968</v>
      </c>
      <c r="H3151" t="s">
        <v>720</v>
      </c>
      <c r="I3151" t="s">
        <v>706</v>
      </c>
      <c r="J3151" t="s">
        <v>707</v>
      </c>
      <c r="K3151" t="s">
        <v>1718</v>
      </c>
      <c r="L3151" t="s">
        <v>1717</v>
      </c>
      <c r="M3151">
        <v>184533</v>
      </c>
      <c r="N3151">
        <v>90830</v>
      </c>
      <c r="O3151" s="59">
        <v>2188679</v>
      </c>
    </row>
    <row r="3152" spans="1:15" x14ac:dyDescent="0.3">
      <c r="A3152" t="s">
        <v>676</v>
      </c>
      <c r="B3152">
        <v>142.47</v>
      </c>
      <c r="C3152">
        <v>2</v>
      </c>
      <c r="D3152" s="18">
        <v>39216</v>
      </c>
      <c r="E3152" s="18">
        <v>39226</v>
      </c>
      <c r="F3152" t="s">
        <v>5957</v>
      </c>
      <c r="G3152" t="s">
        <v>5969</v>
      </c>
      <c r="H3152" t="s">
        <v>675</v>
      </c>
      <c r="I3152" t="s">
        <v>672</v>
      </c>
      <c r="J3152" t="s">
        <v>779</v>
      </c>
      <c r="K3152" t="s">
        <v>2695</v>
      </c>
      <c r="L3152" t="s">
        <v>2694</v>
      </c>
      <c r="M3152">
        <v>2767577</v>
      </c>
      <c r="N3152">
        <v>30300</v>
      </c>
      <c r="O3152" s="59">
        <v>26098907</v>
      </c>
    </row>
    <row r="3153" spans="1:15" x14ac:dyDescent="0.3">
      <c r="A3153" t="s">
        <v>709</v>
      </c>
      <c r="B3153">
        <v>135.12</v>
      </c>
      <c r="C3153">
        <v>2</v>
      </c>
      <c r="D3153" s="18">
        <v>39396</v>
      </c>
      <c r="E3153" s="18">
        <v>39432</v>
      </c>
      <c r="F3153" t="s">
        <v>5959</v>
      </c>
      <c r="G3153" t="s">
        <v>5969</v>
      </c>
      <c r="H3153" t="s">
        <v>681</v>
      </c>
      <c r="I3153" t="s">
        <v>746</v>
      </c>
      <c r="J3153" t="s">
        <v>782</v>
      </c>
      <c r="K3153" t="s">
        <v>2855</v>
      </c>
      <c r="L3153" t="s">
        <v>2854</v>
      </c>
      <c r="M3153">
        <v>2145781</v>
      </c>
      <c r="N3153">
        <v>16000</v>
      </c>
      <c r="O3153" s="59">
        <v>17813895</v>
      </c>
    </row>
    <row r="3154" spans="1:15" x14ac:dyDescent="0.3">
      <c r="A3154" t="s">
        <v>690</v>
      </c>
      <c r="B3154">
        <v>138.52000000000001</v>
      </c>
      <c r="C3154">
        <v>2</v>
      </c>
      <c r="D3154" s="18">
        <v>39119</v>
      </c>
      <c r="E3154" s="18">
        <v>39150</v>
      </c>
      <c r="F3154" t="s">
        <v>5960</v>
      </c>
      <c r="G3154" t="s">
        <v>5969</v>
      </c>
      <c r="H3154" t="s">
        <v>675</v>
      </c>
      <c r="I3154" t="s">
        <v>687</v>
      </c>
      <c r="J3154" t="s">
        <v>888</v>
      </c>
      <c r="K3154" t="s">
        <v>1766</v>
      </c>
      <c r="L3154" t="s">
        <v>1765</v>
      </c>
      <c r="M3154">
        <v>261820</v>
      </c>
      <c r="N3154">
        <v>30300</v>
      </c>
      <c r="O3154" s="59">
        <v>25364894</v>
      </c>
    </row>
    <row r="3155" spans="1:15" x14ac:dyDescent="0.3">
      <c r="A3155" t="s">
        <v>676</v>
      </c>
      <c r="B3155">
        <v>125.07</v>
      </c>
      <c r="C3155">
        <v>1</v>
      </c>
      <c r="D3155" s="18">
        <v>39220</v>
      </c>
      <c r="E3155" s="18">
        <v>39254</v>
      </c>
      <c r="F3155" t="s">
        <v>5957</v>
      </c>
      <c r="G3155" t="s">
        <v>5969</v>
      </c>
      <c r="H3155" t="s">
        <v>675</v>
      </c>
      <c r="I3155" t="s">
        <v>683</v>
      </c>
      <c r="J3155" t="s">
        <v>730</v>
      </c>
      <c r="K3155" t="s">
        <v>2464</v>
      </c>
      <c r="L3155" t="s">
        <v>1288</v>
      </c>
      <c r="M3155">
        <v>226616</v>
      </c>
      <c r="N3155">
        <v>30300</v>
      </c>
      <c r="O3155" s="59">
        <v>26141661</v>
      </c>
    </row>
    <row r="3156" spans="1:15" x14ac:dyDescent="0.3">
      <c r="A3156" t="s">
        <v>676</v>
      </c>
      <c r="B3156">
        <v>179.74</v>
      </c>
      <c r="C3156">
        <v>4</v>
      </c>
      <c r="D3156" s="18">
        <v>39304</v>
      </c>
      <c r="E3156" s="18">
        <v>39310</v>
      </c>
      <c r="F3156" t="s">
        <v>5958</v>
      </c>
      <c r="G3156" t="s">
        <v>5969</v>
      </c>
      <c r="H3156" t="s">
        <v>699</v>
      </c>
      <c r="I3156" t="s">
        <v>683</v>
      </c>
      <c r="J3156" t="s">
        <v>735</v>
      </c>
      <c r="K3156" t="s">
        <v>895</v>
      </c>
      <c r="L3156" t="s">
        <v>2853</v>
      </c>
      <c r="M3156">
        <v>950375</v>
      </c>
      <c r="N3156">
        <v>70700</v>
      </c>
      <c r="O3156" s="59">
        <v>26772968</v>
      </c>
    </row>
    <row r="3157" spans="1:15" x14ac:dyDescent="0.3">
      <c r="A3157" t="s">
        <v>690</v>
      </c>
      <c r="B3157">
        <v>92.9</v>
      </c>
      <c r="C3157">
        <v>2</v>
      </c>
      <c r="D3157" s="18">
        <v>39191</v>
      </c>
      <c r="E3157" s="18">
        <v>39219</v>
      </c>
      <c r="F3157" t="s">
        <v>5957</v>
      </c>
      <c r="G3157" t="s">
        <v>5969</v>
      </c>
      <c r="H3157" t="s">
        <v>681</v>
      </c>
      <c r="I3157" t="s">
        <v>711</v>
      </c>
      <c r="J3157" t="s">
        <v>712</v>
      </c>
      <c r="K3157" t="s">
        <v>2852</v>
      </c>
      <c r="L3157" t="s">
        <v>2851</v>
      </c>
      <c r="M3157">
        <v>1780526</v>
      </c>
      <c r="N3157">
        <v>16000</v>
      </c>
      <c r="O3157" s="59">
        <v>25869983</v>
      </c>
    </row>
    <row r="3158" spans="1:15" x14ac:dyDescent="0.3">
      <c r="A3158" t="s">
        <v>676</v>
      </c>
      <c r="B3158">
        <v>119.87</v>
      </c>
      <c r="C3158">
        <v>2</v>
      </c>
      <c r="D3158" s="18">
        <v>39293</v>
      </c>
      <c r="E3158" s="18">
        <v>39342</v>
      </c>
      <c r="F3158" t="s">
        <v>5958</v>
      </c>
      <c r="G3158" t="s">
        <v>5969</v>
      </c>
      <c r="H3158" t="s">
        <v>681</v>
      </c>
      <c r="I3158" t="s">
        <v>672</v>
      </c>
      <c r="J3158" t="s">
        <v>851</v>
      </c>
      <c r="K3158" t="s">
        <v>1041</v>
      </c>
      <c r="L3158" t="s">
        <v>861</v>
      </c>
      <c r="M3158">
        <v>1817197</v>
      </c>
      <c r="N3158">
        <v>16000</v>
      </c>
      <c r="O3158" s="59">
        <v>26685375</v>
      </c>
    </row>
    <row r="3159" spans="1:15" x14ac:dyDescent="0.3">
      <c r="A3159" t="s">
        <v>696</v>
      </c>
      <c r="B3159">
        <v>174.63</v>
      </c>
      <c r="C3159">
        <v>3</v>
      </c>
      <c r="D3159" s="18">
        <v>39117</v>
      </c>
      <c r="E3159" s="18">
        <v>39122</v>
      </c>
      <c r="F3159" t="s">
        <v>5960</v>
      </c>
      <c r="G3159" t="s">
        <v>5968</v>
      </c>
      <c r="H3159" t="s">
        <v>720</v>
      </c>
      <c r="I3159" t="s">
        <v>693</v>
      </c>
      <c r="J3159" t="s">
        <v>694</v>
      </c>
      <c r="K3159" t="s">
        <v>1074</v>
      </c>
      <c r="L3159" t="s">
        <v>2850</v>
      </c>
      <c r="M3159">
        <v>2251473</v>
      </c>
      <c r="N3159">
        <v>90830</v>
      </c>
      <c r="O3159" s="59">
        <v>1969749</v>
      </c>
    </row>
    <row r="3160" spans="1:15" x14ac:dyDescent="0.3">
      <c r="A3160" t="s">
        <v>709</v>
      </c>
      <c r="B3160">
        <v>134.01</v>
      </c>
      <c r="C3160">
        <v>3</v>
      </c>
      <c r="D3160" s="18">
        <v>39209</v>
      </c>
      <c r="E3160" s="18">
        <v>39255</v>
      </c>
      <c r="F3160" t="s">
        <v>5957</v>
      </c>
      <c r="G3160" t="s">
        <v>5969</v>
      </c>
      <c r="H3160" t="s">
        <v>681</v>
      </c>
      <c r="I3160" t="s">
        <v>746</v>
      </c>
      <c r="J3160" t="s">
        <v>747</v>
      </c>
      <c r="K3160" t="s">
        <v>1129</v>
      </c>
      <c r="L3160" t="s">
        <v>2849</v>
      </c>
      <c r="M3160">
        <v>380711</v>
      </c>
      <c r="N3160">
        <v>16000</v>
      </c>
      <c r="O3160" s="59">
        <v>17707906</v>
      </c>
    </row>
    <row r="3161" spans="1:15" x14ac:dyDescent="0.3">
      <c r="A3161" t="s">
        <v>709</v>
      </c>
      <c r="B3161">
        <v>192.3</v>
      </c>
      <c r="C3161">
        <v>3</v>
      </c>
      <c r="D3161" s="18">
        <v>39381</v>
      </c>
      <c r="E3161" s="18">
        <v>39383</v>
      </c>
      <c r="F3161" t="s">
        <v>5959</v>
      </c>
      <c r="G3161" t="s">
        <v>5968</v>
      </c>
      <c r="H3161" t="s">
        <v>755</v>
      </c>
      <c r="I3161" t="s">
        <v>706</v>
      </c>
      <c r="J3161" t="s">
        <v>707</v>
      </c>
      <c r="K3161" t="s">
        <v>2072</v>
      </c>
      <c r="L3161" t="s">
        <v>2848</v>
      </c>
      <c r="M3161">
        <v>180670</v>
      </c>
      <c r="N3161">
        <v>87000</v>
      </c>
      <c r="O3161" s="59">
        <v>27371177</v>
      </c>
    </row>
    <row r="3162" spans="1:15" x14ac:dyDescent="0.3">
      <c r="A3162" t="s">
        <v>709</v>
      </c>
      <c r="B3162">
        <v>122.73</v>
      </c>
      <c r="C3162">
        <v>2</v>
      </c>
      <c r="D3162" s="18">
        <v>39293</v>
      </c>
      <c r="E3162" s="18">
        <v>39310</v>
      </c>
      <c r="F3162" t="s">
        <v>5958</v>
      </c>
      <c r="G3162" t="s">
        <v>5969</v>
      </c>
      <c r="H3162" t="s">
        <v>681</v>
      </c>
      <c r="I3162" t="s">
        <v>726</v>
      </c>
      <c r="J3162" t="s">
        <v>750</v>
      </c>
      <c r="K3162" t="s">
        <v>2847</v>
      </c>
      <c r="L3162" t="s">
        <v>1790</v>
      </c>
      <c r="M3162">
        <v>53018</v>
      </c>
      <c r="N3162">
        <v>16000</v>
      </c>
      <c r="O3162" s="59">
        <v>2259691</v>
      </c>
    </row>
    <row r="3163" spans="1:15" x14ac:dyDescent="0.3">
      <c r="A3163" t="s">
        <v>690</v>
      </c>
      <c r="B3163">
        <v>98.91</v>
      </c>
      <c r="C3163">
        <v>1</v>
      </c>
      <c r="D3163" s="18">
        <v>39146</v>
      </c>
      <c r="E3163" s="18">
        <v>39179</v>
      </c>
      <c r="F3163" t="s">
        <v>5960</v>
      </c>
      <c r="G3163" t="s">
        <v>5969</v>
      </c>
      <c r="H3163" t="s">
        <v>681</v>
      </c>
      <c r="I3163" t="s">
        <v>711</v>
      </c>
      <c r="J3163" t="s">
        <v>712</v>
      </c>
      <c r="K3163" t="s">
        <v>854</v>
      </c>
      <c r="L3163" t="s">
        <v>2846</v>
      </c>
      <c r="M3163">
        <v>772928</v>
      </c>
      <c r="N3163">
        <v>16000</v>
      </c>
      <c r="O3163" s="59">
        <v>25558063</v>
      </c>
    </row>
    <row r="3164" spans="1:15" x14ac:dyDescent="0.3">
      <c r="A3164" t="s">
        <v>690</v>
      </c>
      <c r="B3164">
        <v>170.62</v>
      </c>
      <c r="C3164">
        <v>2</v>
      </c>
      <c r="D3164" s="18">
        <v>39284</v>
      </c>
      <c r="E3164" s="18">
        <v>39323</v>
      </c>
      <c r="F3164" t="s">
        <v>5958</v>
      </c>
      <c r="G3164" t="s">
        <v>5969</v>
      </c>
      <c r="H3164" t="s">
        <v>699</v>
      </c>
      <c r="I3164" t="s">
        <v>687</v>
      </c>
      <c r="J3164" t="s">
        <v>688</v>
      </c>
      <c r="K3164" t="s">
        <v>1916</v>
      </c>
      <c r="L3164" t="s">
        <v>2845</v>
      </c>
      <c r="M3164">
        <v>9195715</v>
      </c>
      <c r="N3164">
        <v>70700</v>
      </c>
      <c r="O3164" s="59">
        <v>26610441</v>
      </c>
    </row>
    <row r="3165" spans="1:15" x14ac:dyDescent="0.3">
      <c r="A3165" t="s">
        <v>690</v>
      </c>
      <c r="B3165">
        <v>121.13</v>
      </c>
      <c r="C3165">
        <v>1</v>
      </c>
      <c r="D3165" s="18">
        <v>39221</v>
      </c>
      <c r="E3165" s="18">
        <v>39229</v>
      </c>
      <c r="F3165" t="s">
        <v>5957</v>
      </c>
      <c r="G3165" t="s">
        <v>5969</v>
      </c>
      <c r="H3165" t="s">
        <v>675</v>
      </c>
      <c r="I3165" t="s">
        <v>711</v>
      </c>
      <c r="J3165" t="s">
        <v>712</v>
      </c>
      <c r="K3165" t="s">
        <v>1004</v>
      </c>
      <c r="L3165" t="s">
        <v>2844</v>
      </c>
      <c r="M3165">
        <v>770714</v>
      </c>
      <c r="N3165">
        <v>30300</v>
      </c>
      <c r="O3165" s="59">
        <v>26135243</v>
      </c>
    </row>
    <row r="3166" spans="1:15" x14ac:dyDescent="0.3">
      <c r="A3166" t="s">
        <v>690</v>
      </c>
      <c r="B3166">
        <v>124.33</v>
      </c>
      <c r="C3166">
        <v>1</v>
      </c>
      <c r="D3166" s="18">
        <v>39167</v>
      </c>
      <c r="E3166" s="18">
        <v>39198</v>
      </c>
      <c r="F3166" t="s">
        <v>5960</v>
      </c>
      <c r="G3166" t="s">
        <v>5969</v>
      </c>
      <c r="H3166" t="s">
        <v>681</v>
      </c>
      <c r="I3166" t="s">
        <v>722</v>
      </c>
      <c r="J3166" t="s">
        <v>723</v>
      </c>
      <c r="K3166" t="s">
        <v>1178</v>
      </c>
      <c r="L3166" t="s">
        <v>2843</v>
      </c>
      <c r="M3166">
        <v>128259</v>
      </c>
      <c r="N3166">
        <v>16000</v>
      </c>
      <c r="O3166" s="59">
        <v>25761883</v>
      </c>
    </row>
    <row r="3167" spans="1:15" x14ac:dyDescent="0.3">
      <c r="A3167" t="s">
        <v>690</v>
      </c>
      <c r="B3167">
        <v>112.39</v>
      </c>
      <c r="C3167">
        <v>1</v>
      </c>
      <c r="D3167" s="18">
        <v>39227</v>
      </c>
      <c r="E3167" s="18">
        <v>39228</v>
      </c>
      <c r="F3167" t="s">
        <v>5957</v>
      </c>
      <c r="G3167" t="s">
        <v>5969</v>
      </c>
      <c r="H3167" t="s">
        <v>681</v>
      </c>
      <c r="I3167" t="s">
        <v>722</v>
      </c>
      <c r="J3167" t="s">
        <v>797</v>
      </c>
      <c r="K3167" t="s">
        <v>1131</v>
      </c>
      <c r="L3167" t="s">
        <v>2842</v>
      </c>
      <c r="M3167">
        <v>104955</v>
      </c>
      <c r="N3167">
        <v>16000</v>
      </c>
      <c r="O3167" s="59">
        <v>26185659</v>
      </c>
    </row>
    <row r="3168" spans="1:15" x14ac:dyDescent="0.3">
      <c r="A3168" t="s">
        <v>709</v>
      </c>
      <c r="B3168">
        <v>111.79</v>
      </c>
      <c r="C3168">
        <v>2</v>
      </c>
      <c r="D3168" s="18">
        <v>39250</v>
      </c>
      <c r="E3168" s="18">
        <v>39272</v>
      </c>
      <c r="F3168" t="s">
        <v>5957</v>
      </c>
      <c r="G3168" t="s">
        <v>5969</v>
      </c>
      <c r="H3168" t="s">
        <v>681</v>
      </c>
      <c r="I3168" t="s">
        <v>746</v>
      </c>
      <c r="J3168" t="s">
        <v>833</v>
      </c>
      <c r="K3168" t="s">
        <v>2841</v>
      </c>
      <c r="L3168" t="s">
        <v>2840</v>
      </c>
      <c r="M3168">
        <v>372441</v>
      </c>
      <c r="N3168">
        <v>16000</v>
      </c>
      <c r="O3168" s="59">
        <v>17723008</v>
      </c>
    </row>
    <row r="3169" spans="1:15" x14ac:dyDescent="0.3">
      <c r="A3169" t="s">
        <v>709</v>
      </c>
      <c r="B3169">
        <v>180.19</v>
      </c>
      <c r="C3169">
        <v>3</v>
      </c>
      <c r="D3169" s="18">
        <v>39104</v>
      </c>
      <c r="E3169" s="18">
        <v>39131</v>
      </c>
      <c r="F3169" t="s">
        <v>5960</v>
      </c>
      <c r="G3169" t="s">
        <v>5968</v>
      </c>
      <c r="H3169" t="s">
        <v>755</v>
      </c>
      <c r="I3169" t="s">
        <v>771</v>
      </c>
      <c r="J3169" t="s">
        <v>750</v>
      </c>
      <c r="K3169" t="s">
        <v>1152</v>
      </c>
      <c r="L3169" t="s">
        <v>2839</v>
      </c>
      <c r="M3169">
        <v>930726</v>
      </c>
      <c r="N3169">
        <v>87000</v>
      </c>
      <c r="O3169" s="59">
        <v>25146212</v>
      </c>
    </row>
    <row r="3170" spans="1:15" x14ac:dyDescent="0.3">
      <c r="A3170" t="s">
        <v>690</v>
      </c>
      <c r="B3170">
        <v>111.12</v>
      </c>
      <c r="C3170">
        <v>1</v>
      </c>
      <c r="D3170" s="18">
        <v>39390</v>
      </c>
      <c r="E3170" s="18">
        <v>39412</v>
      </c>
      <c r="F3170" t="s">
        <v>5959</v>
      </c>
      <c r="G3170" t="s">
        <v>5969</v>
      </c>
      <c r="H3170" t="s">
        <v>681</v>
      </c>
      <c r="I3170" t="s">
        <v>839</v>
      </c>
      <c r="J3170" t="s">
        <v>840</v>
      </c>
      <c r="K3170" t="s">
        <v>2838</v>
      </c>
      <c r="L3170" t="s">
        <v>2586</v>
      </c>
      <c r="M3170">
        <v>290286</v>
      </c>
      <c r="N3170">
        <v>16000</v>
      </c>
      <c r="O3170" s="59">
        <v>27502981</v>
      </c>
    </row>
    <row r="3171" spans="1:15" x14ac:dyDescent="0.3">
      <c r="A3171" t="s">
        <v>709</v>
      </c>
      <c r="B3171">
        <v>142.51</v>
      </c>
      <c r="C3171">
        <v>2</v>
      </c>
      <c r="D3171" s="18">
        <v>39382</v>
      </c>
      <c r="E3171" s="18">
        <v>39429</v>
      </c>
      <c r="F3171" t="s">
        <v>5959</v>
      </c>
      <c r="G3171" t="s">
        <v>5969</v>
      </c>
      <c r="H3171" t="s">
        <v>675</v>
      </c>
      <c r="I3171" t="s">
        <v>706</v>
      </c>
      <c r="J3171" t="s">
        <v>707</v>
      </c>
      <c r="K3171" t="s">
        <v>2837</v>
      </c>
      <c r="L3171" t="s">
        <v>2836</v>
      </c>
      <c r="M3171">
        <v>182780</v>
      </c>
      <c r="N3171">
        <v>30300</v>
      </c>
      <c r="O3171" s="59">
        <v>27329620</v>
      </c>
    </row>
    <row r="3172" spans="1:15" x14ac:dyDescent="0.3">
      <c r="A3172" t="s">
        <v>690</v>
      </c>
      <c r="B3172">
        <v>184.08</v>
      </c>
      <c r="C3172">
        <v>4</v>
      </c>
      <c r="D3172" s="18">
        <v>39423</v>
      </c>
      <c r="E3172" s="18">
        <v>39461</v>
      </c>
      <c r="F3172" t="s">
        <v>5959</v>
      </c>
      <c r="G3172" t="s">
        <v>5968</v>
      </c>
      <c r="H3172" t="s">
        <v>755</v>
      </c>
      <c r="I3172" t="s">
        <v>687</v>
      </c>
      <c r="J3172" t="s">
        <v>688</v>
      </c>
      <c r="K3172" t="s">
        <v>1167</v>
      </c>
      <c r="L3172" t="s">
        <v>1480</v>
      </c>
      <c r="M3172">
        <v>2796506</v>
      </c>
      <c r="N3172">
        <v>87000</v>
      </c>
      <c r="O3172" s="59">
        <v>27698068</v>
      </c>
    </row>
    <row r="3173" spans="1:15" x14ac:dyDescent="0.3">
      <c r="A3173" t="s">
        <v>696</v>
      </c>
      <c r="B3173">
        <v>124.43</v>
      </c>
      <c r="C3173">
        <v>1</v>
      </c>
      <c r="D3173" s="18">
        <v>39095</v>
      </c>
      <c r="E3173" s="18">
        <v>39100</v>
      </c>
      <c r="F3173" t="s">
        <v>5960</v>
      </c>
      <c r="G3173" t="s">
        <v>5969</v>
      </c>
      <c r="H3173" t="s">
        <v>681</v>
      </c>
      <c r="I3173" t="s">
        <v>693</v>
      </c>
      <c r="J3173" t="s">
        <v>694</v>
      </c>
      <c r="K3173" t="s">
        <v>1219</v>
      </c>
      <c r="L3173" t="s">
        <v>2835</v>
      </c>
      <c r="M3173">
        <v>2836194</v>
      </c>
      <c r="N3173">
        <v>16000</v>
      </c>
      <c r="O3173" s="59">
        <v>1922297</v>
      </c>
    </row>
    <row r="3174" spans="1:15" x14ac:dyDescent="0.3">
      <c r="A3174" t="s">
        <v>676</v>
      </c>
      <c r="B3174">
        <v>119.87</v>
      </c>
      <c r="C3174">
        <v>2</v>
      </c>
      <c r="D3174" s="18">
        <v>39171</v>
      </c>
      <c r="E3174" s="18">
        <v>39174</v>
      </c>
      <c r="F3174" t="s">
        <v>5960</v>
      </c>
      <c r="G3174" t="s">
        <v>5969</v>
      </c>
      <c r="H3174" t="s">
        <v>681</v>
      </c>
      <c r="I3174" t="s">
        <v>672</v>
      </c>
      <c r="J3174" t="s">
        <v>851</v>
      </c>
      <c r="K3174" t="s">
        <v>1647</v>
      </c>
      <c r="L3174" t="s">
        <v>1646</v>
      </c>
      <c r="M3174">
        <v>9011104</v>
      </c>
      <c r="N3174">
        <v>16000</v>
      </c>
      <c r="O3174" s="59">
        <v>25773371</v>
      </c>
    </row>
    <row r="3175" spans="1:15" x14ac:dyDescent="0.3">
      <c r="A3175" t="s">
        <v>690</v>
      </c>
      <c r="B3175">
        <v>107.91</v>
      </c>
      <c r="C3175">
        <v>2</v>
      </c>
      <c r="D3175" s="18">
        <v>39307</v>
      </c>
      <c r="E3175" s="18">
        <v>39325</v>
      </c>
      <c r="F3175" t="s">
        <v>5958</v>
      </c>
      <c r="G3175" t="s">
        <v>5969</v>
      </c>
      <c r="H3175" t="s">
        <v>681</v>
      </c>
      <c r="I3175" t="s">
        <v>722</v>
      </c>
      <c r="J3175" t="s">
        <v>723</v>
      </c>
      <c r="K3175" t="s">
        <v>1360</v>
      </c>
      <c r="L3175" t="s">
        <v>2834</v>
      </c>
      <c r="M3175">
        <v>2742070</v>
      </c>
      <c r="N3175">
        <v>16000</v>
      </c>
      <c r="O3175" s="59">
        <v>26838101</v>
      </c>
    </row>
    <row r="3176" spans="1:15" x14ac:dyDescent="0.3">
      <c r="A3176" t="s">
        <v>690</v>
      </c>
      <c r="B3176">
        <v>183.95</v>
      </c>
      <c r="C3176">
        <v>3</v>
      </c>
      <c r="D3176" s="18">
        <v>39192</v>
      </c>
      <c r="E3176" s="18">
        <v>39222</v>
      </c>
      <c r="F3176" t="s">
        <v>5957</v>
      </c>
      <c r="G3176" t="s">
        <v>5968</v>
      </c>
      <c r="H3176" t="s">
        <v>755</v>
      </c>
      <c r="I3176" t="s">
        <v>711</v>
      </c>
      <c r="J3176" t="s">
        <v>712</v>
      </c>
      <c r="K3176" t="s">
        <v>854</v>
      </c>
      <c r="L3176" t="s">
        <v>1757</v>
      </c>
      <c r="M3176">
        <v>1993819</v>
      </c>
      <c r="N3176">
        <v>87000</v>
      </c>
      <c r="O3176" s="59">
        <v>25912552</v>
      </c>
    </row>
    <row r="3177" spans="1:15" x14ac:dyDescent="0.3">
      <c r="A3177" t="s">
        <v>696</v>
      </c>
      <c r="B3177">
        <v>157.91999999999999</v>
      </c>
      <c r="C3177">
        <v>3</v>
      </c>
      <c r="D3177" s="18">
        <v>39151</v>
      </c>
      <c r="E3177" s="18">
        <v>39161</v>
      </c>
      <c r="F3177" t="s">
        <v>5960</v>
      </c>
      <c r="G3177" t="s">
        <v>5969</v>
      </c>
      <c r="H3177" t="s">
        <v>675</v>
      </c>
      <c r="I3177" t="s">
        <v>693</v>
      </c>
      <c r="J3177" t="s">
        <v>694</v>
      </c>
      <c r="K3177" t="s">
        <v>1258</v>
      </c>
      <c r="L3177" t="s">
        <v>2833</v>
      </c>
      <c r="M3177">
        <v>2685121</v>
      </c>
      <c r="N3177">
        <v>30300</v>
      </c>
      <c r="O3177" s="59">
        <v>2007019</v>
      </c>
    </row>
    <row r="3178" spans="1:15" x14ac:dyDescent="0.3">
      <c r="A3178" t="s">
        <v>690</v>
      </c>
      <c r="B3178">
        <v>96.59</v>
      </c>
      <c r="C3178">
        <v>2</v>
      </c>
      <c r="D3178" s="18">
        <v>39298</v>
      </c>
      <c r="E3178" s="18">
        <v>39317</v>
      </c>
      <c r="F3178" t="s">
        <v>5958</v>
      </c>
      <c r="G3178" t="s">
        <v>5969</v>
      </c>
      <c r="H3178" t="s">
        <v>681</v>
      </c>
      <c r="I3178" t="s">
        <v>711</v>
      </c>
      <c r="J3178" t="s">
        <v>712</v>
      </c>
      <c r="K3178" t="s">
        <v>1347</v>
      </c>
      <c r="L3178" t="s">
        <v>2832</v>
      </c>
      <c r="M3178">
        <v>2655066</v>
      </c>
      <c r="N3178">
        <v>16000</v>
      </c>
      <c r="O3178" s="59">
        <v>26727903</v>
      </c>
    </row>
    <row r="3179" spans="1:15" x14ac:dyDescent="0.3">
      <c r="A3179" t="s">
        <v>690</v>
      </c>
      <c r="B3179">
        <v>121.13</v>
      </c>
      <c r="C3179">
        <v>1</v>
      </c>
      <c r="D3179" s="18">
        <v>39292</v>
      </c>
      <c r="E3179" s="18">
        <v>39294</v>
      </c>
      <c r="F3179" t="s">
        <v>5958</v>
      </c>
      <c r="G3179" t="s">
        <v>5969</v>
      </c>
      <c r="H3179" t="s">
        <v>675</v>
      </c>
      <c r="I3179" t="s">
        <v>711</v>
      </c>
      <c r="J3179" t="s">
        <v>712</v>
      </c>
      <c r="K3179" t="s">
        <v>1082</v>
      </c>
      <c r="L3179" t="s">
        <v>2831</v>
      </c>
      <c r="M3179">
        <v>137926</v>
      </c>
      <c r="N3179">
        <v>30300</v>
      </c>
      <c r="O3179" s="59">
        <v>26674833</v>
      </c>
    </row>
    <row r="3180" spans="1:15" x14ac:dyDescent="0.3">
      <c r="A3180" t="s">
        <v>696</v>
      </c>
      <c r="B3180">
        <v>185.27</v>
      </c>
      <c r="C3180">
        <v>3</v>
      </c>
      <c r="D3180" s="18">
        <v>39277</v>
      </c>
      <c r="E3180" s="18">
        <v>39289</v>
      </c>
      <c r="F3180" t="s">
        <v>5958</v>
      </c>
      <c r="G3180" t="s">
        <v>5969</v>
      </c>
      <c r="H3180" t="s">
        <v>699</v>
      </c>
      <c r="I3180" t="s">
        <v>693</v>
      </c>
      <c r="J3180" t="s">
        <v>694</v>
      </c>
      <c r="K3180" t="s">
        <v>1447</v>
      </c>
      <c r="L3180" t="s">
        <v>2830</v>
      </c>
      <c r="M3180">
        <v>960942</v>
      </c>
      <c r="N3180">
        <v>70700</v>
      </c>
      <c r="O3180" s="59">
        <v>26611181</v>
      </c>
    </row>
    <row r="3181" spans="1:15" x14ac:dyDescent="0.3">
      <c r="A3181" t="s">
        <v>709</v>
      </c>
      <c r="B3181">
        <v>156.27000000000001</v>
      </c>
      <c r="C3181">
        <v>2</v>
      </c>
      <c r="D3181" s="18">
        <v>39118</v>
      </c>
      <c r="E3181" s="18">
        <v>39125</v>
      </c>
      <c r="F3181" t="s">
        <v>5960</v>
      </c>
      <c r="G3181" t="s">
        <v>5969</v>
      </c>
      <c r="H3181" t="s">
        <v>675</v>
      </c>
      <c r="I3181" t="s">
        <v>746</v>
      </c>
      <c r="J3181" t="s">
        <v>833</v>
      </c>
      <c r="K3181" t="s">
        <v>1487</v>
      </c>
      <c r="L3181" t="s">
        <v>2829</v>
      </c>
      <c r="M3181">
        <v>372165</v>
      </c>
      <c r="N3181">
        <v>30300</v>
      </c>
      <c r="O3181" s="59">
        <v>17650413</v>
      </c>
    </row>
    <row r="3182" spans="1:15" x14ac:dyDescent="0.3">
      <c r="A3182" t="s">
        <v>709</v>
      </c>
      <c r="B3182">
        <v>147.22</v>
      </c>
      <c r="C3182">
        <v>2</v>
      </c>
      <c r="D3182" s="18">
        <v>39370</v>
      </c>
      <c r="E3182" s="18">
        <v>39392</v>
      </c>
      <c r="F3182" t="s">
        <v>5959</v>
      </c>
      <c r="G3182" t="s">
        <v>5969</v>
      </c>
      <c r="H3182" t="s">
        <v>699</v>
      </c>
      <c r="I3182" t="s">
        <v>746</v>
      </c>
      <c r="J3182" t="s">
        <v>782</v>
      </c>
      <c r="K3182" t="s">
        <v>783</v>
      </c>
      <c r="L3182" t="s">
        <v>781</v>
      </c>
      <c r="M3182">
        <v>383893</v>
      </c>
      <c r="N3182">
        <v>70700</v>
      </c>
      <c r="O3182" s="59">
        <v>17795596</v>
      </c>
    </row>
    <row r="3183" spans="1:15" x14ac:dyDescent="0.3">
      <c r="A3183" t="s">
        <v>690</v>
      </c>
      <c r="B3183">
        <v>98.91</v>
      </c>
      <c r="C3183">
        <v>1</v>
      </c>
      <c r="D3183" s="18">
        <v>39317</v>
      </c>
      <c r="E3183" s="18">
        <v>39353</v>
      </c>
      <c r="F3183" t="s">
        <v>5958</v>
      </c>
      <c r="G3183" t="s">
        <v>5969</v>
      </c>
      <c r="H3183" t="s">
        <v>681</v>
      </c>
      <c r="I3183" t="s">
        <v>711</v>
      </c>
      <c r="J3183" t="s">
        <v>712</v>
      </c>
      <c r="K3183" t="s">
        <v>854</v>
      </c>
      <c r="L3183" t="s">
        <v>691</v>
      </c>
      <c r="M3183">
        <v>742060</v>
      </c>
      <c r="N3183">
        <v>16000</v>
      </c>
      <c r="O3183" s="59">
        <v>26783814</v>
      </c>
    </row>
    <row r="3184" spans="1:15" x14ac:dyDescent="0.3">
      <c r="A3184" t="s">
        <v>676</v>
      </c>
      <c r="B3184">
        <v>146.53</v>
      </c>
      <c r="C3184">
        <v>2</v>
      </c>
      <c r="D3184" s="18">
        <v>39293</v>
      </c>
      <c r="E3184" s="18">
        <v>39298</v>
      </c>
      <c r="F3184" t="s">
        <v>5958</v>
      </c>
      <c r="G3184" t="s">
        <v>5969</v>
      </c>
      <c r="H3184" t="s">
        <v>675</v>
      </c>
      <c r="I3184" t="s">
        <v>672</v>
      </c>
      <c r="J3184" t="s">
        <v>851</v>
      </c>
      <c r="K3184" t="s">
        <v>672</v>
      </c>
      <c r="L3184" t="s">
        <v>1872</v>
      </c>
      <c r="M3184">
        <v>273620</v>
      </c>
      <c r="N3184">
        <v>30300</v>
      </c>
      <c r="O3184" s="59">
        <v>26857149</v>
      </c>
    </row>
    <row r="3185" spans="1:15" x14ac:dyDescent="0.3">
      <c r="A3185" t="s">
        <v>696</v>
      </c>
      <c r="B3185">
        <v>139.68</v>
      </c>
      <c r="C3185">
        <v>2</v>
      </c>
      <c r="D3185" s="18">
        <v>39348</v>
      </c>
      <c r="E3185" s="18">
        <v>39368</v>
      </c>
      <c r="F3185" t="s">
        <v>5958</v>
      </c>
      <c r="G3185" t="s">
        <v>5968</v>
      </c>
      <c r="H3185" t="s">
        <v>720</v>
      </c>
      <c r="I3185" t="s">
        <v>693</v>
      </c>
      <c r="J3185" t="s">
        <v>694</v>
      </c>
      <c r="K3185" t="s">
        <v>698</v>
      </c>
      <c r="L3185" t="s">
        <v>697</v>
      </c>
      <c r="M3185">
        <v>369153</v>
      </c>
      <c r="N3185">
        <v>90830</v>
      </c>
      <c r="O3185" s="59">
        <v>27126137</v>
      </c>
    </row>
    <row r="3186" spans="1:15" x14ac:dyDescent="0.3">
      <c r="A3186" t="s">
        <v>696</v>
      </c>
      <c r="B3186">
        <v>157.91999999999999</v>
      </c>
      <c r="C3186">
        <v>3</v>
      </c>
      <c r="D3186" s="18">
        <v>39131</v>
      </c>
      <c r="E3186" s="18">
        <v>39140</v>
      </c>
      <c r="F3186" t="s">
        <v>5960</v>
      </c>
      <c r="G3186" t="s">
        <v>5969</v>
      </c>
      <c r="H3186" t="s">
        <v>675</v>
      </c>
      <c r="I3186" t="s">
        <v>693</v>
      </c>
      <c r="J3186" t="s">
        <v>694</v>
      </c>
      <c r="K3186" t="s">
        <v>733</v>
      </c>
      <c r="L3186" t="s">
        <v>2793</v>
      </c>
      <c r="M3186">
        <v>356708</v>
      </c>
      <c r="N3186">
        <v>30300</v>
      </c>
      <c r="O3186" s="59">
        <v>25474003</v>
      </c>
    </row>
    <row r="3187" spans="1:15" x14ac:dyDescent="0.3">
      <c r="A3187" t="s">
        <v>676</v>
      </c>
      <c r="B3187">
        <v>125.07</v>
      </c>
      <c r="C3187">
        <v>1</v>
      </c>
      <c r="D3187" s="18">
        <v>39382</v>
      </c>
      <c r="E3187" s="18">
        <v>39447</v>
      </c>
      <c r="F3187" t="s">
        <v>5959</v>
      </c>
      <c r="G3187" t="s">
        <v>5969</v>
      </c>
      <c r="H3187" t="s">
        <v>675</v>
      </c>
      <c r="I3187" t="s">
        <v>683</v>
      </c>
      <c r="J3187" t="s">
        <v>730</v>
      </c>
      <c r="K3187" t="s">
        <v>2828</v>
      </c>
      <c r="L3187" t="s">
        <v>2827</v>
      </c>
      <c r="M3187">
        <v>9075091</v>
      </c>
      <c r="N3187">
        <v>30300</v>
      </c>
      <c r="O3187" s="59">
        <v>27388634</v>
      </c>
    </row>
    <row r="3188" spans="1:15" x14ac:dyDescent="0.3">
      <c r="A3188" t="s">
        <v>690</v>
      </c>
      <c r="B3188">
        <v>135.16999999999999</v>
      </c>
      <c r="C3188">
        <v>3</v>
      </c>
      <c r="D3188" s="18">
        <v>39156</v>
      </c>
      <c r="E3188" s="18">
        <v>39168</v>
      </c>
      <c r="F3188" t="s">
        <v>5960</v>
      </c>
      <c r="G3188" t="s">
        <v>5968</v>
      </c>
      <c r="H3188" t="s">
        <v>720</v>
      </c>
      <c r="I3188" t="s">
        <v>711</v>
      </c>
      <c r="J3188" t="s">
        <v>712</v>
      </c>
      <c r="K3188" t="s">
        <v>1368</v>
      </c>
      <c r="L3188" t="s">
        <v>1367</v>
      </c>
      <c r="M3188">
        <v>1952825</v>
      </c>
      <c r="N3188">
        <v>90830</v>
      </c>
      <c r="O3188" s="59">
        <v>25608275</v>
      </c>
    </row>
    <row r="3189" spans="1:15" x14ac:dyDescent="0.3">
      <c r="A3189" t="s">
        <v>696</v>
      </c>
      <c r="B3189">
        <v>174.63</v>
      </c>
      <c r="C3189">
        <v>3</v>
      </c>
      <c r="D3189" s="18">
        <v>39229</v>
      </c>
      <c r="E3189" s="18">
        <v>39230</v>
      </c>
      <c r="F3189" t="s">
        <v>5957</v>
      </c>
      <c r="G3189" t="s">
        <v>5968</v>
      </c>
      <c r="H3189" t="s">
        <v>720</v>
      </c>
      <c r="I3189" t="s">
        <v>693</v>
      </c>
      <c r="J3189" t="s">
        <v>694</v>
      </c>
      <c r="K3189" t="s">
        <v>1680</v>
      </c>
      <c r="L3189" t="s">
        <v>2826</v>
      </c>
      <c r="M3189">
        <v>370127</v>
      </c>
      <c r="N3189">
        <v>90830</v>
      </c>
      <c r="O3189" s="59">
        <v>26207067</v>
      </c>
    </row>
    <row r="3190" spans="1:15" x14ac:dyDescent="0.3">
      <c r="A3190" t="s">
        <v>709</v>
      </c>
      <c r="B3190">
        <v>97.73</v>
      </c>
      <c r="C3190">
        <v>2</v>
      </c>
      <c r="D3190" s="18">
        <v>39300</v>
      </c>
      <c r="E3190" s="18">
        <v>39345</v>
      </c>
      <c r="F3190" t="s">
        <v>5958</v>
      </c>
      <c r="G3190" t="s">
        <v>5968</v>
      </c>
      <c r="H3190" t="s">
        <v>720</v>
      </c>
      <c r="I3190" t="s">
        <v>706</v>
      </c>
      <c r="J3190" t="s">
        <v>707</v>
      </c>
      <c r="K3190" t="s">
        <v>813</v>
      </c>
      <c r="L3190" t="s">
        <v>2139</v>
      </c>
      <c r="M3190">
        <v>179222</v>
      </c>
      <c r="N3190">
        <v>90830</v>
      </c>
      <c r="O3190" s="59">
        <v>2259763</v>
      </c>
    </row>
    <row r="3191" spans="1:15" x14ac:dyDescent="0.3">
      <c r="A3191" t="s">
        <v>690</v>
      </c>
      <c r="B3191">
        <v>121.13</v>
      </c>
      <c r="C3191">
        <v>1</v>
      </c>
      <c r="D3191" s="18">
        <v>39388</v>
      </c>
      <c r="E3191" s="18">
        <v>39407</v>
      </c>
      <c r="F3191" t="s">
        <v>5959</v>
      </c>
      <c r="G3191" t="s">
        <v>5969</v>
      </c>
      <c r="H3191" t="s">
        <v>675</v>
      </c>
      <c r="I3191" t="s">
        <v>711</v>
      </c>
      <c r="J3191" t="s">
        <v>712</v>
      </c>
      <c r="K3191" t="s">
        <v>935</v>
      </c>
      <c r="L3191" t="s">
        <v>2825</v>
      </c>
      <c r="M3191">
        <v>2161461</v>
      </c>
      <c r="N3191">
        <v>30300</v>
      </c>
      <c r="O3191" s="59">
        <v>27436686</v>
      </c>
    </row>
    <row r="3192" spans="1:15" x14ac:dyDescent="0.3">
      <c r="A3192" t="s">
        <v>676</v>
      </c>
      <c r="B3192">
        <v>86.31</v>
      </c>
      <c r="C3192">
        <v>2</v>
      </c>
      <c r="D3192" s="18">
        <v>39091</v>
      </c>
      <c r="E3192" s="18">
        <v>39111</v>
      </c>
      <c r="F3192" t="s">
        <v>5960</v>
      </c>
      <c r="G3192" t="s">
        <v>5969</v>
      </c>
      <c r="H3192" t="s">
        <v>681</v>
      </c>
      <c r="I3192" t="s">
        <v>678</v>
      </c>
      <c r="J3192" t="s">
        <v>679</v>
      </c>
      <c r="K3192" t="s">
        <v>2296</v>
      </c>
      <c r="L3192" t="s">
        <v>2824</v>
      </c>
      <c r="M3192">
        <v>9078249</v>
      </c>
      <c r="N3192">
        <v>16000</v>
      </c>
      <c r="O3192" s="59">
        <v>25170442</v>
      </c>
    </row>
    <row r="3193" spans="1:15" x14ac:dyDescent="0.3">
      <c r="A3193" t="s">
        <v>696</v>
      </c>
      <c r="B3193">
        <v>161.15</v>
      </c>
      <c r="C3193">
        <v>3</v>
      </c>
      <c r="D3193" s="18">
        <v>39332</v>
      </c>
      <c r="E3193" s="18">
        <v>39353</v>
      </c>
      <c r="F3193" t="s">
        <v>5958</v>
      </c>
      <c r="G3193" t="s">
        <v>5969</v>
      </c>
      <c r="H3193" t="s">
        <v>675</v>
      </c>
      <c r="I3193" t="s">
        <v>693</v>
      </c>
      <c r="J3193" t="s">
        <v>694</v>
      </c>
      <c r="K3193" t="s">
        <v>695</v>
      </c>
      <c r="L3193" t="s">
        <v>942</v>
      </c>
      <c r="M3193">
        <v>346935</v>
      </c>
      <c r="N3193">
        <v>30300</v>
      </c>
      <c r="O3193" s="59">
        <v>27079543</v>
      </c>
    </row>
    <row r="3194" spans="1:15" x14ac:dyDescent="0.3">
      <c r="A3194" t="s">
        <v>690</v>
      </c>
      <c r="B3194">
        <v>136.75</v>
      </c>
      <c r="C3194">
        <v>2</v>
      </c>
      <c r="D3194" s="18">
        <v>39137</v>
      </c>
      <c r="E3194" s="18">
        <v>39142</v>
      </c>
      <c r="F3194" t="s">
        <v>5960</v>
      </c>
      <c r="G3194" t="s">
        <v>5969</v>
      </c>
      <c r="H3194" t="s">
        <v>675</v>
      </c>
      <c r="I3194" t="s">
        <v>687</v>
      </c>
      <c r="J3194" t="s">
        <v>688</v>
      </c>
      <c r="K3194" t="s">
        <v>2823</v>
      </c>
      <c r="L3194" t="s">
        <v>2822</v>
      </c>
      <c r="M3194">
        <v>269825</v>
      </c>
      <c r="N3194">
        <v>30300</v>
      </c>
      <c r="O3194" s="59">
        <v>25515321</v>
      </c>
    </row>
    <row r="3195" spans="1:15" x14ac:dyDescent="0.3">
      <c r="A3195" t="s">
        <v>709</v>
      </c>
      <c r="B3195">
        <v>138.09</v>
      </c>
      <c r="C3195">
        <v>2</v>
      </c>
      <c r="D3195" s="18">
        <v>39291</v>
      </c>
      <c r="E3195" s="18">
        <v>39334</v>
      </c>
      <c r="F3195" t="s">
        <v>5958</v>
      </c>
      <c r="G3195" t="s">
        <v>5969</v>
      </c>
      <c r="H3195" t="s">
        <v>681</v>
      </c>
      <c r="I3195" t="s">
        <v>746</v>
      </c>
      <c r="J3195" t="s">
        <v>747</v>
      </c>
      <c r="K3195" t="s">
        <v>1034</v>
      </c>
      <c r="L3195" t="s">
        <v>1033</v>
      </c>
      <c r="M3195">
        <v>379900</v>
      </c>
      <c r="N3195">
        <v>16000</v>
      </c>
      <c r="O3195" s="59">
        <v>17751497</v>
      </c>
    </row>
    <row r="3196" spans="1:15" x14ac:dyDescent="0.3">
      <c r="A3196" t="s">
        <v>690</v>
      </c>
      <c r="B3196">
        <v>108.79</v>
      </c>
      <c r="C3196">
        <v>2</v>
      </c>
      <c r="D3196" s="18">
        <v>39202</v>
      </c>
      <c r="E3196" s="18">
        <v>39230</v>
      </c>
      <c r="F3196" t="s">
        <v>5957</v>
      </c>
      <c r="G3196" t="s">
        <v>5969</v>
      </c>
      <c r="H3196" t="s">
        <v>681</v>
      </c>
      <c r="I3196" t="s">
        <v>839</v>
      </c>
      <c r="J3196" t="s">
        <v>1103</v>
      </c>
      <c r="K3196" t="s">
        <v>1104</v>
      </c>
      <c r="L3196" t="s">
        <v>1102</v>
      </c>
      <c r="M3196">
        <v>2396004</v>
      </c>
      <c r="N3196">
        <v>16000</v>
      </c>
      <c r="O3196" s="59">
        <v>25975810</v>
      </c>
    </row>
    <row r="3197" spans="1:15" x14ac:dyDescent="0.3">
      <c r="A3197" t="s">
        <v>690</v>
      </c>
      <c r="B3197">
        <v>181.83</v>
      </c>
      <c r="C3197">
        <v>4</v>
      </c>
      <c r="D3197" s="18">
        <v>39297</v>
      </c>
      <c r="E3197" s="18">
        <v>39299</v>
      </c>
      <c r="F3197" t="s">
        <v>5958</v>
      </c>
      <c r="G3197" t="s">
        <v>5969</v>
      </c>
      <c r="H3197" t="s">
        <v>699</v>
      </c>
      <c r="I3197" t="s">
        <v>711</v>
      </c>
      <c r="J3197" t="s">
        <v>712</v>
      </c>
      <c r="K3197" t="s">
        <v>935</v>
      </c>
      <c r="L3197" t="s">
        <v>2821</v>
      </c>
      <c r="M3197">
        <v>1945027</v>
      </c>
      <c r="N3197">
        <v>70700</v>
      </c>
      <c r="O3197" s="59">
        <v>26717026</v>
      </c>
    </row>
    <row r="3198" spans="1:15" x14ac:dyDescent="0.3">
      <c r="A3198" t="s">
        <v>690</v>
      </c>
      <c r="B3198">
        <v>128.88999999999999</v>
      </c>
      <c r="C3198">
        <v>1</v>
      </c>
      <c r="D3198" s="18">
        <v>39373</v>
      </c>
      <c r="E3198" s="18">
        <v>39408</v>
      </c>
      <c r="F3198" t="s">
        <v>5959</v>
      </c>
      <c r="G3198" t="s">
        <v>5969</v>
      </c>
      <c r="H3198" t="s">
        <v>681</v>
      </c>
      <c r="I3198" t="s">
        <v>839</v>
      </c>
      <c r="J3198" t="s">
        <v>797</v>
      </c>
      <c r="K3198" t="s">
        <v>1411</v>
      </c>
      <c r="L3198" t="s">
        <v>1410</v>
      </c>
      <c r="M3198">
        <v>141287</v>
      </c>
      <c r="N3198">
        <v>16000</v>
      </c>
      <c r="O3198" s="59">
        <v>27271409</v>
      </c>
    </row>
    <row r="3199" spans="1:15" x14ac:dyDescent="0.3">
      <c r="A3199" t="s">
        <v>690</v>
      </c>
      <c r="B3199">
        <v>173</v>
      </c>
      <c r="C3199">
        <v>2</v>
      </c>
      <c r="D3199" s="18">
        <v>39320</v>
      </c>
      <c r="E3199" s="18">
        <v>39342</v>
      </c>
      <c r="F3199" t="s">
        <v>5958</v>
      </c>
      <c r="G3199" t="s">
        <v>5969</v>
      </c>
      <c r="H3199" t="s">
        <v>699</v>
      </c>
      <c r="I3199" t="s">
        <v>687</v>
      </c>
      <c r="J3199" t="s">
        <v>688</v>
      </c>
      <c r="K3199" t="s">
        <v>962</v>
      </c>
      <c r="L3199" t="s">
        <v>1949</v>
      </c>
      <c r="M3199">
        <v>953213</v>
      </c>
      <c r="N3199">
        <v>70700</v>
      </c>
      <c r="O3199" s="59">
        <v>26880736</v>
      </c>
    </row>
    <row r="3200" spans="1:15" x14ac:dyDescent="0.3">
      <c r="A3200" t="s">
        <v>709</v>
      </c>
      <c r="B3200">
        <v>127.08</v>
      </c>
      <c r="C3200">
        <v>3</v>
      </c>
      <c r="D3200" s="18">
        <v>39214</v>
      </c>
      <c r="E3200" s="18">
        <v>39246</v>
      </c>
      <c r="F3200" t="s">
        <v>5957</v>
      </c>
      <c r="G3200" t="s">
        <v>5969</v>
      </c>
      <c r="H3200" t="s">
        <v>681</v>
      </c>
      <c r="I3200" t="s">
        <v>771</v>
      </c>
      <c r="J3200" t="s">
        <v>772</v>
      </c>
      <c r="K3200" t="s">
        <v>2820</v>
      </c>
      <c r="L3200" t="s">
        <v>2819</v>
      </c>
      <c r="M3200">
        <v>2886046</v>
      </c>
      <c r="N3200">
        <v>16000</v>
      </c>
      <c r="O3200" s="59">
        <v>26077094</v>
      </c>
    </row>
    <row r="3201" spans="1:15" x14ac:dyDescent="0.3">
      <c r="A3201" t="s">
        <v>676</v>
      </c>
      <c r="B3201">
        <v>117.61</v>
      </c>
      <c r="C3201">
        <v>1</v>
      </c>
      <c r="D3201" s="18">
        <v>39387</v>
      </c>
      <c r="E3201" s="18">
        <v>39453</v>
      </c>
      <c r="F3201" t="s">
        <v>5959</v>
      </c>
      <c r="G3201" t="s">
        <v>5969</v>
      </c>
      <c r="H3201" t="s">
        <v>681</v>
      </c>
      <c r="I3201" t="s">
        <v>683</v>
      </c>
      <c r="J3201" t="s">
        <v>703</v>
      </c>
      <c r="K3201" t="s">
        <v>1021</v>
      </c>
      <c r="L3201" t="s">
        <v>1051</v>
      </c>
      <c r="M3201">
        <v>17757</v>
      </c>
      <c r="N3201">
        <v>16000</v>
      </c>
      <c r="O3201" s="59">
        <v>27373671</v>
      </c>
    </row>
    <row r="3202" spans="1:15" x14ac:dyDescent="0.3">
      <c r="A3202" t="s">
        <v>690</v>
      </c>
      <c r="B3202">
        <v>92.9</v>
      </c>
      <c r="C3202">
        <v>2</v>
      </c>
      <c r="D3202" s="18">
        <v>39289</v>
      </c>
      <c r="E3202" s="18">
        <v>39297</v>
      </c>
      <c r="F3202" t="s">
        <v>5958</v>
      </c>
      <c r="G3202" t="s">
        <v>5969</v>
      </c>
      <c r="H3202" t="s">
        <v>681</v>
      </c>
      <c r="I3202" t="s">
        <v>711</v>
      </c>
      <c r="J3202" t="s">
        <v>712</v>
      </c>
      <c r="K3202" t="s">
        <v>801</v>
      </c>
      <c r="L3202" t="s">
        <v>2818</v>
      </c>
      <c r="M3202">
        <v>148699</v>
      </c>
      <c r="N3202">
        <v>16000</v>
      </c>
      <c r="O3202" s="59">
        <v>26620835</v>
      </c>
    </row>
    <row r="3203" spans="1:15" x14ac:dyDescent="0.3">
      <c r="A3203" t="s">
        <v>696</v>
      </c>
      <c r="B3203">
        <v>145.02000000000001</v>
      </c>
      <c r="C3203">
        <v>3</v>
      </c>
      <c r="D3203" s="18">
        <v>39408</v>
      </c>
      <c r="E3203" s="18">
        <v>39411</v>
      </c>
      <c r="F3203" t="s">
        <v>5959</v>
      </c>
      <c r="G3203" t="s">
        <v>5969</v>
      </c>
      <c r="H3203" t="s">
        <v>675</v>
      </c>
      <c r="I3203" t="s">
        <v>765</v>
      </c>
      <c r="J3203" t="s">
        <v>766</v>
      </c>
      <c r="K3203" t="s">
        <v>765</v>
      </c>
      <c r="L3203" t="s">
        <v>2817</v>
      </c>
      <c r="M3203">
        <v>1844033</v>
      </c>
      <c r="N3203">
        <v>30300</v>
      </c>
      <c r="O3203" s="59">
        <v>27615495</v>
      </c>
    </row>
    <row r="3204" spans="1:15" x14ac:dyDescent="0.3">
      <c r="A3204" t="s">
        <v>709</v>
      </c>
      <c r="B3204">
        <v>174.36</v>
      </c>
      <c r="C3204">
        <v>2</v>
      </c>
      <c r="D3204" s="18">
        <v>39137</v>
      </c>
      <c r="E3204" s="18">
        <v>39161</v>
      </c>
      <c r="F3204" t="s">
        <v>5960</v>
      </c>
      <c r="G3204" t="s">
        <v>5969</v>
      </c>
      <c r="H3204" t="s">
        <v>675</v>
      </c>
      <c r="I3204" t="s">
        <v>746</v>
      </c>
      <c r="J3204" t="s">
        <v>782</v>
      </c>
      <c r="K3204" t="s">
        <v>1064</v>
      </c>
      <c r="L3204" t="s">
        <v>2816</v>
      </c>
      <c r="M3204">
        <v>917891</v>
      </c>
      <c r="N3204">
        <v>30300</v>
      </c>
      <c r="O3204" s="59">
        <v>17663768</v>
      </c>
    </row>
    <row r="3205" spans="1:15" x14ac:dyDescent="0.3">
      <c r="A3205" t="s">
        <v>709</v>
      </c>
      <c r="B3205">
        <v>150.68</v>
      </c>
      <c r="C3205">
        <v>3</v>
      </c>
      <c r="D3205" s="18">
        <v>39296</v>
      </c>
      <c r="E3205" s="18">
        <v>39307</v>
      </c>
      <c r="F3205" t="s">
        <v>5958</v>
      </c>
      <c r="G3205" t="s">
        <v>5969</v>
      </c>
      <c r="H3205" t="s">
        <v>675</v>
      </c>
      <c r="I3205" t="s">
        <v>771</v>
      </c>
      <c r="J3205" t="s">
        <v>772</v>
      </c>
      <c r="K3205" t="s">
        <v>1565</v>
      </c>
      <c r="L3205" t="s">
        <v>2815</v>
      </c>
      <c r="M3205">
        <v>2527754</v>
      </c>
      <c r="N3205">
        <v>30300</v>
      </c>
      <c r="O3205" s="59">
        <v>26615401</v>
      </c>
    </row>
    <row r="3206" spans="1:15" x14ac:dyDescent="0.3">
      <c r="A3206" t="s">
        <v>690</v>
      </c>
      <c r="B3206">
        <v>100.7</v>
      </c>
      <c r="C3206">
        <v>2</v>
      </c>
      <c r="D3206" s="18">
        <v>39335</v>
      </c>
      <c r="E3206" s="18">
        <v>39358</v>
      </c>
      <c r="F3206" t="s">
        <v>5958</v>
      </c>
      <c r="G3206" t="s">
        <v>5969</v>
      </c>
      <c r="H3206" t="s">
        <v>681</v>
      </c>
      <c r="I3206" t="s">
        <v>722</v>
      </c>
      <c r="J3206" t="s">
        <v>797</v>
      </c>
      <c r="K3206" t="s">
        <v>2814</v>
      </c>
      <c r="L3206" t="s">
        <v>2385</v>
      </c>
      <c r="M3206">
        <v>105658</v>
      </c>
      <c r="N3206">
        <v>16000</v>
      </c>
      <c r="O3206" s="59">
        <v>26941079</v>
      </c>
    </row>
    <row r="3207" spans="1:15" x14ac:dyDescent="0.3">
      <c r="A3207" t="s">
        <v>690</v>
      </c>
      <c r="B3207">
        <v>96.59</v>
      </c>
      <c r="C3207">
        <v>2</v>
      </c>
      <c r="D3207" s="18">
        <v>39409</v>
      </c>
      <c r="E3207" s="18">
        <v>39429</v>
      </c>
      <c r="F3207" t="s">
        <v>5959</v>
      </c>
      <c r="G3207" t="s">
        <v>5969</v>
      </c>
      <c r="H3207" t="s">
        <v>681</v>
      </c>
      <c r="I3207" t="s">
        <v>711</v>
      </c>
      <c r="J3207" t="s">
        <v>712</v>
      </c>
      <c r="K3207" t="s">
        <v>1277</v>
      </c>
      <c r="L3207" t="s">
        <v>943</v>
      </c>
      <c r="M3207">
        <v>2320635</v>
      </c>
      <c r="N3207">
        <v>16000</v>
      </c>
      <c r="O3207" s="59">
        <v>27600494</v>
      </c>
    </row>
    <row r="3208" spans="1:15" x14ac:dyDescent="0.3">
      <c r="A3208" t="s">
        <v>709</v>
      </c>
      <c r="B3208">
        <v>192.07</v>
      </c>
      <c r="C3208">
        <v>2</v>
      </c>
      <c r="D3208" s="18">
        <v>39391</v>
      </c>
      <c r="E3208" s="18">
        <v>39429</v>
      </c>
      <c r="F3208" t="s">
        <v>5959</v>
      </c>
      <c r="G3208" t="s">
        <v>5969</v>
      </c>
      <c r="H3208" t="s">
        <v>699</v>
      </c>
      <c r="I3208" t="s">
        <v>706</v>
      </c>
      <c r="J3208" t="s">
        <v>707</v>
      </c>
      <c r="K3208" t="s">
        <v>2066</v>
      </c>
      <c r="L3208" t="s">
        <v>1049</v>
      </c>
      <c r="M3208">
        <v>940903</v>
      </c>
      <c r="N3208">
        <v>70700</v>
      </c>
      <c r="O3208" s="59">
        <v>27426319</v>
      </c>
    </row>
    <row r="3209" spans="1:15" x14ac:dyDescent="0.3">
      <c r="A3209" t="s">
        <v>690</v>
      </c>
      <c r="B3209">
        <v>138.52000000000001</v>
      </c>
      <c r="C3209">
        <v>2</v>
      </c>
      <c r="D3209" s="18">
        <v>39283</v>
      </c>
      <c r="E3209" s="18">
        <v>39286</v>
      </c>
      <c r="F3209" t="s">
        <v>5958</v>
      </c>
      <c r="G3209" t="s">
        <v>5969</v>
      </c>
      <c r="H3209" t="s">
        <v>675</v>
      </c>
      <c r="I3209" t="s">
        <v>687</v>
      </c>
      <c r="J3209" t="s">
        <v>688</v>
      </c>
      <c r="K3209" t="s">
        <v>1212</v>
      </c>
      <c r="L3209" t="s">
        <v>2813</v>
      </c>
      <c r="M3209">
        <v>2561425</v>
      </c>
      <c r="N3209">
        <v>30300</v>
      </c>
      <c r="O3209" s="59">
        <v>26629521</v>
      </c>
    </row>
    <row r="3210" spans="1:15" x14ac:dyDescent="0.3">
      <c r="A3210" t="s">
        <v>690</v>
      </c>
      <c r="B3210">
        <v>122.89</v>
      </c>
      <c r="C3210">
        <v>2</v>
      </c>
      <c r="D3210" s="18">
        <v>39335</v>
      </c>
      <c r="E3210" s="18">
        <v>39337</v>
      </c>
      <c r="F3210" t="s">
        <v>5958</v>
      </c>
      <c r="G3210" t="s">
        <v>5969</v>
      </c>
      <c r="H3210" t="s">
        <v>675</v>
      </c>
      <c r="I3210" t="s">
        <v>711</v>
      </c>
      <c r="J3210" t="s">
        <v>712</v>
      </c>
      <c r="K3210" t="s">
        <v>2158</v>
      </c>
      <c r="L3210" t="s">
        <v>1393</v>
      </c>
      <c r="M3210">
        <v>772462</v>
      </c>
      <c r="N3210">
        <v>30300</v>
      </c>
      <c r="O3210" s="59">
        <v>26999667</v>
      </c>
    </row>
    <row r="3211" spans="1:15" x14ac:dyDescent="0.3">
      <c r="A3211" t="s">
        <v>696</v>
      </c>
      <c r="B3211">
        <v>175</v>
      </c>
      <c r="C3211">
        <v>3</v>
      </c>
      <c r="D3211" s="18">
        <v>39158</v>
      </c>
      <c r="E3211" s="18">
        <v>39182</v>
      </c>
      <c r="F3211" t="s">
        <v>5960</v>
      </c>
      <c r="G3211" t="s">
        <v>5968</v>
      </c>
      <c r="H3211" t="s">
        <v>720</v>
      </c>
      <c r="I3211" t="s">
        <v>693</v>
      </c>
      <c r="J3211" t="s">
        <v>694</v>
      </c>
      <c r="K3211" t="s">
        <v>953</v>
      </c>
      <c r="L3211" t="s">
        <v>1941</v>
      </c>
      <c r="M3211">
        <v>1869286</v>
      </c>
      <c r="N3211">
        <v>90830</v>
      </c>
      <c r="O3211" s="59">
        <v>25473063</v>
      </c>
    </row>
    <row r="3212" spans="1:15" x14ac:dyDescent="0.3">
      <c r="A3212" t="s">
        <v>709</v>
      </c>
      <c r="B3212">
        <v>127.08</v>
      </c>
      <c r="C3212">
        <v>3</v>
      </c>
      <c r="D3212" s="18">
        <v>39219</v>
      </c>
      <c r="E3212" s="18">
        <v>39246</v>
      </c>
      <c r="F3212" t="s">
        <v>5957</v>
      </c>
      <c r="G3212" t="s">
        <v>5969</v>
      </c>
      <c r="H3212" t="s">
        <v>681</v>
      </c>
      <c r="I3212" t="s">
        <v>771</v>
      </c>
      <c r="J3212" t="s">
        <v>772</v>
      </c>
      <c r="K3212" t="s">
        <v>2812</v>
      </c>
      <c r="L3212" t="s">
        <v>2811</v>
      </c>
      <c r="M3212">
        <v>76070</v>
      </c>
      <c r="N3212">
        <v>16000</v>
      </c>
      <c r="O3212" s="59">
        <v>26076885</v>
      </c>
    </row>
    <row r="3213" spans="1:15" x14ac:dyDescent="0.3">
      <c r="A3213" t="s">
        <v>676</v>
      </c>
      <c r="B3213">
        <v>86.31</v>
      </c>
      <c r="C3213">
        <v>2</v>
      </c>
      <c r="D3213" s="18">
        <v>39326</v>
      </c>
      <c r="E3213" s="18">
        <v>39387</v>
      </c>
      <c r="F3213" t="s">
        <v>5958</v>
      </c>
      <c r="G3213" t="s">
        <v>5969</v>
      </c>
      <c r="H3213" t="s">
        <v>681</v>
      </c>
      <c r="I3213" t="s">
        <v>678</v>
      </c>
      <c r="J3213" t="s">
        <v>679</v>
      </c>
      <c r="K3213" t="s">
        <v>999</v>
      </c>
      <c r="L3213" t="s">
        <v>2810</v>
      </c>
      <c r="M3213">
        <v>2197960</v>
      </c>
      <c r="N3213">
        <v>16000</v>
      </c>
      <c r="O3213" s="59">
        <v>26956256</v>
      </c>
    </row>
    <row r="3214" spans="1:15" x14ac:dyDescent="0.3">
      <c r="A3214" t="s">
        <v>676</v>
      </c>
      <c r="B3214">
        <v>166.65</v>
      </c>
      <c r="C3214">
        <v>2</v>
      </c>
      <c r="D3214" s="18">
        <v>39184</v>
      </c>
      <c r="E3214" s="18">
        <v>39281</v>
      </c>
      <c r="F3214" t="s">
        <v>5957</v>
      </c>
      <c r="G3214" t="s">
        <v>5969</v>
      </c>
      <c r="H3214" t="s">
        <v>699</v>
      </c>
      <c r="I3214" t="s">
        <v>678</v>
      </c>
      <c r="J3214" t="s">
        <v>679</v>
      </c>
      <c r="K3214" t="s">
        <v>882</v>
      </c>
      <c r="L3214" t="s">
        <v>2222</v>
      </c>
      <c r="M3214">
        <v>2669847</v>
      </c>
      <c r="N3214">
        <v>70700</v>
      </c>
      <c r="O3214" s="59">
        <v>25807336</v>
      </c>
    </row>
    <row r="3215" spans="1:15" x14ac:dyDescent="0.3">
      <c r="A3215" t="s">
        <v>690</v>
      </c>
      <c r="B3215">
        <v>112.39</v>
      </c>
      <c r="C3215">
        <v>1</v>
      </c>
      <c r="D3215" s="18">
        <v>39285</v>
      </c>
      <c r="E3215" s="18">
        <v>39303</v>
      </c>
      <c r="F3215" t="s">
        <v>5958</v>
      </c>
      <c r="G3215" t="s">
        <v>5969</v>
      </c>
      <c r="H3215" t="s">
        <v>681</v>
      </c>
      <c r="I3215" t="s">
        <v>722</v>
      </c>
      <c r="J3215" t="s">
        <v>797</v>
      </c>
      <c r="K3215" t="s">
        <v>1536</v>
      </c>
      <c r="L3215" t="s">
        <v>2809</v>
      </c>
      <c r="M3215">
        <v>1792735</v>
      </c>
      <c r="N3215">
        <v>16000</v>
      </c>
      <c r="O3215" s="59">
        <v>26617273</v>
      </c>
    </row>
    <row r="3216" spans="1:15" x14ac:dyDescent="0.3">
      <c r="A3216" t="s">
        <v>690</v>
      </c>
      <c r="B3216">
        <v>183.6</v>
      </c>
      <c r="C3216">
        <v>4</v>
      </c>
      <c r="D3216" s="18">
        <v>39305</v>
      </c>
      <c r="E3216" s="18">
        <v>39330</v>
      </c>
      <c r="F3216" t="s">
        <v>5958</v>
      </c>
      <c r="G3216" t="s">
        <v>5969</v>
      </c>
      <c r="H3216" t="s">
        <v>699</v>
      </c>
      <c r="I3216" t="s">
        <v>722</v>
      </c>
      <c r="J3216" t="s">
        <v>723</v>
      </c>
      <c r="K3216" t="s">
        <v>1795</v>
      </c>
      <c r="L3216" t="s">
        <v>2808</v>
      </c>
      <c r="M3216">
        <v>935441</v>
      </c>
      <c r="N3216">
        <v>70700</v>
      </c>
      <c r="O3216" s="59">
        <v>2262078</v>
      </c>
    </row>
    <row r="3217" spans="1:15" x14ac:dyDescent="0.3">
      <c r="A3217" t="s">
        <v>696</v>
      </c>
      <c r="B3217">
        <v>157.91999999999999</v>
      </c>
      <c r="C3217">
        <v>3</v>
      </c>
      <c r="D3217" s="18">
        <v>39261</v>
      </c>
      <c r="E3217" s="18">
        <v>39262</v>
      </c>
      <c r="F3217" t="s">
        <v>5957</v>
      </c>
      <c r="G3217" t="s">
        <v>5969</v>
      </c>
      <c r="H3217" t="s">
        <v>675</v>
      </c>
      <c r="I3217" t="s">
        <v>693</v>
      </c>
      <c r="J3217" t="s">
        <v>694</v>
      </c>
      <c r="K3217" t="s">
        <v>1484</v>
      </c>
      <c r="L3217" t="s">
        <v>2807</v>
      </c>
      <c r="M3217">
        <v>1748357</v>
      </c>
      <c r="N3217">
        <v>30300</v>
      </c>
      <c r="O3217" s="59">
        <v>26473045</v>
      </c>
    </row>
    <row r="3218" spans="1:15" x14ac:dyDescent="0.3">
      <c r="A3218" t="s">
        <v>676</v>
      </c>
      <c r="B3218">
        <v>186.44</v>
      </c>
      <c r="C3218">
        <v>2</v>
      </c>
      <c r="D3218" s="18">
        <v>39397</v>
      </c>
      <c r="E3218" s="18">
        <v>39470</v>
      </c>
      <c r="F3218" t="s">
        <v>5959</v>
      </c>
      <c r="G3218" t="s">
        <v>5969</v>
      </c>
      <c r="H3218" t="s">
        <v>699</v>
      </c>
      <c r="I3218" t="s">
        <v>672</v>
      </c>
      <c r="J3218" t="s">
        <v>779</v>
      </c>
      <c r="K3218" t="s">
        <v>1321</v>
      </c>
      <c r="L3218" t="s">
        <v>1320</v>
      </c>
      <c r="M3218">
        <v>961245</v>
      </c>
      <c r="N3218">
        <v>70700</v>
      </c>
      <c r="O3218" s="59">
        <v>27482670</v>
      </c>
    </row>
    <row r="3219" spans="1:15" x14ac:dyDescent="0.3">
      <c r="A3219" t="s">
        <v>690</v>
      </c>
      <c r="B3219">
        <v>157.52000000000001</v>
      </c>
      <c r="C3219">
        <v>3</v>
      </c>
      <c r="D3219" s="18">
        <v>39209</v>
      </c>
      <c r="E3219" s="18">
        <v>39228</v>
      </c>
      <c r="F3219" t="s">
        <v>5957</v>
      </c>
      <c r="G3219" t="s">
        <v>5969</v>
      </c>
      <c r="H3219" t="s">
        <v>675</v>
      </c>
      <c r="I3219" t="s">
        <v>722</v>
      </c>
      <c r="J3219" t="s">
        <v>723</v>
      </c>
      <c r="K3219" t="s">
        <v>2676</v>
      </c>
      <c r="L3219" t="s">
        <v>2806</v>
      </c>
      <c r="M3219">
        <v>2356783</v>
      </c>
      <c r="N3219">
        <v>30300</v>
      </c>
      <c r="O3219" s="59">
        <v>26027449</v>
      </c>
    </row>
    <row r="3220" spans="1:15" x14ac:dyDescent="0.3">
      <c r="A3220" t="s">
        <v>690</v>
      </c>
      <c r="B3220">
        <v>124.3</v>
      </c>
      <c r="C3220">
        <v>2</v>
      </c>
      <c r="D3220" s="18">
        <v>39319</v>
      </c>
      <c r="E3220" s="18">
        <v>39340</v>
      </c>
      <c r="F3220" t="s">
        <v>5958</v>
      </c>
      <c r="G3220" t="s">
        <v>5968</v>
      </c>
      <c r="H3220" t="s">
        <v>720</v>
      </c>
      <c r="I3220" t="s">
        <v>711</v>
      </c>
      <c r="J3220" t="s">
        <v>712</v>
      </c>
      <c r="K3220" t="s">
        <v>1264</v>
      </c>
      <c r="L3220" t="s">
        <v>1556</v>
      </c>
      <c r="M3220">
        <v>139001</v>
      </c>
      <c r="N3220">
        <v>90830</v>
      </c>
      <c r="O3220" s="59">
        <v>26889941</v>
      </c>
    </row>
    <row r="3221" spans="1:15" x14ac:dyDescent="0.3">
      <c r="A3221" t="s">
        <v>696</v>
      </c>
      <c r="B3221">
        <v>124.43</v>
      </c>
      <c r="C3221">
        <v>1</v>
      </c>
      <c r="D3221" s="18">
        <v>39171</v>
      </c>
      <c r="E3221" s="18">
        <v>39193</v>
      </c>
      <c r="F3221" t="s">
        <v>5960</v>
      </c>
      <c r="G3221" t="s">
        <v>5969</v>
      </c>
      <c r="H3221" t="s">
        <v>681</v>
      </c>
      <c r="I3221" t="s">
        <v>693</v>
      </c>
      <c r="J3221" t="s">
        <v>694</v>
      </c>
      <c r="K3221" t="s">
        <v>733</v>
      </c>
      <c r="L3221" t="s">
        <v>1683</v>
      </c>
      <c r="M3221">
        <v>355437</v>
      </c>
      <c r="N3221">
        <v>16000</v>
      </c>
      <c r="O3221" s="59">
        <v>25780450</v>
      </c>
    </row>
    <row r="3222" spans="1:15" x14ac:dyDescent="0.3">
      <c r="A3222" t="s">
        <v>709</v>
      </c>
      <c r="B3222">
        <v>134.01</v>
      </c>
      <c r="C3222">
        <v>3</v>
      </c>
      <c r="D3222" s="18">
        <v>39335</v>
      </c>
      <c r="E3222" s="18">
        <v>39343</v>
      </c>
      <c r="F3222" t="s">
        <v>5958</v>
      </c>
      <c r="G3222" t="s">
        <v>5969</v>
      </c>
      <c r="H3222" t="s">
        <v>681</v>
      </c>
      <c r="I3222" t="s">
        <v>746</v>
      </c>
      <c r="J3222" t="s">
        <v>747</v>
      </c>
      <c r="K3222" t="s">
        <v>1144</v>
      </c>
      <c r="L3222" t="s">
        <v>2805</v>
      </c>
      <c r="M3222">
        <v>380420</v>
      </c>
      <c r="N3222">
        <v>16000</v>
      </c>
      <c r="O3222" s="59">
        <v>17775693</v>
      </c>
    </row>
    <row r="3223" spans="1:15" x14ac:dyDescent="0.3">
      <c r="A3223" t="s">
        <v>676</v>
      </c>
      <c r="B3223">
        <v>188.07</v>
      </c>
      <c r="C3223">
        <v>2</v>
      </c>
      <c r="D3223" s="18">
        <v>39110</v>
      </c>
      <c r="E3223" s="18">
        <v>39139</v>
      </c>
      <c r="F3223" t="s">
        <v>5960</v>
      </c>
      <c r="G3223" t="s">
        <v>5968</v>
      </c>
      <c r="H3223" t="s">
        <v>755</v>
      </c>
      <c r="I3223" t="s">
        <v>678</v>
      </c>
      <c r="J3223" t="s">
        <v>753</v>
      </c>
      <c r="K3223" t="s">
        <v>754</v>
      </c>
      <c r="L3223" t="s">
        <v>752</v>
      </c>
      <c r="M3223">
        <v>2202395</v>
      </c>
      <c r="N3223">
        <v>87000</v>
      </c>
      <c r="O3223" s="59">
        <v>25428676</v>
      </c>
    </row>
    <row r="3224" spans="1:15" x14ac:dyDescent="0.3">
      <c r="A3224" t="s">
        <v>696</v>
      </c>
      <c r="B3224">
        <v>148.63999999999999</v>
      </c>
      <c r="C3224">
        <v>3</v>
      </c>
      <c r="D3224" s="18">
        <v>39228</v>
      </c>
      <c r="E3224" s="18">
        <v>39241</v>
      </c>
      <c r="F3224" t="s">
        <v>5957</v>
      </c>
      <c r="G3224" t="s">
        <v>5969</v>
      </c>
      <c r="H3224" t="s">
        <v>681</v>
      </c>
      <c r="I3224" t="s">
        <v>946</v>
      </c>
      <c r="J3224" t="s">
        <v>1124</v>
      </c>
      <c r="K3224" t="s">
        <v>1333</v>
      </c>
      <c r="L3224" t="s">
        <v>2804</v>
      </c>
      <c r="M3224">
        <v>1863449</v>
      </c>
      <c r="N3224">
        <v>16000</v>
      </c>
      <c r="O3224" s="59">
        <v>26150333</v>
      </c>
    </row>
    <row r="3225" spans="1:15" x14ac:dyDescent="0.3">
      <c r="A3225" t="s">
        <v>690</v>
      </c>
      <c r="B3225">
        <v>122.89</v>
      </c>
      <c r="C3225">
        <v>2</v>
      </c>
      <c r="D3225" s="18">
        <v>39300</v>
      </c>
      <c r="E3225" s="18">
        <v>39321</v>
      </c>
      <c r="F3225" t="s">
        <v>5958</v>
      </c>
      <c r="G3225" t="s">
        <v>5969</v>
      </c>
      <c r="H3225" t="s">
        <v>675</v>
      </c>
      <c r="I3225" t="s">
        <v>711</v>
      </c>
      <c r="J3225" t="s">
        <v>712</v>
      </c>
      <c r="K3225" t="s">
        <v>824</v>
      </c>
      <c r="L3225" t="s">
        <v>2803</v>
      </c>
      <c r="M3225">
        <v>994120</v>
      </c>
      <c r="N3225">
        <v>30300</v>
      </c>
      <c r="O3225" s="59">
        <v>26729244</v>
      </c>
    </row>
    <row r="3226" spans="1:15" x14ac:dyDescent="0.3">
      <c r="A3226" t="s">
        <v>696</v>
      </c>
      <c r="B3226">
        <v>168.82</v>
      </c>
      <c r="C3226">
        <v>2</v>
      </c>
      <c r="D3226" s="18">
        <v>39292</v>
      </c>
      <c r="E3226" s="18">
        <v>39311</v>
      </c>
      <c r="F3226" t="s">
        <v>5958</v>
      </c>
      <c r="G3226" t="s">
        <v>5968</v>
      </c>
      <c r="H3226" t="s">
        <v>720</v>
      </c>
      <c r="I3226" t="s">
        <v>693</v>
      </c>
      <c r="J3226" t="s">
        <v>694</v>
      </c>
      <c r="K3226" t="s">
        <v>2115</v>
      </c>
      <c r="L3226" t="s">
        <v>702</v>
      </c>
      <c r="M3226">
        <v>2689728</v>
      </c>
      <c r="N3226">
        <v>90830</v>
      </c>
      <c r="O3226" s="59">
        <v>26692401</v>
      </c>
    </row>
    <row r="3227" spans="1:15" x14ac:dyDescent="0.3">
      <c r="A3227" t="s">
        <v>690</v>
      </c>
      <c r="B3227">
        <v>181.83</v>
      </c>
      <c r="C3227">
        <v>4</v>
      </c>
      <c r="D3227" s="18">
        <v>39348</v>
      </c>
      <c r="E3227" s="18">
        <v>39382</v>
      </c>
      <c r="F3227" t="s">
        <v>5958</v>
      </c>
      <c r="G3227" t="s">
        <v>5969</v>
      </c>
      <c r="H3227" t="s">
        <v>699</v>
      </c>
      <c r="I3227" t="s">
        <v>711</v>
      </c>
      <c r="J3227" t="s">
        <v>712</v>
      </c>
      <c r="K3227" t="s">
        <v>997</v>
      </c>
      <c r="L3227" t="s">
        <v>2802</v>
      </c>
      <c r="M3227">
        <v>2554486</v>
      </c>
      <c r="N3227">
        <v>70700</v>
      </c>
      <c r="O3227" s="59">
        <v>27096542</v>
      </c>
    </row>
    <row r="3228" spans="1:15" x14ac:dyDescent="0.3">
      <c r="A3228" t="s">
        <v>690</v>
      </c>
      <c r="B3228">
        <v>135.16999999999999</v>
      </c>
      <c r="C3228">
        <v>3</v>
      </c>
      <c r="D3228" s="18">
        <v>39426</v>
      </c>
      <c r="E3228" s="18">
        <v>39456</v>
      </c>
      <c r="F3228" t="s">
        <v>5959</v>
      </c>
      <c r="G3228" t="s">
        <v>5968</v>
      </c>
      <c r="H3228" t="s">
        <v>720</v>
      </c>
      <c r="I3228" t="s">
        <v>711</v>
      </c>
      <c r="J3228" t="s">
        <v>712</v>
      </c>
      <c r="K3228" t="s">
        <v>801</v>
      </c>
      <c r="L3228" t="s">
        <v>1470</v>
      </c>
      <c r="M3228">
        <v>2917364</v>
      </c>
      <c r="N3228">
        <v>90830</v>
      </c>
      <c r="O3228" s="59">
        <v>27708929</v>
      </c>
    </row>
    <row r="3229" spans="1:15" x14ac:dyDescent="0.3">
      <c r="A3229" t="s">
        <v>676</v>
      </c>
      <c r="B3229">
        <v>160.78</v>
      </c>
      <c r="C3229">
        <v>3</v>
      </c>
      <c r="D3229" s="18">
        <v>39258</v>
      </c>
      <c r="E3229" s="18">
        <v>39348</v>
      </c>
      <c r="F3229" t="s">
        <v>5957</v>
      </c>
      <c r="G3229" t="s">
        <v>5968</v>
      </c>
      <c r="H3229" t="s">
        <v>720</v>
      </c>
      <c r="I3229" t="s">
        <v>683</v>
      </c>
      <c r="J3229" t="s">
        <v>730</v>
      </c>
      <c r="K3229" t="s">
        <v>1740</v>
      </c>
      <c r="L3229" t="s">
        <v>1739</v>
      </c>
      <c r="M3229">
        <v>2172983</v>
      </c>
      <c r="N3229">
        <v>90830</v>
      </c>
      <c r="O3229" s="59">
        <v>26410519</v>
      </c>
    </row>
    <row r="3230" spans="1:15" x14ac:dyDescent="0.3">
      <c r="A3230" t="s">
        <v>709</v>
      </c>
      <c r="B3230">
        <v>150.68</v>
      </c>
      <c r="C3230">
        <v>3</v>
      </c>
      <c r="D3230" s="18">
        <v>39326</v>
      </c>
      <c r="E3230" s="18">
        <v>39352</v>
      </c>
      <c r="F3230" t="s">
        <v>5958</v>
      </c>
      <c r="G3230" t="s">
        <v>5969</v>
      </c>
      <c r="H3230" t="s">
        <v>675</v>
      </c>
      <c r="I3230" t="s">
        <v>771</v>
      </c>
      <c r="J3230" t="s">
        <v>772</v>
      </c>
      <c r="K3230" t="s">
        <v>2801</v>
      </c>
      <c r="L3230" t="s">
        <v>671</v>
      </c>
      <c r="M3230">
        <v>75704</v>
      </c>
      <c r="N3230">
        <v>30300</v>
      </c>
      <c r="O3230" s="59">
        <v>26938966</v>
      </c>
    </row>
    <row r="3231" spans="1:15" x14ac:dyDescent="0.3">
      <c r="A3231" t="s">
        <v>676</v>
      </c>
      <c r="B3231">
        <v>108.51</v>
      </c>
      <c r="C3231">
        <v>1</v>
      </c>
      <c r="D3231" s="18">
        <v>39384</v>
      </c>
      <c r="E3231" s="18">
        <v>39424</v>
      </c>
      <c r="F3231" t="s">
        <v>5959</v>
      </c>
      <c r="G3231" t="s">
        <v>5969</v>
      </c>
      <c r="H3231" t="s">
        <v>681</v>
      </c>
      <c r="I3231" t="s">
        <v>672</v>
      </c>
      <c r="J3231" t="s">
        <v>851</v>
      </c>
      <c r="K3231" t="s">
        <v>672</v>
      </c>
      <c r="L3231" t="s">
        <v>2800</v>
      </c>
      <c r="M3231">
        <v>2479006</v>
      </c>
      <c r="N3231">
        <v>16000</v>
      </c>
      <c r="O3231" s="59">
        <v>1170294</v>
      </c>
    </row>
    <row r="3232" spans="1:15" x14ac:dyDescent="0.3">
      <c r="A3232" t="s">
        <v>690</v>
      </c>
      <c r="B3232">
        <v>183.95</v>
      </c>
      <c r="C3232">
        <v>3</v>
      </c>
      <c r="D3232" s="18">
        <v>39104</v>
      </c>
      <c r="E3232" s="18">
        <v>39116</v>
      </c>
      <c r="F3232" t="s">
        <v>5960</v>
      </c>
      <c r="G3232" t="s">
        <v>5968</v>
      </c>
      <c r="H3232" t="s">
        <v>755</v>
      </c>
      <c r="I3232" t="s">
        <v>711</v>
      </c>
      <c r="J3232" t="s">
        <v>712</v>
      </c>
      <c r="K3232" t="s">
        <v>2799</v>
      </c>
      <c r="L3232" t="s">
        <v>2798</v>
      </c>
      <c r="M3232">
        <v>2130076</v>
      </c>
      <c r="N3232">
        <v>87000</v>
      </c>
      <c r="O3232" s="59">
        <v>25243959</v>
      </c>
    </row>
    <row r="3233" spans="1:15" x14ac:dyDescent="0.3">
      <c r="A3233" t="s">
        <v>690</v>
      </c>
      <c r="B3233">
        <v>89.04</v>
      </c>
      <c r="C3233">
        <v>1</v>
      </c>
      <c r="D3233" s="18">
        <v>39327</v>
      </c>
      <c r="E3233" s="18">
        <v>39335</v>
      </c>
      <c r="F3233" t="s">
        <v>5958</v>
      </c>
      <c r="G3233" t="s">
        <v>5969</v>
      </c>
      <c r="H3233" t="s">
        <v>681</v>
      </c>
      <c r="I3233" t="s">
        <v>687</v>
      </c>
      <c r="J3233" t="s">
        <v>688</v>
      </c>
      <c r="K3233" t="s">
        <v>2219</v>
      </c>
      <c r="L3233" t="s">
        <v>2329</v>
      </c>
      <c r="M3233">
        <v>9195346</v>
      </c>
      <c r="N3233">
        <v>16000</v>
      </c>
      <c r="O3233" s="59">
        <v>26953867</v>
      </c>
    </row>
    <row r="3234" spans="1:15" x14ac:dyDescent="0.3">
      <c r="A3234" t="s">
        <v>696</v>
      </c>
      <c r="B3234">
        <v>173.75</v>
      </c>
      <c r="C3234">
        <v>2</v>
      </c>
      <c r="D3234" s="18">
        <v>39299</v>
      </c>
      <c r="E3234" s="18">
        <v>39305</v>
      </c>
      <c r="F3234" t="s">
        <v>5958</v>
      </c>
      <c r="G3234" t="s">
        <v>5968</v>
      </c>
      <c r="H3234" t="s">
        <v>720</v>
      </c>
      <c r="I3234" t="s">
        <v>765</v>
      </c>
      <c r="J3234" t="s">
        <v>766</v>
      </c>
      <c r="K3234" t="s">
        <v>765</v>
      </c>
      <c r="L3234" t="s">
        <v>2797</v>
      </c>
      <c r="M3234">
        <v>2925943</v>
      </c>
      <c r="N3234">
        <v>90830</v>
      </c>
      <c r="O3234" s="59">
        <v>1113875</v>
      </c>
    </row>
    <row r="3235" spans="1:15" x14ac:dyDescent="0.3">
      <c r="A3235" t="s">
        <v>696</v>
      </c>
      <c r="B3235">
        <v>168.49</v>
      </c>
      <c r="C3235">
        <v>3</v>
      </c>
      <c r="D3235" s="18">
        <v>39312</v>
      </c>
      <c r="E3235" s="18">
        <v>39329</v>
      </c>
      <c r="F3235" t="s">
        <v>5958</v>
      </c>
      <c r="G3235" t="s">
        <v>5968</v>
      </c>
      <c r="H3235" t="s">
        <v>720</v>
      </c>
      <c r="I3235" t="s">
        <v>693</v>
      </c>
      <c r="J3235" t="s">
        <v>694</v>
      </c>
      <c r="K3235" t="s">
        <v>2796</v>
      </c>
      <c r="L3235" t="s">
        <v>2795</v>
      </c>
      <c r="M3235">
        <v>2899004</v>
      </c>
      <c r="N3235">
        <v>90830</v>
      </c>
      <c r="O3235" s="59">
        <v>26906950</v>
      </c>
    </row>
    <row r="3236" spans="1:15" x14ac:dyDescent="0.3">
      <c r="A3236" t="s">
        <v>690</v>
      </c>
      <c r="B3236">
        <v>124.33</v>
      </c>
      <c r="C3236">
        <v>1</v>
      </c>
      <c r="D3236" s="18">
        <v>39145</v>
      </c>
      <c r="E3236" s="18">
        <v>39167</v>
      </c>
      <c r="F3236" t="s">
        <v>5960</v>
      </c>
      <c r="G3236" t="s">
        <v>5969</v>
      </c>
      <c r="H3236" t="s">
        <v>681</v>
      </c>
      <c r="I3236" t="s">
        <v>722</v>
      </c>
      <c r="J3236" t="s">
        <v>723</v>
      </c>
      <c r="K3236" t="s">
        <v>724</v>
      </c>
      <c r="L3236" t="s">
        <v>760</v>
      </c>
      <c r="M3236">
        <v>728598</v>
      </c>
      <c r="N3236">
        <v>16000</v>
      </c>
      <c r="O3236" s="59">
        <v>25555503</v>
      </c>
    </row>
    <row r="3237" spans="1:15" x14ac:dyDescent="0.3">
      <c r="A3237" t="s">
        <v>690</v>
      </c>
      <c r="B3237">
        <v>184.28</v>
      </c>
      <c r="C3237">
        <v>3</v>
      </c>
      <c r="D3237" s="18">
        <v>39374</v>
      </c>
      <c r="E3237" s="18">
        <v>39391</v>
      </c>
      <c r="F3237" t="s">
        <v>5959</v>
      </c>
      <c r="G3237" t="s">
        <v>5968</v>
      </c>
      <c r="H3237" t="s">
        <v>755</v>
      </c>
      <c r="I3237" t="s">
        <v>722</v>
      </c>
      <c r="J3237" t="s">
        <v>843</v>
      </c>
      <c r="K3237" t="s">
        <v>1454</v>
      </c>
      <c r="L3237" t="s">
        <v>1453</v>
      </c>
      <c r="M3237">
        <v>1808397</v>
      </c>
      <c r="N3237">
        <v>87000</v>
      </c>
      <c r="O3237" s="59">
        <v>27314874</v>
      </c>
    </row>
    <row r="3238" spans="1:15" x14ac:dyDescent="0.3">
      <c r="A3238" t="s">
        <v>709</v>
      </c>
      <c r="B3238">
        <v>180.22</v>
      </c>
      <c r="C3238">
        <v>2</v>
      </c>
      <c r="D3238" s="18">
        <v>39152</v>
      </c>
      <c r="E3238" s="18">
        <v>39162</v>
      </c>
      <c r="F3238" t="s">
        <v>5960</v>
      </c>
      <c r="G3238" t="s">
        <v>5969</v>
      </c>
      <c r="H3238" t="s">
        <v>699</v>
      </c>
      <c r="I3238" t="s">
        <v>771</v>
      </c>
      <c r="J3238" t="s">
        <v>750</v>
      </c>
      <c r="K3238" t="s">
        <v>1665</v>
      </c>
      <c r="L3238" t="s">
        <v>2794</v>
      </c>
      <c r="M3238">
        <v>1859440</v>
      </c>
      <c r="N3238">
        <v>70700</v>
      </c>
      <c r="O3238" s="59">
        <v>25596241</v>
      </c>
    </row>
    <row r="3239" spans="1:15" x14ac:dyDescent="0.3">
      <c r="A3239" t="s">
        <v>696</v>
      </c>
      <c r="B3239">
        <v>168.82</v>
      </c>
      <c r="C3239">
        <v>2</v>
      </c>
      <c r="D3239" s="18">
        <v>39425</v>
      </c>
      <c r="E3239" s="18">
        <v>39430</v>
      </c>
      <c r="F3239" t="s">
        <v>5959</v>
      </c>
      <c r="G3239" t="s">
        <v>5968</v>
      </c>
      <c r="H3239" t="s">
        <v>720</v>
      </c>
      <c r="I3239" t="s">
        <v>693</v>
      </c>
      <c r="J3239" t="s">
        <v>694</v>
      </c>
      <c r="K3239" t="s">
        <v>1242</v>
      </c>
      <c r="L3239" t="s">
        <v>1496</v>
      </c>
      <c r="M3239">
        <v>973478</v>
      </c>
      <c r="N3239">
        <v>90830</v>
      </c>
      <c r="O3239" s="59">
        <v>27725491</v>
      </c>
    </row>
    <row r="3240" spans="1:15" x14ac:dyDescent="0.3">
      <c r="A3240" t="s">
        <v>709</v>
      </c>
      <c r="B3240">
        <v>134.01</v>
      </c>
      <c r="C3240">
        <v>3</v>
      </c>
      <c r="D3240" s="18">
        <v>39132</v>
      </c>
      <c r="E3240" s="18">
        <v>39140</v>
      </c>
      <c r="F3240" t="s">
        <v>5960</v>
      </c>
      <c r="G3240" t="s">
        <v>5969</v>
      </c>
      <c r="H3240" t="s">
        <v>681</v>
      </c>
      <c r="I3240" t="s">
        <v>746</v>
      </c>
      <c r="J3240" t="s">
        <v>747</v>
      </c>
      <c r="K3240" t="s">
        <v>1640</v>
      </c>
      <c r="L3240" t="s">
        <v>1639</v>
      </c>
      <c r="M3240">
        <v>380944</v>
      </c>
      <c r="N3240">
        <v>16000</v>
      </c>
      <c r="O3240" s="59">
        <v>17659696</v>
      </c>
    </row>
    <row r="3241" spans="1:15" x14ac:dyDescent="0.3">
      <c r="A3241" t="s">
        <v>696</v>
      </c>
      <c r="B3241">
        <v>157.91999999999999</v>
      </c>
      <c r="C3241">
        <v>3</v>
      </c>
      <c r="D3241" s="18">
        <v>39297</v>
      </c>
      <c r="E3241" s="18">
        <v>39301</v>
      </c>
      <c r="F3241" t="s">
        <v>5958</v>
      </c>
      <c r="G3241" t="s">
        <v>5969</v>
      </c>
      <c r="H3241" t="s">
        <v>675</v>
      </c>
      <c r="I3241" t="s">
        <v>693</v>
      </c>
      <c r="J3241" t="s">
        <v>694</v>
      </c>
      <c r="K3241" t="s">
        <v>733</v>
      </c>
      <c r="L3241" t="s">
        <v>2793</v>
      </c>
      <c r="M3241">
        <v>356708</v>
      </c>
      <c r="N3241">
        <v>30300</v>
      </c>
      <c r="O3241" s="59">
        <v>26744991</v>
      </c>
    </row>
    <row r="3242" spans="1:15" x14ac:dyDescent="0.3">
      <c r="A3242" t="s">
        <v>709</v>
      </c>
      <c r="B3242">
        <v>115.68</v>
      </c>
      <c r="C3242">
        <v>2</v>
      </c>
      <c r="D3242" s="18">
        <v>39265</v>
      </c>
      <c r="E3242" s="18">
        <v>39280</v>
      </c>
      <c r="F3242" t="s">
        <v>5958</v>
      </c>
      <c r="G3242" t="s">
        <v>5969</v>
      </c>
      <c r="H3242" t="s">
        <v>681</v>
      </c>
      <c r="I3242" t="s">
        <v>771</v>
      </c>
      <c r="J3242" t="s">
        <v>750</v>
      </c>
      <c r="K3242" t="s">
        <v>2172</v>
      </c>
      <c r="L3242" t="s">
        <v>2403</v>
      </c>
      <c r="M3242">
        <v>70347</v>
      </c>
      <c r="N3242">
        <v>16000</v>
      </c>
      <c r="O3242" s="59">
        <v>2219309</v>
      </c>
    </row>
    <row r="3243" spans="1:15" x14ac:dyDescent="0.3">
      <c r="A3243" t="s">
        <v>709</v>
      </c>
      <c r="B3243">
        <v>138.09</v>
      </c>
      <c r="C3243">
        <v>2</v>
      </c>
      <c r="D3243" s="18">
        <v>39258</v>
      </c>
      <c r="E3243" s="18">
        <v>39267</v>
      </c>
      <c r="F3243" t="s">
        <v>5957</v>
      </c>
      <c r="G3243" t="s">
        <v>5969</v>
      </c>
      <c r="H3243" t="s">
        <v>681</v>
      </c>
      <c r="I3243" t="s">
        <v>746</v>
      </c>
      <c r="J3243" t="s">
        <v>747</v>
      </c>
      <c r="K3243" t="s">
        <v>1191</v>
      </c>
      <c r="L3243" t="s">
        <v>1244</v>
      </c>
      <c r="M3243">
        <v>964102</v>
      </c>
      <c r="N3243">
        <v>16000</v>
      </c>
      <c r="O3243" s="59">
        <v>17735727</v>
      </c>
    </row>
    <row r="3244" spans="1:15" x14ac:dyDescent="0.3">
      <c r="A3244" t="s">
        <v>676</v>
      </c>
      <c r="B3244">
        <v>94.03</v>
      </c>
      <c r="C3244">
        <v>1</v>
      </c>
      <c r="D3244" s="18">
        <v>39251</v>
      </c>
      <c r="E3244" s="18">
        <v>39324</v>
      </c>
      <c r="F3244" t="s">
        <v>5957</v>
      </c>
      <c r="G3244" t="s">
        <v>5969</v>
      </c>
      <c r="H3244" t="s">
        <v>681</v>
      </c>
      <c r="I3244" t="s">
        <v>683</v>
      </c>
      <c r="J3244" t="s">
        <v>684</v>
      </c>
      <c r="K3244" t="s">
        <v>2792</v>
      </c>
      <c r="L3244" t="s">
        <v>2791</v>
      </c>
      <c r="M3244">
        <v>997569</v>
      </c>
      <c r="N3244">
        <v>16000</v>
      </c>
      <c r="O3244" s="59">
        <v>26363961</v>
      </c>
    </row>
    <row r="3245" spans="1:15" x14ac:dyDescent="0.3">
      <c r="A3245" t="s">
        <v>676</v>
      </c>
      <c r="B3245">
        <v>119.87</v>
      </c>
      <c r="C3245">
        <v>2</v>
      </c>
      <c r="D3245" s="18">
        <v>39376</v>
      </c>
      <c r="E3245" s="18">
        <v>39469</v>
      </c>
      <c r="F3245" t="s">
        <v>5959</v>
      </c>
      <c r="G3245" t="s">
        <v>5969</v>
      </c>
      <c r="H3245" t="s">
        <v>681</v>
      </c>
      <c r="I3245" t="s">
        <v>672</v>
      </c>
      <c r="J3245" t="s">
        <v>851</v>
      </c>
      <c r="K3245" t="s">
        <v>1647</v>
      </c>
      <c r="L3245" t="s">
        <v>978</v>
      </c>
      <c r="M3245">
        <v>2241035</v>
      </c>
      <c r="N3245">
        <v>16000</v>
      </c>
      <c r="O3245" s="59">
        <v>27392206</v>
      </c>
    </row>
    <row r="3246" spans="1:15" x14ac:dyDescent="0.3">
      <c r="A3246" t="s">
        <v>690</v>
      </c>
      <c r="B3246">
        <v>98.91</v>
      </c>
      <c r="C3246">
        <v>1</v>
      </c>
      <c r="D3246" s="18">
        <v>39293</v>
      </c>
      <c r="E3246" s="18">
        <v>39303</v>
      </c>
      <c r="F3246" t="s">
        <v>5958</v>
      </c>
      <c r="G3246" t="s">
        <v>5969</v>
      </c>
      <c r="H3246" t="s">
        <v>681</v>
      </c>
      <c r="I3246" t="s">
        <v>711</v>
      </c>
      <c r="J3246" t="s">
        <v>712</v>
      </c>
      <c r="K3246" t="s">
        <v>2790</v>
      </c>
      <c r="L3246" t="s">
        <v>2789</v>
      </c>
      <c r="M3246">
        <v>2240308</v>
      </c>
      <c r="N3246">
        <v>16000</v>
      </c>
      <c r="O3246" s="59">
        <v>26621678</v>
      </c>
    </row>
    <row r="3247" spans="1:15" x14ac:dyDescent="0.3">
      <c r="A3247" t="s">
        <v>676</v>
      </c>
      <c r="B3247">
        <v>183.54</v>
      </c>
      <c r="C3247">
        <v>4</v>
      </c>
      <c r="D3247" s="18">
        <v>39200</v>
      </c>
      <c r="E3247" s="18">
        <v>39241</v>
      </c>
      <c r="F3247" t="s">
        <v>5957</v>
      </c>
      <c r="G3247" t="s">
        <v>5969</v>
      </c>
      <c r="H3247" t="s">
        <v>699</v>
      </c>
      <c r="I3247" t="s">
        <v>678</v>
      </c>
      <c r="J3247" t="s">
        <v>679</v>
      </c>
      <c r="K3247" t="s">
        <v>678</v>
      </c>
      <c r="L3247" t="s">
        <v>2788</v>
      </c>
      <c r="M3247">
        <v>957425</v>
      </c>
      <c r="N3247">
        <v>70700</v>
      </c>
      <c r="O3247" s="59">
        <v>25965923</v>
      </c>
    </row>
    <row r="3248" spans="1:15" x14ac:dyDescent="0.3">
      <c r="A3248" t="s">
        <v>696</v>
      </c>
      <c r="B3248">
        <v>175.83</v>
      </c>
      <c r="C3248">
        <v>3</v>
      </c>
      <c r="D3248" s="18">
        <v>39325</v>
      </c>
      <c r="E3248" s="18">
        <v>39345</v>
      </c>
      <c r="F3248" t="s">
        <v>5958</v>
      </c>
      <c r="G3248" t="s">
        <v>5968</v>
      </c>
      <c r="H3248" t="s">
        <v>755</v>
      </c>
      <c r="I3248" t="s">
        <v>693</v>
      </c>
      <c r="J3248" t="s">
        <v>694</v>
      </c>
      <c r="K3248" t="s">
        <v>1219</v>
      </c>
      <c r="L3248" t="s">
        <v>1831</v>
      </c>
      <c r="M3248">
        <v>2151214</v>
      </c>
      <c r="N3248">
        <v>87000</v>
      </c>
      <c r="O3248" s="59">
        <v>26935148</v>
      </c>
    </row>
    <row r="3249" spans="1:15" x14ac:dyDescent="0.3">
      <c r="A3249" t="s">
        <v>696</v>
      </c>
      <c r="B3249">
        <v>185.27</v>
      </c>
      <c r="C3249">
        <v>3</v>
      </c>
      <c r="D3249" s="18">
        <v>39118</v>
      </c>
      <c r="E3249" s="18">
        <v>39133</v>
      </c>
      <c r="F3249" t="s">
        <v>5960</v>
      </c>
      <c r="G3249" t="s">
        <v>5969</v>
      </c>
      <c r="H3249" t="s">
        <v>699</v>
      </c>
      <c r="I3249" t="s">
        <v>693</v>
      </c>
      <c r="J3249" t="s">
        <v>694</v>
      </c>
      <c r="K3249" t="s">
        <v>953</v>
      </c>
      <c r="L3249" t="s">
        <v>2787</v>
      </c>
      <c r="M3249">
        <v>343995</v>
      </c>
      <c r="N3249">
        <v>70700</v>
      </c>
      <c r="O3249" s="59">
        <v>25346125</v>
      </c>
    </row>
    <row r="3250" spans="1:15" x14ac:dyDescent="0.3">
      <c r="A3250" t="s">
        <v>690</v>
      </c>
      <c r="B3250">
        <v>121.13</v>
      </c>
      <c r="C3250">
        <v>1</v>
      </c>
      <c r="D3250" s="18">
        <v>39398</v>
      </c>
      <c r="E3250" s="18">
        <v>39428</v>
      </c>
      <c r="F3250" t="s">
        <v>5959</v>
      </c>
      <c r="G3250" t="s">
        <v>5969</v>
      </c>
      <c r="H3250" t="s">
        <v>675</v>
      </c>
      <c r="I3250" t="s">
        <v>711</v>
      </c>
      <c r="J3250" t="s">
        <v>712</v>
      </c>
      <c r="K3250" t="s">
        <v>1032</v>
      </c>
      <c r="L3250" t="s">
        <v>2786</v>
      </c>
      <c r="M3250">
        <v>136297</v>
      </c>
      <c r="N3250">
        <v>30300</v>
      </c>
      <c r="O3250" s="59">
        <v>27491014</v>
      </c>
    </row>
    <row r="3251" spans="1:15" x14ac:dyDescent="0.3">
      <c r="A3251" t="s">
        <v>676</v>
      </c>
      <c r="B3251">
        <v>137</v>
      </c>
      <c r="C3251">
        <v>2</v>
      </c>
      <c r="D3251" s="18">
        <v>39140</v>
      </c>
      <c r="E3251" s="18">
        <v>39212</v>
      </c>
      <c r="F3251" t="s">
        <v>5960</v>
      </c>
      <c r="G3251" t="s">
        <v>5968</v>
      </c>
      <c r="H3251" t="s">
        <v>720</v>
      </c>
      <c r="I3251" t="s">
        <v>678</v>
      </c>
      <c r="J3251" t="s">
        <v>1180</v>
      </c>
      <c r="K3251" t="s">
        <v>2155</v>
      </c>
      <c r="L3251" t="s">
        <v>2785</v>
      </c>
      <c r="M3251">
        <v>281112</v>
      </c>
      <c r="N3251">
        <v>90830</v>
      </c>
      <c r="O3251" s="59">
        <v>25516282</v>
      </c>
    </row>
    <row r="3252" spans="1:15" x14ac:dyDescent="0.3">
      <c r="A3252" t="s">
        <v>696</v>
      </c>
      <c r="B3252">
        <v>125.23</v>
      </c>
      <c r="C3252">
        <v>2</v>
      </c>
      <c r="D3252" s="18">
        <v>39194</v>
      </c>
      <c r="E3252" s="18">
        <v>39204</v>
      </c>
      <c r="F3252" t="s">
        <v>5957</v>
      </c>
      <c r="G3252" t="s">
        <v>5969</v>
      </c>
      <c r="H3252" t="s">
        <v>681</v>
      </c>
      <c r="I3252" t="s">
        <v>693</v>
      </c>
      <c r="J3252" t="s">
        <v>694</v>
      </c>
      <c r="K3252" t="s">
        <v>2784</v>
      </c>
      <c r="L3252" t="s">
        <v>2783</v>
      </c>
      <c r="M3252">
        <v>1772287</v>
      </c>
      <c r="N3252">
        <v>16000</v>
      </c>
      <c r="O3252" s="59">
        <v>25937770</v>
      </c>
    </row>
    <row r="3253" spans="1:15" x14ac:dyDescent="0.3">
      <c r="A3253" t="s">
        <v>696</v>
      </c>
      <c r="B3253">
        <v>124.43</v>
      </c>
      <c r="C3253">
        <v>1</v>
      </c>
      <c r="D3253" s="18">
        <v>39347</v>
      </c>
      <c r="E3253" s="18">
        <v>39371</v>
      </c>
      <c r="F3253" t="s">
        <v>5958</v>
      </c>
      <c r="G3253" t="s">
        <v>5969</v>
      </c>
      <c r="H3253" t="s">
        <v>681</v>
      </c>
      <c r="I3253" t="s">
        <v>693</v>
      </c>
      <c r="J3253" t="s">
        <v>694</v>
      </c>
      <c r="K3253" t="s">
        <v>733</v>
      </c>
      <c r="L3253" t="s">
        <v>2782</v>
      </c>
      <c r="M3253">
        <v>1907311</v>
      </c>
      <c r="N3253">
        <v>16000</v>
      </c>
      <c r="O3253" s="59">
        <v>27125136</v>
      </c>
    </row>
    <row r="3254" spans="1:15" x14ac:dyDescent="0.3">
      <c r="A3254" t="s">
        <v>696</v>
      </c>
      <c r="B3254">
        <v>161.15</v>
      </c>
      <c r="C3254">
        <v>3</v>
      </c>
      <c r="D3254" s="18">
        <v>39326</v>
      </c>
      <c r="E3254" s="18">
        <v>39347</v>
      </c>
      <c r="F3254" t="s">
        <v>5958</v>
      </c>
      <c r="G3254" t="s">
        <v>5969</v>
      </c>
      <c r="H3254" t="s">
        <v>675</v>
      </c>
      <c r="I3254" t="s">
        <v>693</v>
      </c>
      <c r="J3254" t="s">
        <v>694</v>
      </c>
      <c r="K3254" t="s">
        <v>1447</v>
      </c>
      <c r="L3254" t="s">
        <v>2781</v>
      </c>
      <c r="M3254">
        <v>343985</v>
      </c>
      <c r="N3254">
        <v>30300</v>
      </c>
      <c r="O3254" s="59">
        <v>27078989</v>
      </c>
    </row>
    <row r="3255" spans="1:15" x14ac:dyDescent="0.3">
      <c r="A3255" t="s">
        <v>690</v>
      </c>
      <c r="B3255">
        <v>96.59</v>
      </c>
      <c r="C3255">
        <v>2</v>
      </c>
      <c r="D3255" s="18">
        <v>39227</v>
      </c>
      <c r="E3255" s="18">
        <v>39258</v>
      </c>
      <c r="F3255" t="s">
        <v>5957</v>
      </c>
      <c r="G3255" t="s">
        <v>5969</v>
      </c>
      <c r="H3255" t="s">
        <v>681</v>
      </c>
      <c r="I3255" t="s">
        <v>711</v>
      </c>
      <c r="J3255" t="s">
        <v>712</v>
      </c>
      <c r="K3255" t="s">
        <v>2780</v>
      </c>
      <c r="L3255" t="s">
        <v>2779</v>
      </c>
      <c r="M3255">
        <v>140213</v>
      </c>
      <c r="N3255">
        <v>16000</v>
      </c>
      <c r="O3255" s="59">
        <v>2160674</v>
      </c>
    </row>
    <row r="3256" spans="1:15" x14ac:dyDescent="0.3">
      <c r="A3256" t="s">
        <v>696</v>
      </c>
      <c r="B3256">
        <v>174.63</v>
      </c>
      <c r="C3256">
        <v>3</v>
      </c>
      <c r="D3256" s="18">
        <v>39205</v>
      </c>
      <c r="E3256" s="18">
        <v>39222</v>
      </c>
      <c r="F3256" t="s">
        <v>5957</v>
      </c>
      <c r="G3256" t="s">
        <v>5968</v>
      </c>
      <c r="H3256" t="s">
        <v>720</v>
      </c>
      <c r="I3256" t="s">
        <v>693</v>
      </c>
      <c r="J3256" t="s">
        <v>694</v>
      </c>
      <c r="K3256" t="s">
        <v>2318</v>
      </c>
      <c r="L3256" t="s">
        <v>2778</v>
      </c>
      <c r="M3256">
        <v>764610</v>
      </c>
      <c r="N3256">
        <v>90830</v>
      </c>
      <c r="O3256" s="59">
        <v>25994691</v>
      </c>
    </row>
    <row r="3257" spans="1:15" x14ac:dyDescent="0.3">
      <c r="A3257" t="s">
        <v>690</v>
      </c>
      <c r="B3257">
        <v>121.13</v>
      </c>
      <c r="C3257">
        <v>1</v>
      </c>
      <c r="D3257" s="18">
        <v>39112</v>
      </c>
      <c r="E3257" s="18">
        <v>39143</v>
      </c>
      <c r="F3257" t="s">
        <v>5960</v>
      </c>
      <c r="G3257" t="s">
        <v>5969</v>
      </c>
      <c r="H3257" t="s">
        <v>675</v>
      </c>
      <c r="I3257" t="s">
        <v>711</v>
      </c>
      <c r="J3257" t="s">
        <v>712</v>
      </c>
      <c r="K3257" t="s">
        <v>1702</v>
      </c>
      <c r="L3257" t="s">
        <v>2777</v>
      </c>
      <c r="M3257">
        <v>135629</v>
      </c>
      <c r="N3257">
        <v>30300</v>
      </c>
      <c r="O3257" s="59">
        <v>25304203</v>
      </c>
    </row>
    <row r="3258" spans="1:15" x14ac:dyDescent="0.3">
      <c r="A3258" t="s">
        <v>690</v>
      </c>
      <c r="B3258">
        <v>157.52000000000001</v>
      </c>
      <c r="C3258">
        <v>3</v>
      </c>
      <c r="D3258" s="18">
        <v>39419</v>
      </c>
      <c r="E3258" s="18">
        <v>39431</v>
      </c>
      <c r="F3258" t="s">
        <v>5959</v>
      </c>
      <c r="G3258" t="s">
        <v>5969</v>
      </c>
      <c r="H3258" t="s">
        <v>675</v>
      </c>
      <c r="I3258" t="s">
        <v>722</v>
      </c>
      <c r="J3258" t="s">
        <v>797</v>
      </c>
      <c r="K3258" t="s">
        <v>2776</v>
      </c>
      <c r="L3258" t="s">
        <v>2775</v>
      </c>
      <c r="M3258">
        <v>2208104</v>
      </c>
      <c r="N3258">
        <v>30300</v>
      </c>
      <c r="O3258" s="59">
        <v>27707010</v>
      </c>
    </row>
    <row r="3259" spans="1:15" x14ac:dyDescent="0.3">
      <c r="A3259" t="s">
        <v>709</v>
      </c>
      <c r="B3259">
        <v>184.64</v>
      </c>
      <c r="C3259">
        <v>4</v>
      </c>
      <c r="D3259" s="18">
        <v>39140</v>
      </c>
      <c r="E3259" s="18">
        <v>39186</v>
      </c>
      <c r="F3259" t="s">
        <v>5960</v>
      </c>
      <c r="G3259" t="s">
        <v>5969</v>
      </c>
      <c r="H3259" t="s">
        <v>699</v>
      </c>
      <c r="I3259" t="s">
        <v>726</v>
      </c>
      <c r="J3259" t="s">
        <v>750</v>
      </c>
      <c r="K3259" t="s">
        <v>982</v>
      </c>
      <c r="L3259" t="s">
        <v>2774</v>
      </c>
      <c r="M3259">
        <v>926680</v>
      </c>
      <c r="N3259">
        <v>70700</v>
      </c>
      <c r="O3259" s="59">
        <v>25495447</v>
      </c>
    </row>
    <row r="3260" spans="1:15" x14ac:dyDescent="0.3">
      <c r="A3260" t="s">
        <v>696</v>
      </c>
      <c r="B3260">
        <v>154.55000000000001</v>
      </c>
      <c r="C3260">
        <v>2</v>
      </c>
      <c r="D3260" s="18">
        <v>39089</v>
      </c>
      <c r="E3260" s="18">
        <v>39097</v>
      </c>
      <c r="F3260" t="s">
        <v>5960</v>
      </c>
      <c r="G3260" t="s">
        <v>5968</v>
      </c>
      <c r="H3260" t="s">
        <v>720</v>
      </c>
      <c r="I3260" t="s">
        <v>693</v>
      </c>
      <c r="J3260" t="s">
        <v>694</v>
      </c>
      <c r="K3260" t="s">
        <v>2513</v>
      </c>
      <c r="L3260" t="s">
        <v>2773</v>
      </c>
      <c r="M3260">
        <v>1895639</v>
      </c>
      <c r="N3260">
        <v>90830</v>
      </c>
      <c r="O3260" s="59">
        <v>25323685</v>
      </c>
    </row>
    <row r="3261" spans="1:15" x14ac:dyDescent="0.3">
      <c r="A3261" t="s">
        <v>696</v>
      </c>
      <c r="B3261">
        <v>157.91999999999999</v>
      </c>
      <c r="C3261">
        <v>3</v>
      </c>
      <c r="D3261" s="18">
        <v>39116</v>
      </c>
      <c r="E3261" s="18">
        <v>39128</v>
      </c>
      <c r="F3261" t="s">
        <v>5960</v>
      </c>
      <c r="G3261" t="s">
        <v>5969</v>
      </c>
      <c r="H3261" t="s">
        <v>675</v>
      </c>
      <c r="I3261" t="s">
        <v>693</v>
      </c>
      <c r="J3261" t="s">
        <v>694</v>
      </c>
      <c r="K3261" t="s">
        <v>1219</v>
      </c>
      <c r="L3261" t="s">
        <v>1218</v>
      </c>
      <c r="M3261">
        <v>2801733</v>
      </c>
      <c r="N3261">
        <v>30300</v>
      </c>
      <c r="O3261" s="59">
        <v>25321406</v>
      </c>
    </row>
    <row r="3262" spans="1:15" x14ac:dyDescent="0.3">
      <c r="A3262" t="s">
        <v>690</v>
      </c>
      <c r="B3262">
        <v>98.41</v>
      </c>
      <c r="C3262">
        <v>1</v>
      </c>
      <c r="D3262" s="18">
        <v>39340</v>
      </c>
      <c r="E3262" s="18">
        <v>39363</v>
      </c>
      <c r="F3262" t="s">
        <v>5958</v>
      </c>
      <c r="G3262" t="s">
        <v>5969</v>
      </c>
      <c r="H3262" t="s">
        <v>681</v>
      </c>
      <c r="I3262" t="s">
        <v>711</v>
      </c>
      <c r="J3262" t="s">
        <v>712</v>
      </c>
      <c r="K3262" t="s">
        <v>935</v>
      </c>
      <c r="L3262" t="s">
        <v>2772</v>
      </c>
      <c r="M3262">
        <v>2844026</v>
      </c>
      <c r="N3262">
        <v>16000</v>
      </c>
      <c r="O3262" s="59">
        <v>27052289</v>
      </c>
    </row>
    <row r="3263" spans="1:15" x14ac:dyDescent="0.3">
      <c r="A3263" t="s">
        <v>709</v>
      </c>
      <c r="B3263">
        <v>107.97</v>
      </c>
      <c r="C3263">
        <v>1</v>
      </c>
      <c r="D3263" s="18">
        <v>39398</v>
      </c>
      <c r="E3263" s="18">
        <v>39415</v>
      </c>
      <c r="F3263" t="s">
        <v>5959</v>
      </c>
      <c r="G3263" t="s">
        <v>5969</v>
      </c>
      <c r="H3263" t="s">
        <v>681</v>
      </c>
      <c r="I3263" t="s">
        <v>706</v>
      </c>
      <c r="J3263" t="s">
        <v>707</v>
      </c>
      <c r="K3263" t="s">
        <v>1403</v>
      </c>
      <c r="L3263" t="s">
        <v>2771</v>
      </c>
      <c r="M3263">
        <v>182637</v>
      </c>
      <c r="N3263">
        <v>16000</v>
      </c>
      <c r="O3263" s="59">
        <v>27494695</v>
      </c>
    </row>
    <row r="3264" spans="1:15" x14ac:dyDescent="0.3">
      <c r="A3264" t="s">
        <v>709</v>
      </c>
      <c r="B3264">
        <v>97.73</v>
      </c>
      <c r="C3264">
        <v>2</v>
      </c>
      <c r="D3264" s="18">
        <v>39200</v>
      </c>
      <c r="E3264" s="18">
        <v>39246</v>
      </c>
      <c r="F3264" t="s">
        <v>5957</v>
      </c>
      <c r="G3264" t="s">
        <v>5968</v>
      </c>
      <c r="H3264" t="s">
        <v>720</v>
      </c>
      <c r="I3264" t="s">
        <v>706</v>
      </c>
      <c r="J3264" t="s">
        <v>707</v>
      </c>
      <c r="K3264" t="s">
        <v>2720</v>
      </c>
      <c r="L3264" t="s">
        <v>2719</v>
      </c>
      <c r="M3264">
        <v>178262</v>
      </c>
      <c r="N3264">
        <v>90830</v>
      </c>
      <c r="O3264" s="59">
        <v>26031482</v>
      </c>
    </row>
    <row r="3265" spans="1:15" x14ac:dyDescent="0.3">
      <c r="A3265" t="s">
        <v>696</v>
      </c>
      <c r="B3265">
        <v>129.38</v>
      </c>
      <c r="C3265">
        <v>2</v>
      </c>
      <c r="D3265" s="18">
        <v>39241</v>
      </c>
      <c r="E3265" s="18">
        <v>39242</v>
      </c>
      <c r="F3265" t="s">
        <v>5957</v>
      </c>
      <c r="G3265" t="s">
        <v>5969</v>
      </c>
      <c r="H3265" t="s">
        <v>681</v>
      </c>
      <c r="I3265" t="s">
        <v>765</v>
      </c>
      <c r="J3265" t="s">
        <v>950</v>
      </c>
      <c r="K3265" t="s">
        <v>951</v>
      </c>
      <c r="L3265" t="s">
        <v>2770</v>
      </c>
      <c r="M3265">
        <v>1741121</v>
      </c>
      <c r="N3265">
        <v>16000</v>
      </c>
      <c r="O3265" s="59">
        <v>26311315</v>
      </c>
    </row>
    <row r="3266" spans="1:15" x14ac:dyDescent="0.3">
      <c r="A3266" t="s">
        <v>676</v>
      </c>
      <c r="B3266">
        <v>112.01</v>
      </c>
      <c r="C3266">
        <v>2</v>
      </c>
      <c r="D3266" s="18">
        <v>39126</v>
      </c>
      <c r="E3266" s="18">
        <v>39159</v>
      </c>
      <c r="F3266" t="s">
        <v>5960</v>
      </c>
      <c r="G3266" t="s">
        <v>5969</v>
      </c>
      <c r="H3266" t="s">
        <v>681</v>
      </c>
      <c r="I3266" t="s">
        <v>672</v>
      </c>
      <c r="J3266" t="s">
        <v>673</v>
      </c>
      <c r="K3266" t="s">
        <v>2769</v>
      </c>
      <c r="L3266" t="s">
        <v>1804</v>
      </c>
      <c r="M3266">
        <v>2227093</v>
      </c>
      <c r="N3266">
        <v>16000</v>
      </c>
      <c r="O3266" s="59">
        <v>25423310</v>
      </c>
    </row>
    <row r="3267" spans="1:15" x14ac:dyDescent="0.3">
      <c r="A3267" t="s">
        <v>709</v>
      </c>
      <c r="B3267">
        <v>114.36</v>
      </c>
      <c r="C3267">
        <v>1</v>
      </c>
      <c r="D3267" s="18">
        <v>39307</v>
      </c>
      <c r="E3267" s="18">
        <v>39312</v>
      </c>
      <c r="F3267" t="s">
        <v>5958</v>
      </c>
      <c r="G3267" t="s">
        <v>5969</v>
      </c>
      <c r="H3267" t="s">
        <v>681</v>
      </c>
      <c r="I3267" t="s">
        <v>771</v>
      </c>
      <c r="J3267" t="s">
        <v>750</v>
      </c>
      <c r="K3267" t="s">
        <v>817</v>
      </c>
      <c r="L3267" t="s">
        <v>1174</v>
      </c>
      <c r="M3267">
        <v>1851783</v>
      </c>
      <c r="N3267">
        <v>16000</v>
      </c>
      <c r="O3267" s="59">
        <v>2295336</v>
      </c>
    </row>
    <row r="3268" spans="1:15" x14ac:dyDescent="0.3">
      <c r="A3268" t="s">
        <v>709</v>
      </c>
      <c r="B3268">
        <v>184.64</v>
      </c>
      <c r="C3268">
        <v>4</v>
      </c>
      <c r="D3268" s="18">
        <v>39193</v>
      </c>
      <c r="E3268" s="18">
        <v>39204</v>
      </c>
      <c r="F3268" t="s">
        <v>5957</v>
      </c>
      <c r="G3268" t="s">
        <v>5969</v>
      </c>
      <c r="H3268" t="s">
        <v>699</v>
      </c>
      <c r="I3268" t="s">
        <v>726</v>
      </c>
      <c r="J3268" t="s">
        <v>750</v>
      </c>
      <c r="K3268" t="s">
        <v>984</v>
      </c>
      <c r="L3268" t="s">
        <v>865</v>
      </c>
      <c r="M3268">
        <v>54159</v>
      </c>
      <c r="N3268">
        <v>70700</v>
      </c>
      <c r="O3268" s="59">
        <v>25911559</v>
      </c>
    </row>
    <row r="3269" spans="1:15" x14ac:dyDescent="0.3">
      <c r="A3269" t="s">
        <v>690</v>
      </c>
      <c r="B3269">
        <v>158.6</v>
      </c>
      <c r="C3269">
        <v>2</v>
      </c>
      <c r="D3269" s="18">
        <v>39184</v>
      </c>
      <c r="E3269" s="18">
        <v>39206</v>
      </c>
      <c r="F3269" t="s">
        <v>5957</v>
      </c>
      <c r="G3269" t="s">
        <v>5969</v>
      </c>
      <c r="H3269" t="s">
        <v>675</v>
      </c>
      <c r="I3269" t="s">
        <v>687</v>
      </c>
      <c r="J3269" t="s">
        <v>688</v>
      </c>
      <c r="K3269" t="s">
        <v>2768</v>
      </c>
      <c r="L3269" t="s">
        <v>2767</v>
      </c>
      <c r="M3269">
        <v>269950</v>
      </c>
      <c r="N3269">
        <v>30300</v>
      </c>
      <c r="O3269" s="59">
        <v>25826727</v>
      </c>
    </row>
    <row r="3270" spans="1:15" x14ac:dyDescent="0.3">
      <c r="A3270" t="s">
        <v>676</v>
      </c>
      <c r="B3270">
        <v>151.03</v>
      </c>
      <c r="C3270">
        <v>2</v>
      </c>
      <c r="D3270" s="18">
        <v>39383</v>
      </c>
      <c r="E3270" s="18">
        <v>39411</v>
      </c>
      <c r="F3270" t="s">
        <v>5959</v>
      </c>
      <c r="G3270" t="s">
        <v>5969</v>
      </c>
      <c r="H3270" t="s">
        <v>675</v>
      </c>
      <c r="I3270" t="s">
        <v>678</v>
      </c>
      <c r="J3270" t="s">
        <v>753</v>
      </c>
      <c r="K3270" t="s">
        <v>1140</v>
      </c>
      <c r="L3270" t="s">
        <v>2766</v>
      </c>
      <c r="M3270">
        <v>2737288</v>
      </c>
      <c r="N3270">
        <v>30300</v>
      </c>
      <c r="O3270" s="59">
        <v>27390717</v>
      </c>
    </row>
    <row r="3271" spans="1:15" x14ac:dyDescent="0.3">
      <c r="A3271" t="s">
        <v>696</v>
      </c>
      <c r="B3271">
        <v>139.68</v>
      </c>
      <c r="C3271">
        <v>2</v>
      </c>
      <c r="D3271" s="18">
        <v>39164</v>
      </c>
      <c r="E3271" s="18">
        <v>39179</v>
      </c>
      <c r="F3271" t="s">
        <v>5960</v>
      </c>
      <c r="G3271" t="s">
        <v>5968</v>
      </c>
      <c r="H3271" t="s">
        <v>720</v>
      </c>
      <c r="I3271" t="s">
        <v>693</v>
      </c>
      <c r="J3271" t="s">
        <v>694</v>
      </c>
      <c r="K3271" t="s">
        <v>698</v>
      </c>
      <c r="L3271" t="s">
        <v>697</v>
      </c>
      <c r="M3271">
        <v>367933</v>
      </c>
      <c r="N3271">
        <v>90830</v>
      </c>
      <c r="O3271" s="59">
        <v>25728363</v>
      </c>
    </row>
    <row r="3272" spans="1:15" x14ac:dyDescent="0.3">
      <c r="A3272" t="s">
        <v>690</v>
      </c>
      <c r="B3272">
        <v>157.52000000000001</v>
      </c>
      <c r="C3272">
        <v>3</v>
      </c>
      <c r="D3272" s="18">
        <v>39144</v>
      </c>
      <c r="E3272" s="18">
        <v>39146</v>
      </c>
      <c r="F3272" t="s">
        <v>5960</v>
      </c>
      <c r="G3272" t="s">
        <v>5969</v>
      </c>
      <c r="H3272" t="s">
        <v>675</v>
      </c>
      <c r="I3272" t="s">
        <v>722</v>
      </c>
      <c r="J3272" t="s">
        <v>843</v>
      </c>
      <c r="K3272" t="s">
        <v>2546</v>
      </c>
      <c r="L3272" t="s">
        <v>1635</v>
      </c>
      <c r="M3272">
        <v>1994575</v>
      </c>
      <c r="N3272">
        <v>30300</v>
      </c>
      <c r="O3272" s="59">
        <v>25555553</v>
      </c>
    </row>
    <row r="3273" spans="1:15" x14ac:dyDescent="0.3">
      <c r="A3273" t="s">
        <v>690</v>
      </c>
      <c r="B3273">
        <v>122.89</v>
      </c>
      <c r="C3273">
        <v>2</v>
      </c>
      <c r="D3273" s="18">
        <v>39243</v>
      </c>
      <c r="E3273" s="18">
        <v>39245</v>
      </c>
      <c r="F3273" t="s">
        <v>5957</v>
      </c>
      <c r="G3273" t="s">
        <v>5969</v>
      </c>
      <c r="H3273" t="s">
        <v>675</v>
      </c>
      <c r="I3273" t="s">
        <v>711</v>
      </c>
      <c r="J3273" t="s">
        <v>712</v>
      </c>
      <c r="K3273" t="s">
        <v>2765</v>
      </c>
      <c r="L3273" t="s">
        <v>2764</v>
      </c>
      <c r="M3273">
        <v>156669</v>
      </c>
      <c r="N3273">
        <v>30300</v>
      </c>
      <c r="O3273" s="59">
        <v>26244168</v>
      </c>
    </row>
    <row r="3274" spans="1:15" x14ac:dyDescent="0.3">
      <c r="A3274" t="s">
        <v>709</v>
      </c>
      <c r="B3274">
        <v>111.79</v>
      </c>
      <c r="C3274">
        <v>2</v>
      </c>
      <c r="D3274" s="18">
        <v>39402</v>
      </c>
      <c r="E3274" s="18">
        <v>39410</v>
      </c>
      <c r="F3274" t="s">
        <v>5959</v>
      </c>
      <c r="G3274" t="s">
        <v>5969</v>
      </c>
      <c r="H3274" t="s">
        <v>681</v>
      </c>
      <c r="I3274" t="s">
        <v>746</v>
      </c>
      <c r="J3274" t="s">
        <v>833</v>
      </c>
      <c r="K3274" t="s">
        <v>1899</v>
      </c>
      <c r="L3274" t="s">
        <v>2763</v>
      </c>
      <c r="M3274">
        <v>371997</v>
      </c>
      <c r="N3274">
        <v>16000</v>
      </c>
      <c r="O3274" s="59">
        <v>17816881</v>
      </c>
    </row>
    <row r="3275" spans="1:15" x14ac:dyDescent="0.3">
      <c r="A3275" t="s">
        <v>690</v>
      </c>
      <c r="B3275">
        <v>122.89</v>
      </c>
      <c r="C3275">
        <v>2</v>
      </c>
      <c r="D3275" s="18">
        <v>39167</v>
      </c>
      <c r="E3275" s="18">
        <v>39207</v>
      </c>
      <c r="F3275" t="s">
        <v>5960</v>
      </c>
      <c r="G3275" t="s">
        <v>5969</v>
      </c>
      <c r="H3275" t="s">
        <v>675</v>
      </c>
      <c r="I3275" t="s">
        <v>711</v>
      </c>
      <c r="J3275" t="s">
        <v>712</v>
      </c>
      <c r="K3275" t="s">
        <v>830</v>
      </c>
      <c r="L3275" t="s">
        <v>2762</v>
      </c>
      <c r="M3275">
        <v>156102</v>
      </c>
      <c r="N3275">
        <v>30300</v>
      </c>
      <c r="O3275" s="59">
        <v>25712585</v>
      </c>
    </row>
    <row r="3276" spans="1:15" x14ac:dyDescent="0.3">
      <c r="A3276" t="s">
        <v>690</v>
      </c>
      <c r="B3276">
        <v>90.24</v>
      </c>
      <c r="C3276">
        <v>1</v>
      </c>
      <c r="D3276" s="18">
        <v>39122</v>
      </c>
      <c r="E3276" s="18">
        <v>39128</v>
      </c>
      <c r="F3276" t="s">
        <v>5960</v>
      </c>
      <c r="G3276" t="s">
        <v>5969</v>
      </c>
      <c r="H3276" t="s">
        <v>681</v>
      </c>
      <c r="I3276" t="s">
        <v>687</v>
      </c>
      <c r="J3276" t="s">
        <v>688</v>
      </c>
      <c r="K3276" t="s">
        <v>1935</v>
      </c>
      <c r="L3276" t="s">
        <v>671</v>
      </c>
      <c r="M3276">
        <v>9195441</v>
      </c>
      <c r="N3276">
        <v>16000</v>
      </c>
      <c r="O3276" s="59">
        <v>25365833</v>
      </c>
    </row>
    <row r="3277" spans="1:15" x14ac:dyDescent="0.3">
      <c r="A3277" t="s">
        <v>690</v>
      </c>
      <c r="B3277">
        <v>98.41</v>
      </c>
      <c r="C3277">
        <v>1</v>
      </c>
      <c r="D3277" s="18">
        <v>39129</v>
      </c>
      <c r="E3277" s="18">
        <v>39153</v>
      </c>
      <c r="F3277" t="s">
        <v>5960</v>
      </c>
      <c r="G3277" t="s">
        <v>5969</v>
      </c>
      <c r="H3277" t="s">
        <v>681</v>
      </c>
      <c r="I3277" t="s">
        <v>711</v>
      </c>
      <c r="J3277" t="s">
        <v>712</v>
      </c>
      <c r="K3277" t="s">
        <v>1352</v>
      </c>
      <c r="L3277" t="s">
        <v>2761</v>
      </c>
      <c r="M3277">
        <v>135707</v>
      </c>
      <c r="N3277">
        <v>16000</v>
      </c>
      <c r="O3277" s="59">
        <v>25406010</v>
      </c>
    </row>
    <row r="3278" spans="1:15" x14ac:dyDescent="0.3">
      <c r="A3278" t="s">
        <v>696</v>
      </c>
      <c r="B3278">
        <v>174.63</v>
      </c>
      <c r="C3278">
        <v>3</v>
      </c>
      <c r="D3278" s="18">
        <v>39361</v>
      </c>
      <c r="E3278" s="18">
        <v>39366</v>
      </c>
      <c r="F3278" t="s">
        <v>5959</v>
      </c>
      <c r="G3278" t="s">
        <v>5968</v>
      </c>
      <c r="H3278" t="s">
        <v>720</v>
      </c>
      <c r="I3278" t="s">
        <v>693</v>
      </c>
      <c r="J3278" t="s">
        <v>694</v>
      </c>
      <c r="K3278" t="s">
        <v>1680</v>
      </c>
      <c r="L3278" t="s">
        <v>1774</v>
      </c>
      <c r="M3278">
        <v>371248</v>
      </c>
      <c r="N3278">
        <v>90830</v>
      </c>
      <c r="O3278" s="59">
        <v>27235021</v>
      </c>
    </row>
    <row r="3279" spans="1:15" x14ac:dyDescent="0.3">
      <c r="A3279" t="s">
        <v>690</v>
      </c>
      <c r="B3279">
        <v>121.13</v>
      </c>
      <c r="C3279">
        <v>1</v>
      </c>
      <c r="D3279" s="18">
        <v>39110</v>
      </c>
      <c r="E3279" s="18">
        <v>39126</v>
      </c>
      <c r="F3279" t="s">
        <v>5960</v>
      </c>
      <c r="G3279" t="s">
        <v>5969</v>
      </c>
      <c r="H3279" t="s">
        <v>675</v>
      </c>
      <c r="I3279" t="s">
        <v>711</v>
      </c>
      <c r="J3279" t="s">
        <v>712</v>
      </c>
      <c r="K3279" t="s">
        <v>2760</v>
      </c>
      <c r="L3279" t="s">
        <v>2759</v>
      </c>
      <c r="M3279">
        <v>2325551</v>
      </c>
      <c r="N3279">
        <v>30300</v>
      </c>
      <c r="O3279" s="59">
        <v>25304355</v>
      </c>
    </row>
    <row r="3280" spans="1:15" x14ac:dyDescent="0.3">
      <c r="A3280" t="s">
        <v>690</v>
      </c>
      <c r="B3280">
        <v>112.39</v>
      </c>
      <c r="C3280">
        <v>1</v>
      </c>
      <c r="D3280" s="18">
        <v>39307</v>
      </c>
      <c r="E3280" s="18">
        <v>39315</v>
      </c>
      <c r="F3280" t="s">
        <v>5958</v>
      </c>
      <c r="G3280" t="s">
        <v>5969</v>
      </c>
      <c r="H3280" t="s">
        <v>681</v>
      </c>
      <c r="I3280" t="s">
        <v>722</v>
      </c>
      <c r="J3280" t="s">
        <v>797</v>
      </c>
      <c r="K3280" t="s">
        <v>2758</v>
      </c>
      <c r="L3280" t="s">
        <v>2757</v>
      </c>
      <c r="M3280">
        <v>104761</v>
      </c>
      <c r="N3280">
        <v>16000</v>
      </c>
      <c r="O3280" s="59">
        <v>26779542</v>
      </c>
    </row>
    <row r="3281" spans="1:15" x14ac:dyDescent="0.3">
      <c r="A3281" t="s">
        <v>709</v>
      </c>
      <c r="B3281">
        <v>150.68</v>
      </c>
      <c r="C3281">
        <v>3</v>
      </c>
      <c r="D3281" s="18">
        <v>39283</v>
      </c>
      <c r="E3281" s="18">
        <v>39303</v>
      </c>
      <c r="F3281" t="s">
        <v>5958</v>
      </c>
      <c r="G3281" t="s">
        <v>5969</v>
      </c>
      <c r="H3281" t="s">
        <v>675</v>
      </c>
      <c r="I3281" t="s">
        <v>771</v>
      </c>
      <c r="J3281" t="s">
        <v>772</v>
      </c>
      <c r="K3281" t="s">
        <v>2756</v>
      </c>
      <c r="L3281" t="s">
        <v>1208</v>
      </c>
      <c r="M3281">
        <v>2743888</v>
      </c>
      <c r="N3281">
        <v>30300</v>
      </c>
      <c r="O3281" s="59">
        <v>26615442</v>
      </c>
    </row>
    <row r="3282" spans="1:15" x14ac:dyDescent="0.3">
      <c r="A3282" t="s">
        <v>709</v>
      </c>
      <c r="B3282">
        <v>181.01</v>
      </c>
      <c r="C3282">
        <v>2</v>
      </c>
      <c r="D3282" s="18">
        <v>39172</v>
      </c>
      <c r="E3282" s="18">
        <v>39198</v>
      </c>
      <c r="F3282" t="s">
        <v>5960</v>
      </c>
      <c r="G3282" t="s">
        <v>5969</v>
      </c>
      <c r="H3282" t="s">
        <v>675</v>
      </c>
      <c r="I3282" t="s">
        <v>746</v>
      </c>
      <c r="J3282" t="s">
        <v>782</v>
      </c>
      <c r="K3282" t="s">
        <v>2536</v>
      </c>
      <c r="L3282" t="s">
        <v>2755</v>
      </c>
      <c r="M3282">
        <v>383941</v>
      </c>
      <c r="N3282">
        <v>30300</v>
      </c>
      <c r="O3282" s="59">
        <v>17683794</v>
      </c>
    </row>
    <row r="3283" spans="1:15" x14ac:dyDescent="0.3">
      <c r="A3283" t="s">
        <v>690</v>
      </c>
      <c r="B3283">
        <v>90.24</v>
      </c>
      <c r="C3283">
        <v>1</v>
      </c>
      <c r="D3283" s="18">
        <v>39354</v>
      </c>
      <c r="E3283" s="18">
        <v>39358</v>
      </c>
      <c r="F3283" t="s">
        <v>5958</v>
      </c>
      <c r="G3283" t="s">
        <v>5969</v>
      </c>
      <c r="H3283" t="s">
        <v>681</v>
      </c>
      <c r="I3283" t="s">
        <v>687</v>
      </c>
      <c r="J3283" t="s">
        <v>688</v>
      </c>
      <c r="K3283" t="s">
        <v>876</v>
      </c>
      <c r="L3283" t="s">
        <v>2754</v>
      </c>
      <c r="M3283">
        <v>9195324</v>
      </c>
      <c r="N3283">
        <v>16000</v>
      </c>
      <c r="O3283" s="59">
        <v>27172605</v>
      </c>
    </row>
    <row r="3284" spans="1:15" x14ac:dyDescent="0.3">
      <c r="A3284" t="s">
        <v>709</v>
      </c>
      <c r="B3284">
        <v>163.51</v>
      </c>
      <c r="C3284">
        <v>2</v>
      </c>
      <c r="D3284" s="18">
        <v>39262</v>
      </c>
      <c r="E3284" s="18">
        <v>39283</v>
      </c>
      <c r="F3284" t="s">
        <v>5957</v>
      </c>
      <c r="G3284" t="s">
        <v>5969</v>
      </c>
      <c r="H3284" t="s">
        <v>675</v>
      </c>
      <c r="I3284" t="s">
        <v>746</v>
      </c>
      <c r="J3284" t="s">
        <v>747</v>
      </c>
      <c r="K3284" t="s">
        <v>1493</v>
      </c>
      <c r="L3284" t="s">
        <v>2380</v>
      </c>
      <c r="M3284">
        <v>380661</v>
      </c>
      <c r="N3284">
        <v>30300</v>
      </c>
      <c r="O3284" s="59">
        <v>17735812</v>
      </c>
    </row>
    <row r="3285" spans="1:15" x14ac:dyDescent="0.3">
      <c r="A3285" t="s">
        <v>690</v>
      </c>
      <c r="B3285">
        <v>98.91</v>
      </c>
      <c r="C3285">
        <v>1</v>
      </c>
      <c r="D3285" s="18">
        <v>39177</v>
      </c>
      <c r="E3285" s="18">
        <v>39215</v>
      </c>
      <c r="F3285" t="s">
        <v>5957</v>
      </c>
      <c r="G3285" t="s">
        <v>5969</v>
      </c>
      <c r="H3285" t="s">
        <v>681</v>
      </c>
      <c r="I3285" t="s">
        <v>711</v>
      </c>
      <c r="J3285" t="s">
        <v>712</v>
      </c>
      <c r="K3285" t="s">
        <v>1272</v>
      </c>
      <c r="L3285" t="s">
        <v>1838</v>
      </c>
      <c r="M3285">
        <v>2133829</v>
      </c>
      <c r="N3285">
        <v>16000</v>
      </c>
      <c r="O3285" s="59">
        <v>25764431</v>
      </c>
    </row>
    <row r="3286" spans="1:15" x14ac:dyDescent="0.3">
      <c r="A3286" t="s">
        <v>676</v>
      </c>
      <c r="B3286">
        <v>110.79</v>
      </c>
      <c r="C3286">
        <v>1</v>
      </c>
      <c r="D3286" s="18">
        <v>39389</v>
      </c>
      <c r="E3286" s="18">
        <v>39396</v>
      </c>
      <c r="F3286" t="s">
        <v>5959</v>
      </c>
      <c r="G3286" t="s">
        <v>5969</v>
      </c>
      <c r="H3286" t="s">
        <v>675</v>
      </c>
      <c r="I3286" t="s">
        <v>678</v>
      </c>
      <c r="J3286" t="s">
        <v>679</v>
      </c>
      <c r="K3286" t="s">
        <v>2753</v>
      </c>
      <c r="L3286" t="s">
        <v>2752</v>
      </c>
      <c r="M3286">
        <v>2779262</v>
      </c>
      <c r="N3286">
        <v>30300</v>
      </c>
      <c r="O3286" s="59">
        <v>2446344</v>
      </c>
    </row>
    <row r="3287" spans="1:15" x14ac:dyDescent="0.3">
      <c r="A3287" t="s">
        <v>690</v>
      </c>
      <c r="B3287">
        <v>96.59</v>
      </c>
      <c r="C3287">
        <v>2</v>
      </c>
      <c r="D3287" s="18">
        <v>39125</v>
      </c>
      <c r="E3287" s="18">
        <v>39126</v>
      </c>
      <c r="F3287" t="s">
        <v>5960</v>
      </c>
      <c r="G3287" t="s">
        <v>5969</v>
      </c>
      <c r="H3287" t="s">
        <v>681</v>
      </c>
      <c r="I3287" t="s">
        <v>711</v>
      </c>
      <c r="J3287" t="s">
        <v>712</v>
      </c>
      <c r="K3287" t="s">
        <v>2751</v>
      </c>
      <c r="L3287" t="s">
        <v>2750</v>
      </c>
      <c r="M3287">
        <v>9037408</v>
      </c>
      <c r="N3287">
        <v>16000</v>
      </c>
      <c r="O3287" s="59">
        <v>25406515</v>
      </c>
    </row>
    <row r="3288" spans="1:15" x14ac:dyDescent="0.3">
      <c r="A3288" t="s">
        <v>696</v>
      </c>
      <c r="B3288">
        <v>141.34</v>
      </c>
      <c r="C3288">
        <v>2</v>
      </c>
      <c r="D3288" s="18">
        <v>39409</v>
      </c>
      <c r="E3288" s="18">
        <v>39427</v>
      </c>
      <c r="F3288" t="s">
        <v>5959</v>
      </c>
      <c r="G3288" t="s">
        <v>5969</v>
      </c>
      <c r="H3288" t="s">
        <v>675</v>
      </c>
      <c r="I3288" t="s">
        <v>946</v>
      </c>
      <c r="J3288" t="s">
        <v>947</v>
      </c>
      <c r="K3288" t="s">
        <v>2124</v>
      </c>
      <c r="L3288" t="s">
        <v>2749</v>
      </c>
      <c r="M3288">
        <v>2930008</v>
      </c>
      <c r="N3288">
        <v>30300</v>
      </c>
      <c r="O3288" s="59">
        <v>27646894</v>
      </c>
    </row>
    <row r="3289" spans="1:15" x14ac:dyDescent="0.3">
      <c r="A3289" t="s">
        <v>696</v>
      </c>
      <c r="B3289">
        <v>175</v>
      </c>
      <c r="C3289">
        <v>3</v>
      </c>
      <c r="D3289" s="18">
        <v>39375</v>
      </c>
      <c r="E3289" s="18">
        <v>39386</v>
      </c>
      <c r="F3289" t="s">
        <v>5959</v>
      </c>
      <c r="G3289" t="s">
        <v>5968</v>
      </c>
      <c r="H3289" t="s">
        <v>720</v>
      </c>
      <c r="I3289" t="s">
        <v>693</v>
      </c>
      <c r="J3289" t="s">
        <v>694</v>
      </c>
      <c r="K3289" t="s">
        <v>1447</v>
      </c>
      <c r="L3289" t="s">
        <v>1852</v>
      </c>
      <c r="M3289">
        <v>961086</v>
      </c>
      <c r="N3289">
        <v>90830</v>
      </c>
      <c r="O3289" s="59">
        <v>27342730</v>
      </c>
    </row>
    <row r="3290" spans="1:15" x14ac:dyDescent="0.3">
      <c r="A3290" t="s">
        <v>676</v>
      </c>
      <c r="B3290">
        <v>146.53</v>
      </c>
      <c r="C3290">
        <v>2</v>
      </c>
      <c r="D3290" s="18">
        <v>39300</v>
      </c>
      <c r="E3290" s="18">
        <v>39316</v>
      </c>
      <c r="F3290" t="s">
        <v>5958</v>
      </c>
      <c r="G3290" t="s">
        <v>5969</v>
      </c>
      <c r="H3290" t="s">
        <v>675</v>
      </c>
      <c r="I3290" t="s">
        <v>672</v>
      </c>
      <c r="J3290" t="s">
        <v>851</v>
      </c>
      <c r="K3290" t="s">
        <v>2457</v>
      </c>
      <c r="L3290" t="s">
        <v>2748</v>
      </c>
      <c r="M3290">
        <v>2040059</v>
      </c>
      <c r="N3290">
        <v>30300</v>
      </c>
      <c r="O3290" s="59">
        <v>26908851</v>
      </c>
    </row>
    <row r="3291" spans="1:15" x14ac:dyDescent="0.3">
      <c r="A3291" t="s">
        <v>709</v>
      </c>
      <c r="B3291">
        <v>174.36</v>
      </c>
      <c r="C3291">
        <v>2</v>
      </c>
      <c r="D3291" s="18">
        <v>39296</v>
      </c>
      <c r="E3291" s="18">
        <v>39320</v>
      </c>
      <c r="F3291" t="s">
        <v>5958</v>
      </c>
      <c r="G3291" t="s">
        <v>5969</v>
      </c>
      <c r="H3291" t="s">
        <v>675</v>
      </c>
      <c r="I3291" t="s">
        <v>746</v>
      </c>
      <c r="J3291" t="s">
        <v>782</v>
      </c>
      <c r="K3291" t="s">
        <v>1773</v>
      </c>
      <c r="L3291" t="s">
        <v>1143</v>
      </c>
      <c r="M3291">
        <v>382996</v>
      </c>
      <c r="N3291">
        <v>30300</v>
      </c>
      <c r="O3291" s="59">
        <v>17751783</v>
      </c>
    </row>
    <row r="3292" spans="1:15" x14ac:dyDescent="0.3">
      <c r="A3292" t="s">
        <v>690</v>
      </c>
      <c r="B3292">
        <v>171.8</v>
      </c>
      <c r="C3292">
        <v>2</v>
      </c>
      <c r="D3292" s="18">
        <v>39129</v>
      </c>
      <c r="E3292" s="18">
        <v>39155</v>
      </c>
      <c r="F3292" t="s">
        <v>5960</v>
      </c>
      <c r="G3292" t="s">
        <v>5968</v>
      </c>
      <c r="H3292" t="s">
        <v>720</v>
      </c>
      <c r="I3292" t="s">
        <v>722</v>
      </c>
      <c r="J3292" t="s">
        <v>797</v>
      </c>
      <c r="K3292" t="s">
        <v>2181</v>
      </c>
      <c r="L3292" t="s">
        <v>2747</v>
      </c>
      <c r="M3292">
        <v>2567248</v>
      </c>
      <c r="N3292">
        <v>90830</v>
      </c>
      <c r="O3292" s="59">
        <v>25403682</v>
      </c>
    </row>
    <row r="3293" spans="1:15" x14ac:dyDescent="0.3">
      <c r="A3293" t="s">
        <v>696</v>
      </c>
      <c r="B3293">
        <v>148.63999999999999</v>
      </c>
      <c r="C3293">
        <v>3</v>
      </c>
      <c r="D3293" s="18">
        <v>39199</v>
      </c>
      <c r="E3293" s="18">
        <v>39200</v>
      </c>
      <c r="F3293" t="s">
        <v>5957</v>
      </c>
      <c r="G3293" t="s">
        <v>5969</v>
      </c>
      <c r="H3293" t="s">
        <v>681</v>
      </c>
      <c r="I3293" t="s">
        <v>946</v>
      </c>
      <c r="J3293" t="s">
        <v>1124</v>
      </c>
      <c r="K3293" t="s">
        <v>2359</v>
      </c>
      <c r="L3293" t="s">
        <v>2746</v>
      </c>
      <c r="M3293">
        <v>1833569</v>
      </c>
      <c r="N3293">
        <v>16000</v>
      </c>
      <c r="O3293" s="59">
        <v>25991262</v>
      </c>
    </row>
    <row r="3294" spans="1:15" x14ac:dyDescent="0.3">
      <c r="A3294" t="s">
        <v>696</v>
      </c>
      <c r="B3294">
        <v>168.82</v>
      </c>
      <c r="C3294">
        <v>2</v>
      </c>
      <c r="D3294" s="18">
        <v>39237</v>
      </c>
      <c r="E3294" s="18">
        <v>39244</v>
      </c>
      <c r="F3294" t="s">
        <v>5957</v>
      </c>
      <c r="G3294" t="s">
        <v>5968</v>
      </c>
      <c r="H3294" t="s">
        <v>720</v>
      </c>
      <c r="I3294" t="s">
        <v>693</v>
      </c>
      <c r="J3294" t="s">
        <v>694</v>
      </c>
      <c r="K3294" t="s">
        <v>1942</v>
      </c>
      <c r="L3294" t="s">
        <v>1941</v>
      </c>
      <c r="M3294">
        <v>789989</v>
      </c>
      <c r="N3294">
        <v>90830</v>
      </c>
      <c r="O3294" s="59">
        <v>26259808</v>
      </c>
    </row>
    <row r="3295" spans="1:15" x14ac:dyDescent="0.3">
      <c r="A3295" t="s">
        <v>690</v>
      </c>
      <c r="B3295">
        <v>123.68</v>
      </c>
      <c r="C3295">
        <v>3</v>
      </c>
      <c r="D3295" s="18">
        <v>39409</v>
      </c>
      <c r="E3295" s="18">
        <v>39418</v>
      </c>
      <c r="F3295" t="s">
        <v>5959</v>
      </c>
      <c r="G3295" t="s">
        <v>5969</v>
      </c>
      <c r="H3295" t="s">
        <v>675</v>
      </c>
      <c r="I3295" t="s">
        <v>711</v>
      </c>
      <c r="J3295" t="s">
        <v>712</v>
      </c>
      <c r="K3295" t="s">
        <v>1915</v>
      </c>
      <c r="L3295" t="s">
        <v>831</v>
      </c>
      <c r="M3295">
        <v>1814201</v>
      </c>
      <c r="N3295">
        <v>30300</v>
      </c>
      <c r="O3295" s="59">
        <v>27601116</v>
      </c>
    </row>
    <row r="3296" spans="1:15" x14ac:dyDescent="0.3">
      <c r="A3296" t="s">
        <v>709</v>
      </c>
      <c r="B3296">
        <v>114.36</v>
      </c>
      <c r="C3296">
        <v>1</v>
      </c>
      <c r="D3296" s="18">
        <v>39153</v>
      </c>
      <c r="E3296" s="18">
        <v>39169</v>
      </c>
      <c r="F3296" t="s">
        <v>5960</v>
      </c>
      <c r="G3296" t="s">
        <v>5969</v>
      </c>
      <c r="H3296" t="s">
        <v>681</v>
      </c>
      <c r="I3296" t="s">
        <v>771</v>
      </c>
      <c r="J3296" t="s">
        <v>750</v>
      </c>
      <c r="K3296" t="s">
        <v>1251</v>
      </c>
      <c r="L3296" t="s">
        <v>1873</v>
      </c>
      <c r="M3296">
        <v>1922390</v>
      </c>
      <c r="N3296">
        <v>16000</v>
      </c>
      <c r="O3296" s="59">
        <v>25451935</v>
      </c>
    </row>
    <row r="3297" spans="1:15" x14ac:dyDescent="0.3">
      <c r="A3297" t="s">
        <v>690</v>
      </c>
      <c r="B3297">
        <v>124.33</v>
      </c>
      <c r="C3297">
        <v>1</v>
      </c>
      <c r="D3297" s="18">
        <v>39097</v>
      </c>
      <c r="E3297" s="18">
        <v>39113</v>
      </c>
      <c r="F3297" t="s">
        <v>5960</v>
      </c>
      <c r="G3297" t="s">
        <v>5969</v>
      </c>
      <c r="H3297" t="s">
        <v>681</v>
      </c>
      <c r="I3297" t="s">
        <v>722</v>
      </c>
      <c r="J3297" t="s">
        <v>723</v>
      </c>
      <c r="K3297" t="s">
        <v>1216</v>
      </c>
      <c r="L3297" t="s">
        <v>1132</v>
      </c>
      <c r="M3297">
        <v>1823609</v>
      </c>
      <c r="N3297">
        <v>16000</v>
      </c>
      <c r="O3297" s="59">
        <v>25207189</v>
      </c>
    </row>
    <row r="3298" spans="1:15" x14ac:dyDescent="0.3">
      <c r="A3298" t="s">
        <v>690</v>
      </c>
      <c r="B3298">
        <v>126.38</v>
      </c>
      <c r="C3298">
        <v>2</v>
      </c>
      <c r="D3298" s="18">
        <v>39416</v>
      </c>
      <c r="E3298" s="18">
        <v>39449</v>
      </c>
      <c r="F3298" t="s">
        <v>5959</v>
      </c>
      <c r="G3298" t="s">
        <v>5969</v>
      </c>
      <c r="H3298" t="s">
        <v>675</v>
      </c>
      <c r="I3298" t="s">
        <v>711</v>
      </c>
      <c r="J3298" t="s">
        <v>712</v>
      </c>
      <c r="K3298" t="s">
        <v>1264</v>
      </c>
      <c r="L3298" t="s">
        <v>1188</v>
      </c>
      <c r="M3298">
        <v>2346761</v>
      </c>
      <c r="N3298">
        <v>30300</v>
      </c>
      <c r="O3298" s="59">
        <v>2478891</v>
      </c>
    </row>
    <row r="3299" spans="1:15" x14ac:dyDescent="0.3">
      <c r="A3299" t="s">
        <v>690</v>
      </c>
      <c r="B3299">
        <v>181.83</v>
      </c>
      <c r="C3299">
        <v>4</v>
      </c>
      <c r="D3299" s="18">
        <v>39411</v>
      </c>
      <c r="E3299" s="18">
        <v>39432</v>
      </c>
      <c r="F3299" t="s">
        <v>5959</v>
      </c>
      <c r="G3299" t="s">
        <v>5969</v>
      </c>
      <c r="H3299" t="s">
        <v>699</v>
      </c>
      <c r="I3299" t="s">
        <v>711</v>
      </c>
      <c r="J3299" t="s">
        <v>712</v>
      </c>
      <c r="K3299" t="s">
        <v>1499</v>
      </c>
      <c r="L3299" t="s">
        <v>1498</v>
      </c>
      <c r="M3299">
        <v>936489</v>
      </c>
      <c r="N3299">
        <v>70700</v>
      </c>
      <c r="O3299" s="59">
        <v>27590155</v>
      </c>
    </row>
    <row r="3300" spans="1:15" x14ac:dyDescent="0.3">
      <c r="A3300" t="s">
        <v>690</v>
      </c>
      <c r="B3300">
        <v>124.33</v>
      </c>
      <c r="C3300">
        <v>1</v>
      </c>
      <c r="D3300" s="18">
        <v>39376</v>
      </c>
      <c r="E3300" s="18">
        <v>39391</v>
      </c>
      <c r="F3300" t="s">
        <v>5959</v>
      </c>
      <c r="G3300" t="s">
        <v>5969</v>
      </c>
      <c r="H3300" t="s">
        <v>681</v>
      </c>
      <c r="I3300" t="s">
        <v>722</v>
      </c>
      <c r="J3300" t="s">
        <v>723</v>
      </c>
      <c r="K3300" t="s">
        <v>1795</v>
      </c>
      <c r="L3300" t="s">
        <v>2745</v>
      </c>
      <c r="M3300">
        <v>2380512</v>
      </c>
      <c r="N3300">
        <v>16000</v>
      </c>
      <c r="O3300" s="59">
        <v>27380678</v>
      </c>
    </row>
    <row r="3301" spans="1:15" x14ac:dyDescent="0.3">
      <c r="A3301" t="s">
        <v>690</v>
      </c>
      <c r="B3301">
        <v>171.66</v>
      </c>
      <c r="C3301">
        <v>2</v>
      </c>
      <c r="D3301" s="18">
        <v>39410</v>
      </c>
      <c r="E3301" s="18">
        <v>39441</v>
      </c>
      <c r="F3301" t="s">
        <v>5959</v>
      </c>
      <c r="G3301" t="s">
        <v>5969</v>
      </c>
      <c r="H3301" t="s">
        <v>699</v>
      </c>
      <c r="I3301" t="s">
        <v>711</v>
      </c>
      <c r="J3301" t="s">
        <v>712</v>
      </c>
      <c r="K3301" t="s">
        <v>801</v>
      </c>
      <c r="L3301" t="s">
        <v>2744</v>
      </c>
      <c r="M3301">
        <v>1763710</v>
      </c>
      <c r="N3301">
        <v>70700</v>
      </c>
      <c r="O3301" s="59">
        <v>26717136</v>
      </c>
    </row>
    <row r="3302" spans="1:15" x14ac:dyDescent="0.3">
      <c r="A3302" t="s">
        <v>709</v>
      </c>
      <c r="B3302">
        <v>174.36</v>
      </c>
      <c r="C3302">
        <v>2</v>
      </c>
      <c r="D3302" s="18">
        <v>39126</v>
      </c>
      <c r="E3302" s="18">
        <v>39148</v>
      </c>
      <c r="F3302" t="s">
        <v>5960</v>
      </c>
      <c r="G3302" t="s">
        <v>5969</v>
      </c>
      <c r="H3302" t="s">
        <v>675</v>
      </c>
      <c r="I3302" t="s">
        <v>746</v>
      </c>
      <c r="J3302" t="s">
        <v>782</v>
      </c>
      <c r="K3302" t="s">
        <v>2743</v>
      </c>
      <c r="L3302" t="s">
        <v>2742</v>
      </c>
      <c r="M3302">
        <v>382785</v>
      </c>
      <c r="N3302">
        <v>30300</v>
      </c>
      <c r="O3302" s="59">
        <v>17647538</v>
      </c>
    </row>
    <row r="3303" spans="1:15" x14ac:dyDescent="0.3">
      <c r="A3303" t="s">
        <v>696</v>
      </c>
      <c r="B3303">
        <v>112.13</v>
      </c>
      <c r="C3303">
        <v>2</v>
      </c>
      <c r="D3303" s="18">
        <v>39346</v>
      </c>
      <c r="E3303" s="18">
        <v>39352</v>
      </c>
      <c r="F3303" t="s">
        <v>5958</v>
      </c>
      <c r="G3303" t="s">
        <v>5969</v>
      </c>
      <c r="H3303" t="s">
        <v>681</v>
      </c>
      <c r="I3303" t="s">
        <v>765</v>
      </c>
      <c r="J3303" t="s">
        <v>766</v>
      </c>
      <c r="K3303" t="s">
        <v>765</v>
      </c>
      <c r="L3303" t="s">
        <v>2741</v>
      </c>
      <c r="M3303">
        <v>337009</v>
      </c>
      <c r="N3303">
        <v>16000</v>
      </c>
      <c r="O3303" s="59">
        <v>27123139</v>
      </c>
    </row>
    <row r="3304" spans="1:15" x14ac:dyDescent="0.3">
      <c r="A3304" t="s">
        <v>676</v>
      </c>
      <c r="B3304">
        <v>108.51</v>
      </c>
      <c r="C3304">
        <v>1</v>
      </c>
      <c r="D3304" s="18">
        <v>39191</v>
      </c>
      <c r="E3304" s="18">
        <v>39199</v>
      </c>
      <c r="F3304" t="s">
        <v>5957</v>
      </c>
      <c r="G3304" t="s">
        <v>5969</v>
      </c>
      <c r="H3304" t="s">
        <v>681</v>
      </c>
      <c r="I3304" t="s">
        <v>672</v>
      </c>
      <c r="J3304" t="s">
        <v>851</v>
      </c>
      <c r="K3304" t="s">
        <v>2740</v>
      </c>
      <c r="L3304" t="s">
        <v>2739</v>
      </c>
      <c r="M3304">
        <v>272812</v>
      </c>
      <c r="N3304">
        <v>16000</v>
      </c>
      <c r="O3304" s="59">
        <v>2070713</v>
      </c>
    </row>
    <row r="3305" spans="1:15" x14ac:dyDescent="0.3">
      <c r="A3305" t="s">
        <v>696</v>
      </c>
      <c r="B3305">
        <v>161.15</v>
      </c>
      <c r="C3305">
        <v>3</v>
      </c>
      <c r="D3305" s="18">
        <v>39263</v>
      </c>
      <c r="E3305" s="18">
        <v>39275</v>
      </c>
      <c r="F3305" t="s">
        <v>5957</v>
      </c>
      <c r="G3305" t="s">
        <v>5969</v>
      </c>
      <c r="H3305" t="s">
        <v>675</v>
      </c>
      <c r="I3305" t="s">
        <v>693</v>
      </c>
      <c r="J3305" t="s">
        <v>694</v>
      </c>
      <c r="K3305" t="s">
        <v>1307</v>
      </c>
      <c r="L3305" t="s">
        <v>1701</v>
      </c>
      <c r="M3305">
        <v>2920926</v>
      </c>
      <c r="N3305">
        <v>30300</v>
      </c>
      <c r="O3305" s="59">
        <v>1024404</v>
      </c>
    </row>
    <row r="3306" spans="1:15" x14ac:dyDescent="0.3">
      <c r="A3306" t="s">
        <v>690</v>
      </c>
      <c r="B3306">
        <v>92.9</v>
      </c>
      <c r="C3306">
        <v>2</v>
      </c>
      <c r="D3306" s="18">
        <v>39384</v>
      </c>
      <c r="E3306" s="18">
        <v>39399</v>
      </c>
      <c r="F3306" t="s">
        <v>5959</v>
      </c>
      <c r="G3306" t="s">
        <v>5969</v>
      </c>
      <c r="H3306" t="s">
        <v>681</v>
      </c>
      <c r="I3306" t="s">
        <v>711</v>
      </c>
      <c r="J3306" t="s">
        <v>712</v>
      </c>
      <c r="K3306" t="s">
        <v>801</v>
      </c>
      <c r="L3306" t="s">
        <v>2738</v>
      </c>
      <c r="M3306">
        <v>2851910</v>
      </c>
      <c r="N3306">
        <v>16000</v>
      </c>
      <c r="O3306" s="59">
        <v>27382560</v>
      </c>
    </row>
    <row r="3307" spans="1:15" x14ac:dyDescent="0.3">
      <c r="A3307" t="s">
        <v>690</v>
      </c>
      <c r="B3307">
        <v>123.68</v>
      </c>
      <c r="C3307">
        <v>3</v>
      </c>
      <c r="D3307" s="18">
        <v>39279</v>
      </c>
      <c r="E3307" s="18">
        <v>39314</v>
      </c>
      <c r="F3307" t="s">
        <v>5958</v>
      </c>
      <c r="G3307" t="s">
        <v>5969</v>
      </c>
      <c r="H3307" t="s">
        <v>675</v>
      </c>
      <c r="I3307" t="s">
        <v>711</v>
      </c>
      <c r="J3307" t="s">
        <v>712</v>
      </c>
      <c r="K3307" t="s">
        <v>801</v>
      </c>
      <c r="L3307" t="s">
        <v>2737</v>
      </c>
      <c r="M3307">
        <v>1927360</v>
      </c>
      <c r="N3307">
        <v>30300</v>
      </c>
      <c r="O3307" s="59">
        <v>26620960</v>
      </c>
    </row>
    <row r="3308" spans="1:15" x14ac:dyDescent="0.3">
      <c r="A3308" t="s">
        <v>709</v>
      </c>
      <c r="B3308">
        <v>98.73</v>
      </c>
      <c r="C3308">
        <v>1</v>
      </c>
      <c r="D3308" s="18">
        <v>39292</v>
      </c>
      <c r="E3308" s="18">
        <v>39310</v>
      </c>
      <c r="F3308" t="s">
        <v>5958</v>
      </c>
      <c r="G3308" t="s">
        <v>5968</v>
      </c>
      <c r="H3308" t="s">
        <v>720</v>
      </c>
      <c r="I3308" t="s">
        <v>706</v>
      </c>
      <c r="J3308" t="s">
        <v>762</v>
      </c>
      <c r="K3308" t="s">
        <v>1050</v>
      </c>
      <c r="L3308" t="s">
        <v>1049</v>
      </c>
      <c r="M3308">
        <v>2805260</v>
      </c>
      <c r="N3308">
        <v>90830</v>
      </c>
      <c r="O3308" s="59">
        <v>2268005</v>
      </c>
    </row>
    <row r="3309" spans="1:15" x14ac:dyDescent="0.3">
      <c r="A3309" t="s">
        <v>709</v>
      </c>
      <c r="B3309">
        <v>192.07</v>
      </c>
      <c r="C3309">
        <v>2</v>
      </c>
      <c r="D3309" s="18">
        <v>39156</v>
      </c>
      <c r="E3309" s="18">
        <v>39179</v>
      </c>
      <c r="F3309" t="s">
        <v>5960</v>
      </c>
      <c r="G3309" t="s">
        <v>5969</v>
      </c>
      <c r="H3309" t="s">
        <v>699</v>
      </c>
      <c r="I3309" t="s">
        <v>706</v>
      </c>
      <c r="J3309" t="s">
        <v>707</v>
      </c>
      <c r="K3309" t="s">
        <v>1937</v>
      </c>
      <c r="L3309" t="s">
        <v>1936</v>
      </c>
      <c r="M3309">
        <v>940936</v>
      </c>
      <c r="N3309">
        <v>70700</v>
      </c>
      <c r="O3309" s="59">
        <v>25597220</v>
      </c>
    </row>
    <row r="3310" spans="1:15" x14ac:dyDescent="0.3">
      <c r="A3310" t="s">
        <v>696</v>
      </c>
      <c r="B3310">
        <v>136.43</v>
      </c>
      <c r="C3310">
        <v>2</v>
      </c>
      <c r="D3310" s="18">
        <v>39222</v>
      </c>
      <c r="E3310" s="18">
        <v>39235</v>
      </c>
      <c r="F3310" t="s">
        <v>5957</v>
      </c>
      <c r="G3310" t="s">
        <v>5968</v>
      </c>
      <c r="H3310" t="s">
        <v>720</v>
      </c>
      <c r="I3310" t="s">
        <v>693</v>
      </c>
      <c r="J3310" t="s">
        <v>694</v>
      </c>
      <c r="K3310" t="s">
        <v>878</v>
      </c>
      <c r="L3310" t="s">
        <v>2736</v>
      </c>
      <c r="M3310">
        <v>2774906</v>
      </c>
      <c r="N3310">
        <v>90830</v>
      </c>
      <c r="O3310" s="59">
        <v>26152348</v>
      </c>
    </row>
    <row r="3311" spans="1:15" x14ac:dyDescent="0.3">
      <c r="A3311" t="s">
        <v>709</v>
      </c>
      <c r="B3311">
        <v>145.01</v>
      </c>
      <c r="C3311">
        <v>2</v>
      </c>
      <c r="D3311" s="18">
        <v>39300</v>
      </c>
      <c r="E3311" s="18">
        <v>39310</v>
      </c>
      <c r="F3311" t="s">
        <v>5958</v>
      </c>
      <c r="G3311" t="s">
        <v>5969</v>
      </c>
      <c r="H3311" t="s">
        <v>675</v>
      </c>
      <c r="I3311" t="s">
        <v>706</v>
      </c>
      <c r="J3311" t="s">
        <v>707</v>
      </c>
      <c r="K3311" t="s">
        <v>2256</v>
      </c>
      <c r="L3311" t="s">
        <v>2255</v>
      </c>
      <c r="M3311">
        <v>868376</v>
      </c>
      <c r="N3311">
        <v>30300</v>
      </c>
      <c r="O3311" s="59">
        <v>26730978</v>
      </c>
    </row>
    <row r="3312" spans="1:15" x14ac:dyDescent="0.3">
      <c r="A3312" t="s">
        <v>696</v>
      </c>
      <c r="B3312">
        <v>185.27</v>
      </c>
      <c r="C3312">
        <v>3</v>
      </c>
      <c r="D3312" s="18">
        <v>39251</v>
      </c>
      <c r="E3312" s="18">
        <v>39271</v>
      </c>
      <c r="F3312" t="s">
        <v>5957</v>
      </c>
      <c r="G3312" t="s">
        <v>5969</v>
      </c>
      <c r="H3312" t="s">
        <v>699</v>
      </c>
      <c r="I3312" t="s">
        <v>693</v>
      </c>
      <c r="J3312" t="s">
        <v>694</v>
      </c>
      <c r="K3312" t="s">
        <v>1999</v>
      </c>
      <c r="L3312" t="s">
        <v>1998</v>
      </c>
      <c r="M3312">
        <v>2907422</v>
      </c>
      <c r="N3312">
        <v>70700</v>
      </c>
      <c r="O3312" s="59">
        <v>26343294</v>
      </c>
    </row>
    <row r="3313" spans="1:15" x14ac:dyDescent="0.3">
      <c r="A3313" t="s">
        <v>690</v>
      </c>
      <c r="B3313">
        <v>136.44</v>
      </c>
      <c r="C3313">
        <v>2</v>
      </c>
      <c r="D3313" s="18">
        <v>39158</v>
      </c>
      <c r="E3313" s="18">
        <v>39190</v>
      </c>
      <c r="F3313" t="s">
        <v>5960</v>
      </c>
      <c r="G3313" t="s">
        <v>5969</v>
      </c>
      <c r="H3313" t="s">
        <v>675</v>
      </c>
      <c r="I3313" t="s">
        <v>722</v>
      </c>
      <c r="J3313" t="s">
        <v>797</v>
      </c>
      <c r="K3313" t="s">
        <v>2735</v>
      </c>
      <c r="L3313" t="s">
        <v>2734</v>
      </c>
      <c r="M3313">
        <v>2314262</v>
      </c>
      <c r="N3313">
        <v>30300</v>
      </c>
      <c r="O3313" s="59">
        <v>25656978</v>
      </c>
    </row>
    <row r="3314" spans="1:15" x14ac:dyDescent="0.3">
      <c r="A3314" t="s">
        <v>690</v>
      </c>
      <c r="B3314">
        <v>92.9</v>
      </c>
      <c r="C3314">
        <v>2</v>
      </c>
      <c r="D3314" s="18">
        <v>39349</v>
      </c>
      <c r="E3314" s="18">
        <v>39369</v>
      </c>
      <c r="F3314" t="s">
        <v>5958</v>
      </c>
      <c r="G3314" t="s">
        <v>5969</v>
      </c>
      <c r="H3314" t="s">
        <v>681</v>
      </c>
      <c r="I3314" t="s">
        <v>711</v>
      </c>
      <c r="J3314" t="s">
        <v>712</v>
      </c>
      <c r="K3314" t="s">
        <v>1214</v>
      </c>
      <c r="L3314" t="s">
        <v>790</v>
      </c>
      <c r="M3314">
        <v>2775139</v>
      </c>
      <c r="N3314">
        <v>16000</v>
      </c>
      <c r="O3314" s="59">
        <v>27108340</v>
      </c>
    </row>
    <row r="3315" spans="1:15" x14ac:dyDescent="0.3">
      <c r="A3315" t="s">
        <v>709</v>
      </c>
      <c r="B3315">
        <v>191.87</v>
      </c>
      <c r="C3315">
        <v>2</v>
      </c>
      <c r="D3315" s="18">
        <v>39276</v>
      </c>
      <c r="E3315" s="18">
        <v>39315</v>
      </c>
      <c r="F3315" t="s">
        <v>5958</v>
      </c>
      <c r="G3315" t="s">
        <v>5969</v>
      </c>
      <c r="H3315" t="s">
        <v>699</v>
      </c>
      <c r="I3315" t="s">
        <v>726</v>
      </c>
      <c r="J3315" t="s">
        <v>727</v>
      </c>
      <c r="K3315" t="s">
        <v>2733</v>
      </c>
      <c r="L3315" t="s">
        <v>2732</v>
      </c>
      <c r="M3315">
        <v>942562</v>
      </c>
      <c r="N3315">
        <v>70700</v>
      </c>
      <c r="O3315" s="59">
        <v>26555929</v>
      </c>
    </row>
    <row r="3316" spans="1:15" x14ac:dyDescent="0.3">
      <c r="A3316" t="s">
        <v>709</v>
      </c>
      <c r="B3316">
        <v>114.36</v>
      </c>
      <c r="C3316">
        <v>1</v>
      </c>
      <c r="D3316" s="18">
        <v>39214</v>
      </c>
      <c r="E3316" s="18">
        <v>39219</v>
      </c>
      <c r="F3316" t="s">
        <v>5957</v>
      </c>
      <c r="G3316" t="s">
        <v>5969</v>
      </c>
      <c r="H3316" t="s">
        <v>681</v>
      </c>
      <c r="I3316" t="s">
        <v>771</v>
      </c>
      <c r="J3316" t="s">
        <v>750</v>
      </c>
      <c r="K3316" t="s">
        <v>1251</v>
      </c>
      <c r="L3316" t="s">
        <v>2731</v>
      </c>
      <c r="M3316">
        <v>80634</v>
      </c>
      <c r="N3316">
        <v>16000</v>
      </c>
      <c r="O3316" s="59">
        <v>26077151</v>
      </c>
    </row>
    <row r="3317" spans="1:15" x14ac:dyDescent="0.3">
      <c r="A3317" t="s">
        <v>709</v>
      </c>
      <c r="B3317">
        <v>122.73</v>
      </c>
      <c r="C3317">
        <v>2</v>
      </c>
      <c r="D3317" s="18">
        <v>39297</v>
      </c>
      <c r="E3317" s="18">
        <v>39325</v>
      </c>
      <c r="F3317" t="s">
        <v>5958</v>
      </c>
      <c r="G3317" t="s">
        <v>5969</v>
      </c>
      <c r="H3317" t="s">
        <v>681</v>
      </c>
      <c r="I3317" t="s">
        <v>726</v>
      </c>
      <c r="J3317" t="s">
        <v>750</v>
      </c>
      <c r="K3317" t="s">
        <v>2730</v>
      </c>
      <c r="L3317" t="s">
        <v>1790</v>
      </c>
      <c r="M3317">
        <v>729690</v>
      </c>
      <c r="N3317">
        <v>16000</v>
      </c>
      <c r="O3317" s="59">
        <v>26721421</v>
      </c>
    </row>
    <row r="3318" spans="1:15" x14ac:dyDescent="0.3">
      <c r="A3318" t="s">
        <v>696</v>
      </c>
      <c r="B3318">
        <v>190.23</v>
      </c>
      <c r="C3318">
        <v>3</v>
      </c>
      <c r="D3318" s="18">
        <v>39447</v>
      </c>
      <c r="E3318" s="18">
        <v>39457</v>
      </c>
      <c r="F3318" t="s">
        <v>5959</v>
      </c>
      <c r="G3318" t="s">
        <v>5969</v>
      </c>
      <c r="H3318" t="s">
        <v>699</v>
      </c>
      <c r="I3318" t="s">
        <v>946</v>
      </c>
      <c r="J3318" t="s">
        <v>947</v>
      </c>
      <c r="K3318" t="s">
        <v>948</v>
      </c>
      <c r="L3318" t="s">
        <v>1020</v>
      </c>
      <c r="M3318">
        <v>2909289</v>
      </c>
      <c r="N3318">
        <v>70700</v>
      </c>
      <c r="O3318" s="59">
        <v>27859851</v>
      </c>
    </row>
    <row r="3319" spans="1:15" x14ac:dyDescent="0.3">
      <c r="A3319" t="s">
        <v>676</v>
      </c>
      <c r="B3319">
        <v>159.74</v>
      </c>
      <c r="C3319">
        <v>2</v>
      </c>
      <c r="D3319" s="18">
        <v>39214</v>
      </c>
      <c r="E3319" s="18">
        <v>39228</v>
      </c>
      <c r="F3319" t="s">
        <v>5957</v>
      </c>
      <c r="G3319" t="s">
        <v>5968</v>
      </c>
      <c r="H3319" t="s">
        <v>720</v>
      </c>
      <c r="I3319" t="s">
        <v>683</v>
      </c>
      <c r="J3319" t="s">
        <v>1519</v>
      </c>
      <c r="K3319" t="s">
        <v>2729</v>
      </c>
      <c r="L3319" t="s">
        <v>2728</v>
      </c>
      <c r="M3319">
        <v>2814406</v>
      </c>
      <c r="N3319">
        <v>90830</v>
      </c>
      <c r="O3319" s="59">
        <v>26073914</v>
      </c>
    </row>
    <row r="3320" spans="1:15" x14ac:dyDescent="0.3">
      <c r="A3320" t="s">
        <v>696</v>
      </c>
      <c r="B3320">
        <v>186.4</v>
      </c>
      <c r="C3320">
        <v>2</v>
      </c>
      <c r="D3320" s="18">
        <v>39292</v>
      </c>
      <c r="E3320" s="18">
        <v>39310</v>
      </c>
      <c r="F3320" t="s">
        <v>5958</v>
      </c>
      <c r="G3320" t="s">
        <v>5969</v>
      </c>
      <c r="H3320" t="s">
        <v>699</v>
      </c>
      <c r="I3320" t="s">
        <v>946</v>
      </c>
      <c r="J3320" t="s">
        <v>1124</v>
      </c>
      <c r="K3320" t="s">
        <v>1199</v>
      </c>
      <c r="L3320" t="s">
        <v>2727</v>
      </c>
      <c r="M3320">
        <v>2662996</v>
      </c>
      <c r="N3320">
        <v>70700</v>
      </c>
      <c r="O3320" s="59">
        <v>26665945</v>
      </c>
    </row>
    <row r="3321" spans="1:15" x14ac:dyDescent="0.3">
      <c r="A3321" t="s">
        <v>690</v>
      </c>
      <c r="B3321">
        <v>181.83</v>
      </c>
      <c r="C3321">
        <v>4</v>
      </c>
      <c r="D3321" s="18">
        <v>39171</v>
      </c>
      <c r="E3321" s="18">
        <v>39171</v>
      </c>
      <c r="F3321" t="s">
        <v>5960</v>
      </c>
      <c r="G3321" t="s">
        <v>5969</v>
      </c>
      <c r="H3321" t="s">
        <v>699</v>
      </c>
      <c r="I3321" t="s">
        <v>711</v>
      </c>
      <c r="J3321" t="s">
        <v>712</v>
      </c>
      <c r="K3321" t="s">
        <v>2303</v>
      </c>
      <c r="L3321" t="s">
        <v>2726</v>
      </c>
      <c r="M3321">
        <v>2571130</v>
      </c>
      <c r="N3321">
        <v>70700</v>
      </c>
      <c r="O3321" s="59">
        <v>25751917</v>
      </c>
    </row>
    <row r="3322" spans="1:15" x14ac:dyDescent="0.3">
      <c r="A3322" t="s">
        <v>709</v>
      </c>
      <c r="B3322">
        <v>122.73</v>
      </c>
      <c r="C3322">
        <v>2</v>
      </c>
      <c r="D3322" s="18">
        <v>39223</v>
      </c>
      <c r="E3322" s="18">
        <v>39268</v>
      </c>
      <c r="F3322" t="s">
        <v>5957</v>
      </c>
      <c r="G3322" t="s">
        <v>5969</v>
      </c>
      <c r="H3322" t="s">
        <v>681</v>
      </c>
      <c r="I3322" t="s">
        <v>726</v>
      </c>
      <c r="J3322" t="s">
        <v>750</v>
      </c>
      <c r="K3322" t="s">
        <v>773</v>
      </c>
      <c r="L3322" t="s">
        <v>2725</v>
      </c>
      <c r="M3322">
        <v>53892</v>
      </c>
      <c r="N3322">
        <v>16000</v>
      </c>
      <c r="O3322" s="59">
        <v>26129370</v>
      </c>
    </row>
    <row r="3323" spans="1:15" x14ac:dyDescent="0.3">
      <c r="A3323" t="s">
        <v>696</v>
      </c>
      <c r="B3323">
        <v>129.38</v>
      </c>
      <c r="C3323">
        <v>2</v>
      </c>
      <c r="D3323" s="18">
        <v>39296</v>
      </c>
      <c r="E3323" s="18">
        <v>39315</v>
      </c>
      <c r="F3323" t="s">
        <v>5958</v>
      </c>
      <c r="G3323" t="s">
        <v>5969</v>
      </c>
      <c r="H3323" t="s">
        <v>681</v>
      </c>
      <c r="I3323" t="s">
        <v>765</v>
      </c>
      <c r="J3323" t="s">
        <v>950</v>
      </c>
      <c r="K3323" t="s">
        <v>951</v>
      </c>
      <c r="L3323" t="s">
        <v>2724</v>
      </c>
      <c r="M3323">
        <v>2636222</v>
      </c>
      <c r="N3323">
        <v>16000</v>
      </c>
      <c r="O3323" s="59">
        <v>26689273</v>
      </c>
    </row>
    <row r="3324" spans="1:15" x14ac:dyDescent="0.3">
      <c r="A3324" t="s">
        <v>696</v>
      </c>
      <c r="B3324">
        <v>122.87</v>
      </c>
      <c r="C3324">
        <v>1</v>
      </c>
      <c r="D3324" s="18">
        <v>39391</v>
      </c>
      <c r="E3324" s="18">
        <v>39402</v>
      </c>
      <c r="F3324" t="s">
        <v>5959</v>
      </c>
      <c r="G3324" t="s">
        <v>5969</v>
      </c>
      <c r="H3324" t="s">
        <v>681</v>
      </c>
      <c r="I3324" t="s">
        <v>693</v>
      </c>
      <c r="J3324" t="s">
        <v>694</v>
      </c>
      <c r="K3324" t="s">
        <v>921</v>
      </c>
      <c r="L3324" t="s">
        <v>2294</v>
      </c>
      <c r="M3324">
        <v>2062111</v>
      </c>
      <c r="N3324">
        <v>16000</v>
      </c>
      <c r="O3324" s="59">
        <v>27452240</v>
      </c>
    </row>
    <row r="3325" spans="1:15" x14ac:dyDescent="0.3">
      <c r="A3325" t="s">
        <v>696</v>
      </c>
      <c r="B3325">
        <v>179</v>
      </c>
      <c r="C3325">
        <v>3</v>
      </c>
      <c r="D3325" s="18">
        <v>39194</v>
      </c>
      <c r="E3325" s="18">
        <v>39214</v>
      </c>
      <c r="F3325" t="s">
        <v>5957</v>
      </c>
      <c r="G3325" t="s">
        <v>5969</v>
      </c>
      <c r="H3325" t="s">
        <v>675</v>
      </c>
      <c r="I3325" t="s">
        <v>765</v>
      </c>
      <c r="J3325" t="s">
        <v>766</v>
      </c>
      <c r="K3325" t="s">
        <v>2539</v>
      </c>
      <c r="L3325" t="s">
        <v>2538</v>
      </c>
      <c r="M3325">
        <v>2238734</v>
      </c>
      <c r="N3325">
        <v>30300</v>
      </c>
      <c r="O3325" s="59">
        <v>25935640</v>
      </c>
    </row>
    <row r="3326" spans="1:15" x14ac:dyDescent="0.3">
      <c r="A3326" t="s">
        <v>690</v>
      </c>
      <c r="B3326">
        <v>112.39</v>
      </c>
      <c r="C3326">
        <v>1</v>
      </c>
      <c r="D3326" s="18">
        <v>39377</v>
      </c>
      <c r="E3326" s="18">
        <v>39396</v>
      </c>
      <c r="F3326" t="s">
        <v>5959</v>
      </c>
      <c r="G3326" t="s">
        <v>5969</v>
      </c>
      <c r="H3326" t="s">
        <v>681</v>
      </c>
      <c r="I3326" t="s">
        <v>722</v>
      </c>
      <c r="J3326" t="s">
        <v>797</v>
      </c>
      <c r="K3326" t="s">
        <v>2055</v>
      </c>
      <c r="L3326" t="s">
        <v>2723</v>
      </c>
      <c r="M3326">
        <v>104607</v>
      </c>
      <c r="N3326">
        <v>16000</v>
      </c>
      <c r="O3326" s="59">
        <v>27323037</v>
      </c>
    </row>
    <row r="3327" spans="1:15" x14ac:dyDescent="0.3">
      <c r="A3327" t="s">
        <v>676</v>
      </c>
      <c r="B3327">
        <v>142.47</v>
      </c>
      <c r="C3327">
        <v>2</v>
      </c>
      <c r="D3327" s="18">
        <v>39387</v>
      </c>
      <c r="E3327" s="18">
        <v>39485</v>
      </c>
      <c r="F3327" t="s">
        <v>5959</v>
      </c>
      <c r="G3327" t="s">
        <v>5969</v>
      </c>
      <c r="H3327" t="s">
        <v>675</v>
      </c>
      <c r="I3327" t="s">
        <v>672</v>
      </c>
      <c r="J3327" t="s">
        <v>779</v>
      </c>
      <c r="K3327" t="s">
        <v>2722</v>
      </c>
      <c r="L3327" t="s">
        <v>2504</v>
      </c>
      <c r="M3327">
        <v>348922</v>
      </c>
      <c r="N3327">
        <v>30300</v>
      </c>
      <c r="O3327" s="59">
        <v>27398756</v>
      </c>
    </row>
    <row r="3328" spans="1:15" x14ac:dyDescent="0.3">
      <c r="A3328" t="s">
        <v>690</v>
      </c>
      <c r="B3328">
        <v>126.38</v>
      </c>
      <c r="C3328">
        <v>2</v>
      </c>
      <c r="D3328" s="18">
        <v>39122</v>
      </c>
      <c r="E3328" s="18">
        <v>39140</v>
      </c>
      <c r="F3328" t="s">
        <v>5960</v>
      </c>
      <c r="G3328" t="s">
        <v>5969</v>
      </c>
      <c r="H3328" t="s">
        <v>675</v>
      </c>
      <c r="I3328" t="s">
        <v>711</v>
      </c>
      <c r="J3328" t="s">
        <v>712</v>
      </c>
      <c r="K3328" t="s">
        <v>2721</v>
      </c>
      <c r="L3328" t="s">
        <v>943</v>
      </c>
      <c r="M3328">
        <v>139686</v>
      </c>
      <c r="N3328">
        <v>30300</v>
      </c>
      <c r="O3328" s="59">
        <v>25355373</v>
      </c>
    </row>
    <row r="3329" spans="1:15" x14ac:dyDescent="0.3">
      <c r="A3329" t="s">
        <v>709</v>
      </c>
      <c r="B3329">
        <v>97.73</v>
      </c>
      <c r="C3329">
        <v>2</v>
      </c>
      <c r="D3329" s="18">
        <v>39314</v>
      </c>
      <c r="E3329" s="18">
        <v>39318</v>
      </c>
      <c r="F3329" t="s">
        <v>5958</v>
      </c>
      <c r="G3329" t="s">
        <v>5968</v>
      </c>
      <c r="H3329" t="s">
        <v>720</v>
      </c>
      <c r="I3329" t="s">
        <v>706</v>
      </c>
      <c r="J3329" t="s">
        <v>707</v>
      </c>
      <c r="K3329" t="s">
        <v>2720</v>
      </c>
      <c r="L3329" t="s">
        <v>2719</v>
      </c>
      <c r="M3329">
        <v>178262</v>
      </c>
      <c r="N3329">
        <v>90830</v>
      </c>
      <c r="O3329" s="59">
        <v>26892860</v>
      </c>
    </row>
    <row r="3330" spans="1:15" x14ac:dyDescent="0.3">
      <c r="A3330" t="s">
        <v>709</v>
      </c>
      <c r="B3330">
        <v>180.19</v>
      </c>
      <c r="C3330">
        <v>3</v>
      </c>
      <c r="D3330" s="18">
        <v>39377</v>
      </c>
      <c r="E3330" s="18">
        <v>39385</v>
      </c>
      <c r="F3330" t="s">
        <v>5959</v>
      </c>
      <c r="G3330" t="s">
        <v>5968</v>
      </c>
      <c r="H3330" t="s">
        <v>755</v>
      </c>
      <c r="I3330" t="s">
        <v>771</v>
      </c>
      <c r="J3330" t="s">
        <v>750</v>
      </c>
      <c r="K3330" t="s">
        <v>817</v>
      </c>
      <c r="L3330" t="s">
        <v>1115</v>
      </c>
      <c r="M3330">
        <v>2069479</v>
      </c>
      <c r="N3330">
        <v>87000</v>
      </c>
      <c r="O3330" s="59">
        <v>27314367</v>
      </c>
    </row>
    <row r="3331" spans="1:15" x14ac:dyDescent="0.3">
      <c r="A3331" t="s">
        <v>696</v>
      </c>
      <c r="B3331">
        <v>174.63</v>
      </c>
      <c r="C3331">
        <v>3</v>
      </c>
      <c r="D3331" s="18">
        <v>39243</v>
      </c>
      <c r="E3331" s="18">
        <v>39244</v>
      </c>
      <c r="F3331" t="s">
        <v>5957</v>
      </c>
      <c r="G3331" t="s">
        <v>5968</v>
      </c>
      <c r="H3331" t="s">
        <v>720</v>
      </c>
      <c r="I3331" t="s">
        <v>693</v>
      </c>
      <c r="J3331" t="s">
        <v>694</v>
      </c>
      <c r="K3331" t="s">
        <v>1680</v>
      </c>
      <c r="L3331" t="s">
        <v>2718</v>
      </c>
      <c r="M3331">
        <v>984030</v>
      </c>
      <c r="N3331">
        <v>90830</v>
      </c>
      <c r="O3331" s="59">
        <v>26315993</v>
      </c>
    </row>
    <row r="3332" spans="1:15" x14ac:dyDescent="0.3">
      <c r="A3332" t="s">
        <v>690</v>
      </c>
      <c r="B3332">
        <v>140.09</v>
      </c>
      <c r="C3332">
        <v>2</v>
      </c>
      <c r="D3332" s="18">
        <v>39285</v>
      </c>
      <c r="E3332" s="18">
        <v>39302</v>
      </c>
      <c r="F3332" t="s">
        <v>5958</v>
      </c>
      <c r="G3332" t="s">
        <v>5969</v>
      </c>
      <c r="H3332" t="s">
        <v>675</v>
      </c>
      <c r="I3332" t="s">
        <v>722</v>
      </c>
      <c r="J3332" t="s">
        <v>797</v>
      </c>
      <c r="K3332" t="s">
        <v>2717</v>
      </c>
      <c r="L3332" t="s">
        <v>2716</v>
      </c>
      <c r="M3332">
        <v>2462439</v>
      </c>
      <c r="N3332">
        <v>30300</v>
      </c>
      <c r="O3332" s="59">
        <v>26617317</v>
      </c>
    </row>
    <row r="3333" spans="1:15" x14ac:dyDescent="0.3">
      <c r="A3333" t="s">
        <v>696</v>
      </c>
      <c r="B3333">
        <v>161.15</v>
      </c>
      <c r="C3333">
        <v>3</v>
      </c>
      <c r="D3333" s="18">
        <v>39129</v>
      </c>
      <c r="E3333" s="18">
        <v>39137</v>
      </c>
      <c r="F3333" t="s">
        <v>5960</v>
      </c>
      <c r="G3333" t="s">
        <v>5969</v>
      </c>
      <c r="H3333" t="s">
        <v>675</v>
      </c>
      <c r="I3333" t="s">
        <v>693</v>
      </c>
      <c r="J3333" t="s">
        <v>694</v>
      </c>
      <c r="K3333" t="s">
        <v>2233</v>
      </c>
      <c r="L3333" t="s">
        <v>2715</v>
      </c>
      <c r="M3333">
        <v>344364</v>
      </c>
      <c r="N3333">
        <v>30300</v>
      </c>
      <c r="O3333" s="59">
        <v>25422690</v>
      </c>
    </row>
    <row r="3334" spans="1:15" x14ac:dyDescent="0.3">
      <c r="A3334" t="s">
        <v>676</v>
      </c>
      <c r="B3334">
        <v>132.32</v>
      </c>
      <c r="C3334">
        <v>2</v>
      </c>
      <c r="D3334" s="18">
        <v>39251</v>
      </c>
      <c r="E3334" s="18">
        <v>39309</v>
      </c>
      <c r="F3334" t="s">
        <v>5957</v>
      </c>
      <c r="G3334" t="s">
        <v>5968</v>
      </c>
      <c r="H3334" t="s">
        <v>720</v>
      </c>
      <c r="I3334" t="s">
        <v>672</v>
      </c>
      <c r="J3334" t="s">
        <v>851</v>
      </c>
      <c r="K3334" t="s">
        <v>1728</v>
      </c>
      <c r="L3334" t="s">
        <v>1727</v>
      </c>
      <c r="M3334">
        <v>272588</v>
      </c>
      <c r="N3334">
        <v>90830</v>
      </c>
      <c r="O3334" s="59">
        <v>2200939</v>
      </c>
    </row>
    <row r="3335" spans="1:15" x14ac:dyDescent="0.3">
      <c r="A3335" t="s">
        <v>709</v>
      </c>
      <c r="B3335">
        <v>192.07</v>
      </c>
      <c r="C3335">
        <v>2</v>
      </c>
      <c r="D3335" s="18">
        <v>39436</v>
      </c>
      <c r="E3335" s="18">
        <v>39474</v>
      </c>
      <c r="F3335" t="s">
        <v>5959</v>
      </c>
      <c r="G3335" t="s">
        <v>5969</v>
      </c>
      <c r="H3335" t="s">
        <v>699</v>
      </c>
      <c r="I3335" t="s">
        <v>706</v>
      </c>
      <c r="J3335" t="s">
        <v>707</v>
      </c>
      <c r="K3335" t="s">
        <v>2066</v>
      </c>
      <c r="L3335" t="s">
        <v>2714</v>
      </c>
      <c r="M3335">
        <v>940870</v>
      </c>
      <c r="N3335">
        <v>70700</v>
      </c>
      <c r="O3335" s="59">
        <v>27753105</v>
      </c>
    </row>
    <row r="3336" spans="1:15" x14ac:dyDescent="0.3">
      <c r="A3336" t="s">
        <v>690</v>
      </c>
      <c r="B3336">
        <v>111.12</v>
      </c>
      <c r="C3336">
        <v>1</v>
      </c>
      <c r="D3336" s="18">
        <v>39430</v>
      </c>
      <c r="E3336" s="18">
        <v>39440</v>
      </c>
      <c r="F3336" t="s">
        <v>5959</v>
      </c>
      <c r="G3336" t="s">
        <v>5969</v>
      </c>
      <c r="H3336" t="s">
        <v>681</v>
      </c>
      <c r="I3336" t="s">
        <v>839</v>
      </c>
      <c r="J3336" t="s">
        <v>840</v>
      </c>
      <c r="K3336" t="s">
        <v>969</v>
      </c>
      <c r="L3336" t="s">
        <v>968</v>
      </c>
      <c r="M3336">
        <v>9040265</v>
      </c>
      <c r="N3336">
        <v>16000</v>
      </c>
      <c r="O3336" s="59">
        <v>27776485</v>
      </c>
    </row>
    <row r="3337" spans="1:15" x14ac:dyDescent="0.3">
      <c r="A3337" t="s">
        <v>709</v>
      </c>
      <c r="B3337">
        <v>142.51</v>
      </c>
      <c r="C3337">
        <v>2</v>
      </c>
      <c r="D3337" s="18">
        <v>39293</v>
      </c>
      <c r="E3337" s="18">
        <v>39315</v>
      </c>
      <c r="F3337" t="s">
        <v>5958</v>
      </c>
      <c r="G3337" t="s">
        <v>5969</v>
      </c>
      <c r="H3337" t="s">
        <v>675</v>
      </c>
      <c r="I3337" t="s">
        <v>706</v>
      </c>
      <c r="J3337" t="s">
        <v>707</v>
      </c>
      <c r="K3337" t="s">
        <v>1467</v>
      </c>
      <c r="L3337" t="s">
        <v>1466</v>
      </c>
      <c r="M3337">
        <v>184258</v>
      </c>
      <c r="N3337">
        <v>30300</v>
      </c>
      <c r="O3337" s="59">
        <v>2261327</v>
      </c>
    </row>
    <row r="3338" spans="1:15" x14ac:dyDescent="0.3">
      <c r="A3338" t="s">
        <v>696</v>
      </c>
      <c r="B3338">
        <v>181.28</v>
      </c>
      <c r="C3338">
        <v>3</v>
      </c>
      <c r="D3338" s="18">
        <v>39353</v>
      </c>
      <c r="E3338" s="18">
        <v>39374</v>
      </c>
      <c r="F3338" t="s">
        <v>5958</v>
      </c>
      <c r="G3338" t="s">
        <v>5969</v>
      </c>
      <c r="H3338" t="s">
        <v>699</v>
      </c>
      <c r="I3338" t="s">
        <v>693</v>
      </c>
      <c r="J3338" t="s">
        <v>694</v>
      </c>
      <c r="K3338" t="s">
        <v>1258</v>
      </c>
      <c r="L3338" t="s">
        <v>2713</v>
      </c>
      <c r="M3338">
        <v>2203302</v>
      </c>
      <c r="N3338">
        <v>70700</v>
      </c>
      <c r="O3338" s="59">
        <v>27153349</v>
      </c>
    </row>
    <row r="3339" spans="1:15" x14ac:dyDescent="0.3">
      <c r="A3339" t="s">
        <v>690</v>
      </c>
      <c r="B3339">
        <v>121.13</v>
      </c>
      <c r="C3339">
        <v>1</v>
      </c>
      <c r="D3339" s="18">
        <v>39283</v>
      </c>
      <c r="E3339" s="18">
        <v>39308</v>
      </c>
      <c r="F3339" t="s">
        <v>5958</v>
      </c>
      <c r="G3339" t="s">
        <v>5969</v>
      </c>
      <c r="H3339" t="s">
        <v>675</v>
      </c>
      <c r="I3339" t="s">
        <v>711</v>
      </c>
      <c r="J3339" t="s">
        <v>712</v>
      </c>
      <c r="K3339" t="s">
        <v>1509</v>
      </c>
      <c r="L3339" t="s">
        <v>2712</v>
      </c>
      <c r="M3339">
        <v>135427</v>
      </c>
      <c r="N3339">
        <v>30300</v>
      </c>
      <c r="O3339" s="59">
        <v>26754702</v>
      </c>
    </row>
    <row r="3340" spans="1:15" x14ac:dyDescent="0.3">
      <c r="A3340" t="s">
        <v>709</v>
      </c>
      <c r="B3340">
        <v>134.01</v>
      </c>
      <c r="C3340">
        <v>3</v>
      </c>
      <c r="D3340" s="18">
        <v>39230</v>
      </c>
      <c r="E3340" s="18">
        <v>39246</v>
      </c>
      <c r="F3340" t="s">
        <v>5957</v>
      </c>
      <c r="G3340" t="s">
        <v>5969</v>
      </c>
      <c r="H3340" t="s">
        <v>681</v>
      </c>
      <c r="I3340" t="s">
        <v>746</v>
      </c>
      <c r="J3340" t="s">
        <v>747</v>
      </c>
      <c r="K3340" t="s">
        <v>912</v>
      </c>
      <c r="L3340" t="s">
        <v>2711</v>
      </c>
      <c r="M3340">
        <v>381032</v>
      </c>
      <c r="N3340">
        <v>16000</v>
      </c>
      <c r="O3340" s="59">
        <v>17715914</v>
      </c>
    </row>
    <row r="3341" spans="1:15" x14ac:dyDescent="0.3">
      <c r="A3341" t="s">
        <v>676</v>
      </c>
      <c r="B3341">
        <v>110.79</v>
      </c>
      <c r="C3341">
        <v>1</v>
      </c>
      <c r="D3341" s="18">
        <v>39397</v>
      </c>
      <c r="E3341" s="18">
        <v>39479</v>
      </c>
      <c r="F3341" t="s">
        <v>5959</v>
      </c>
      <c r="G3341" t="s">
        <v>5969</v>
      </c>
      <c r="H3341" t="s">
        <v>675</v>
      </c>
      <c r="I3341" t="s">
        <v>678</v>
      </c>
      <c r="J3341" t="s">
        <v>679</v>
      </c>
      <c r="K3341" t="s">
        <v>1797</v>
      </c>
      <c r="L3341" t="s">
        <v>1529</v>
      </c>
      <c r="M3341">
        <v>1883386</v>
      </c>
      <c r="N3341">
        <v>30300</v>
      </c>
      <c r="O3341" s="59">
        <v>27503643</v>
      </c>
    </row>
    <row r="3342" spans="1:15" x14ac:dyDescent="0.3">
      <c r="A3342" t="s">
        <v>696</v>
      </c>
      <c r="B3342">
        <v>114.46</v>
      </c>
      <c r="C3342">
        <v>2</v>
      </c>
      <c r="D3342" s="18">
        <v>39130</v>
      </c>
      <c r="E3342" s="18">
        <v>39153</v>
      </c>
      <c r="F3342" t="s">
        <v>5960</v>
      </c>
      <c r="G3342" t="s">
        <v>5969</v>
      </c>
      <c r="H3342" t="s">
        <v>681</v>
      </c>
      <c r="I3342" t="s">
        <v>946</v>
      </c>
      <c r="J3342" t="s">
        <v>947</v>
      </c>
      <c r="K3342" t="s">
        <v>2710</v>
      </c>
      <c r="L3342" t="s">
        <v>2709</v>
      </c>
      <c r="M3342">
        <v>2891528</v>
      </c>
      <c r="N3342">
        <v>16000</v>
      </c>
      <c r="O3342" s="59">
        <v>1023213</v>
      </c>
    </row>
    <row r="3343" spans="1:15" x14ac:dyDescent="0.3">
      <c r="A3343" t="s">
        <v>696</v>
      </c>
      <c r="B3343">
        <v>157.91999999999999</v>
      </c>
      <c r="C3343">
        <v>3</v>
      </c>
      <c r="D3343" s="18">
        <v>39195</v>
      </c>
      <c r="E3343" s="18">
        <v>39200</v>
      </c>
      <c r="F3343" t="s">
        <v>5957</v>
      </c>
      <c r="G3343" t="s">
        <v>5969</v>
      </c>
      <c r="H3343" t="s">
        <v>675</v>
      </c>
      <c r="I3343" t="s">
        <v>693</v>
      </c>
      <c r="J3343" t="s">
        <v>694</v>
      </c>
      <c r="K3343" t="s">
        <v>2708</v>
      </c>
      <c r="L3343" t="s">
        <v>2707</v>
      </c>
      <c r="M3343">
        <v>354899</v>
      </c>
      <c r="N3343">
        <v>30300</v>
      </c>
      <c r="O3343" s="59">
        <v>25938748</v>
      </c>
    </row>
    <row r="3344" spans="1:15" x14ac:dyDescent="0.3">
      <c r="A3344" t="s">
        <v>696</v>
      </c>
      <c r="B3344">
        <v>149.38999999999999</v>
      </c>
      <c r="C3344">
        <v>2</v>
      </c>
      <c r="D3344" s="18">
        <v>39137</v>
      </c>
      <c r="E3344" s="18">
        <v>39149</v>
      </c>
      <c r="F3344" t="s">
        <v>5960</v>
      </c>
      <c r="G3344" t="s">
        <v>5969</v>
      </c>
      <c r="H3344" t="s">
        <v>675</v>
      </c>
      <c r="I3344" t="s">
        <v>693</v>
      </c>
      <c r="J3344" t="s">
        <v>694</v>
      </c>
      <c r="K3344" t="s">
        <v>2049</v>
      </c>
      <c r="L3344" t="s">
        <v>1241</v>
      </c>
      <c r="M3344">
        <v>350774</v>
      </c>
      <c r="N3344">
        <v>30300</v>
      </c>
      <c r="O3344" s="59">
        <v>25521926</v>
      </c>
    </row>
    <row r="3345" spans="1:15" x14ac:dyDescent="0.3">
      <c r="A3345" t="s">
        <v>709</v>
      </c>
      <c r="B3345">
        <v>166.23</v>
      </c>
      <c r="C3345">
        <v>2</v>
      </c>
      <c r="D3345" s="18">
        <v>39251</v>
      </c>
      <c r="E3345" s="18">
        <v>39251</v>
      </c>
      <c r="F3345" t="s">
        <v>5957</v>
      </c>
      <c r="G3345" t="s">
        <v>5969</v>
      </c>
      <c r="H3345" t="s">
        <v>675</v>
      </c>
      <c r="I3345" t="s">
        <v>706</v>
      </c>
      <c r="J3345" t="s">
        <v>762</v>
      </c>
      <c r="K3345" t="s">
        <v>2706</v>
      </c>
      <c r="L3345" t="s">
        <v>2705</v>
      </c>
      <c r="M3345">
        <v>9034678</v>
      </c>
      <c r="N3345">
        <v>30300</v>
      </c>
      <c r="O3345" s="59">
        <v>26301997</v>
      </c>
    </row>
    <row r="3346" spans="1:15" x14ac:dyDescent="0.3">
      <c r="A3346" t="s">
        <v>676</v>
      </c>
      <c r="B3346">
        <v>124.29</v>
      </c>
      <c r="C3346">
        <v>2</v>
      </c>
      <c r="D3346" s="18">
        <v>39215</v>
      </c>
      <c r="E3346" s="18">
        <v>39291</v>
      </c>
      <c r="F3346" t="s">
        <v>5957</v>
      </c>
      <c r="G3346" t="s">
        <v>5969</v>
      </c>
      <c r="H3346" t="s">
        <v>681</v>
      </c>
      <c r="I3346" t="s">
        <v>678</v>
      </c>
      <c r="J3346" t="s">
        <v>753</v>
      </c>
      <c r="K3346" t="s">
        <v>1165</v>
      </c>
      <c r="L3346" t="s">
        <v>1164</v>
      </c>
      <c r="M3346">
        <v>253831</v>
      </c>
      <c r="N3346">
        <v>16000</v>
      </c>
      <c r="O3346" s="59">
        <v>26090667</v>
      </c>
    </row>
    <row r="3347" spans="1:15" x14ac:dyDescent="0.3">
      <c r="A3347" t="s">
        <v>696</v>
      </c>
      <c r="B3347">
        <v>175.83</v>
      </c>
      <c r="C3347">
        <v>3</v>
      </c>
      <c r="D3347" s="18">
        <v>39159</v>
      </c>
      <c r="E3347" s="18">
        <v>39175</v>
      </c>
      <c r="F3347" t="s">
        <v>5960</v>
      </c>
      <c r="G3347" t="s">
        <v>5968</v>
      </c>
      <c r="H3347" t="s">
        <v>755</v>
      </c>
      <c r="I3347" t="s">
        <v>693</v>
      </c>
      <c r="J3347" t="s">
        <v>694</v>
      </c>
      <c r="K3347" t="s">
        <v>733</v>
      </c>
      <c r="L3347" t="s">
        <v>2194</v>
      </c>
      <c r="M3347">
        <v>2807191</v>
      </c>
      <c r="N3347">
        <v>87000</v>
      </c>
      <c r="O3347" s="59">
        <v>25650917</v>
      </c>
    </row>
    <row r="3348" spans="1:15" x14ac:dyDescent="0.3">
      <c r="A3348" t="s">
        <v>690</v>
      </c>
      <c r="B3348">
        <v>181.83</v>
      </c>
      <c r="C3348">
        <v>4</v>
      </c>
      <c r="D3348" s="18">
        <v>39405</v>
      </c>
      <c r="E3348" s="18">
        <v>39428</v>
      </c>
      <c r="F3348" t="s">
        <v>5959</v>
      </c>
      <c r="G3348" t="s">
        <v>5969</v>
      </c>
      <c r="H3348" t="s">
        <v>699</v>
      </c>
      <c r="I3348" t="s">
        <v>711</v>
      </c>
      <c r="J3348" t="s">
        <v>712</v>
      </c>
      <c r="K3348" t="s">
        <v>1238</v>
      </c>
      <c r="L3348" t="s">
        <v>2704</v>
      </c>
      <c r="M3348">
        <v>936316</v>
      </c>
      <c r="N3348">
        <v>70700</v>
      </c>
      <c r="O3348" s="59">
        <v>27590152</v>
      </c>
    </row>
    <row r="3349" spans="1:15" x14ac:dyDescent="0.3">
      <c r="A3349" t="s">
        <v>696</v>
      </c>
      <c r="B3349">
        <v>192.93</v>
      </c>
      <c r="C3349">
        <v>4</v>
      </c>
      <c r="D3349" s="18">
        <v>39347</v>
      </c>
      <c r="E3349" s="18">
        <v>39359</v>
      </c>
      <c r="F3349" t="s">
        <v>5958</v>
      </c>
      <c r="G3349" t="s">
        <v>5968</v>
      </c>
      <c r="H3349" t="s">
        <v>755</v>
      </c>
      <c r="I3349" t="s">
        <v>946</v>
      </c>
      <c r="J3349" t="s">
        <v>1124</v>
      </c>
      <c r="K3349" t="s">
        <v>1125</v>
      </c>
      <c r="L3349" t="s">
        <v>1123</v>
      </c>
      <c r="M3349">
        <v>960231</v>
      </c>
      <c r="N3349">
        <v>87000</v>
      </c>
      <c r="O3349" s="59">
        <v>27098448</v>
      </c>
    </row>
    <row r="3350" spans="1:15" x14ac:dyDescent="0.3">
      <c r="A3350" t="s">
        <v>696</v>
      </c>
      <c r="B3350">
        <v>175.83</v>
      </c>
      <c r="C3350">
        <v>3</v>
      </c>
      <c r="D3350" s="18">
        <v>39146</v>
      </c>
      <c r="E3350" s="18">
        <v>39168</v>
      </c>
      <c r="F3350" t="s">
        <v>5960</v>
      </c>
      <c r="G3350" t="s">
        <v>5968</v>
      </c>
      <c r="H3350" t="s">
        <v>755</v>
      </c>
      <c r="I3350" t="s">
        <v>693</v>
      </c>
      <c r="J3350" t="s">
        <v>694</v>
      </c>
      <c r="K3350" t="s">
        <v>733</v>
      </c>
      <c r="L3350" t="s">
        <v>1683</v>
      </c>
      <c r="M3350">
        <v>2807745</v>
      </c>
      <c r="N3350">
        <v>87000</v>
      </c>
      <c r="O3350" s="59">
        <v>25547517</v>
      </c>
    </row>
    <row r="3351" spans="1:15" x14ac:dyDescent="0.3">
      <c r="A3351" t="s">
        <v>709</v>
      </c>
      <c r="B3351">
        <v>130.55000000000001</v>
      </c>
      <c r="C3351">
        <v>2</v>
      </c>
      <c r="D3351" s="18">
        <v>39417</v>
      </c>
      <c r="E3351" s="18">
        <v>39450</v>
      </c>
      <c r="F3351" t="s">
        <v>5959</v>
      </c>
      <c r="G3351" t="s">
        <v>5969</v>
      </c>
      <c r="H3351" t="s">
        <v>675</v>
      </c>
      <c r="I3351" t="s">
        <v>726</v>
      </c>
      <c r="J3351" t="s">
        <v>727</v>
      </c>
      <c r="K3351" t="s">
        <v>2703</v>
      </c>
      <c r="L3351" t="s">
        <v>831</v>
      </c>
      <c r="M3351">
        <v>2885393</v>
      </c>
      <c r="N3351">
        <v>30300</v>
      </c>
      <c r="O3351" s="59">
        <v>27658031</v>
      </c>
    </row>
    <row r="3352" spans="1:15" x14ac:dyDescent="0.3">
      <c r="A3352" t="s">
        <v>696</v>
      </c>
      <c r="B3352">
        <v>125.23</v>
      </c>
      <c r="C3352">
        <v>2</v>
      </c>
      <c r="D3352" s="18">
        <v>39133</v>
      </c>
      <c r="E3352" s="18">
        <v>39155</v>
      </c>
      <c r="F3352" t="s">
        <v>5960</v>
      </c>
      <c r="G3352" t="s">
        <v>5969</v>
      </c>
      <c r="H3352" t="s">
        <v>681</v>
      </c>
      <c r="I3352" t="s">
        <v>693</v>
      </c>
      <c r="J3352" t="s">
        <v>694</v>
      </c>
      <c r="K3352" t="s">
        <v>1567</v>
      </c>
      <c r="L3352" t="s">
        <v>1566</v>
      </c>
      <c r="M3352">
        <v>2321745</v>
      </c>
      <c r="N3352">
        <v>16000</v>
      </c>
      <c r="O3352" s="59">
        <v>25473134</v>
      </c>
    </row>
    <row r="3353" spans="1:15" x14ac:dyDescent="0.3">
      <c r="A3353" t="s">
        <v>696</v>
      </c>
      <c r="B3353">
        <v>124.37</v>
      </c>
      <c r="C3353">
        <v>2</v>
      </c>
      <c r="D3353" s="18">
        <v>39195</v>
      </c>
      <c r="E3353" s="18">
        <v>39202</v>
      </c>
      <c r="F3353" t="s">
        <v>5957</v>
      </c>
      <c r="G3353" t="s">
        <v>5969</v>
      </c>
      <c r="H3353" t="s">
        <v>681</v>
      </c>
      <c r="I3353" t="s">
        <v>693</v>
      </c>
      <c r="J3353" t="s">
        <v>694</v>
      </c>
      <c r="K3353" t="s">
        <v>2702</v>
      </c>
      <c r="L3353" t="s">
        <v>2701</v>
      </c>
      <c r="M3353">
        <v>1795298</v>
      </c>
      <c r="N3353">
        <v>16000</v>
      </c>
      <c r="O3353" s="59">
        <v>25992873</v>
      </c>
    </row>
    <row r="3354" spans="1:15" x14ac:dyDescent="0.3">
      <c r="A3354" t="s">
        <v>690</v>
      </c>
      <c r="B3354">
        <v>98.91</v>
      </c>
      <c r="C3354">
        <v>1</v>
      </c>
      <c r="D3354" s="18">
        <v>39206</v>
      </c>
      <c r="E3354" s="18">
        <v>39235</v>
      </c>
      <c r="F3354" t="s">
        <v>5957</v>
      </c>
      <c r="G3354" t="s">
        <v>5969</v>
      </c>
      <c r="H3354" t="s">
        <v>681</v>
      </c>
      <c r="I3354" t="s">
        <v>711</v>
      </c>
      <c r="J3354" t="s">
        <v>712</v>
      </c>
      <c r="K3354" t="s">
        <v>2158</v>
      </c>
      <c r="L3354" t="s">
        <v>2700</v>
      </c>
      <c r="M3354">
        <v>2098651</v>
      </c>
      <c r="N3354">
        <v>16000</v>
      </c>
      <c r="O3354" s="59">
        <v>26029999</v>
      </c>
    </row>
    <row r="3355" spans="1:15" x14ac:dyDescent="0.3">
      <c r="A3355" t="s">
        <v>709</v>
      </c>
      <c r="B3355">
        <v>180.57</v>
      </c>
      <c r="C3355">
        <v>4</v>
      </c>
      <c r="D3355" s="18">
        <v>39380</v>
      </c>
      <c r="E3355" s="18">
        <v>39411</v>
      </c>
      <c r="F3355" t="s">
        <v>5959</v>
      </c>
      <c r="G3355" t="s">
        <v>5969</v>
      </c>
      <c r="H3355" t="s">
        <v>675</v>
      </c>
      <c r="I3355" t="s">
        <v>746</v>
      </c>
      <c r="J3355" t="s">
        <v>747</v>
      </c>
      <c r="K3355" t="s">
        <v>1280</v>
      </c>
      <c r="L3355" t="s">
        <v>2699</v>
      </c>
      <c r="M3355">
        <v>379757</v>
      </c>
      <c r="N3355">
        <v>30300</v>
      </c>
      <c r="O3355" s="59">
        <v>17800855</v>
      </c>
    </row>
    <row r="3356" spans="1:15" x14ac:dyDescent="0.3">
      <c r="A3356" t="s">
        <v>696</v>
      </c>
      <c r="B3356">
        <v>187.81</v>
      </c>
      <c r="C3356">
        <v>4</v>
      </c>
      <c r="D3356" s="18">
        <v>39133</v>
      </c>
      <c r="E3356" s="18">
        <v>39144</v>
      </c>
      <c r="F3356" t="s">
        <v>5960</v>
      </c>
      <c r="G3356" t="s">
        <v>5969</v>
      </c>
      <c r="H3356" t="s">
        <v>699</v>
      </c>
      <c r="I3356" t="s">
        <v>765</v>
      </c>
      <c r="J3356" t="s">
        <v>950</v>
      </c>
      <c r="K3356" t="s">
        <v>951</v>
      </c>
      <c r="L3356" t="s">
        <v>2451</v>
      </c>
      <c r="M3356">
        <v>2580302</v>
      </c>
      <c r="N3356">
        <v>70700</v>
      </c>
      <c r="O3356" s="59">
        <v>25447683</v>
      </c>
    </row>
    <row r="3357" spans="1:15" x14ac:dyDescent="0.3">
      <c r="A3357" t="s">
        <v>696</v>
      </c>
      <c r="B3357">
        <v>185.27</v>
      </c>
      <c r="C3357">
        <v>3</v>
      </c>
      <c r="D3357" s="18">
        <v>39328</v>
      </c>
      <c r="E3357" s="18">
        <v>39336</v>
      </c>
      <c r="F3357" t="s">
        <v>5958</v>
      </c>
      <c r="G3357" t="s">
        <v>5969</v>
      </c>
      <c r="H3357" t="s">
        <v>699</v>
      </c>
      <c r="I3357" t="s">
        <v>693</v>
      </c>
      <c r="J3357" t="s">
        <v>694</v>
      </c>
      <c r="K3357" t="s">
        <v>953</v>
      </c>
      <c r="L3357" t="s">
        <v>2698</v>
      </c>
      <c r="M3357">
        <v>960933</v>
      </c>
      <c r="N3357">
        <v>70700</v>
      </c>
      <c r="O3357" s="59">
        <v>26935050</v>
      </c>
    </row>
    <row r="3358" spans="1:15" x14ac:dyDescent="0.3">
      <c r="A3358" t="s">
        <v>690</v>
      </c>
      <c r="B3358">
        <v>192.66</v>
      </c>
      <c r="C3358">
        <v>3</v>
      </c>
      <c r="D3358" s="18">
        <v>39373</v>
      </c>
      <c r="E3358" s="18">
        <v>39385</v>
      </c>
      <c r="F3358" t="s">
        <v>5959</v>
      </c>
      <c r="G3358" t="s">
        <v>5969</v>
      </c>
      <c r="H3358" t="s">
        <v>699</v>
      </c>
      <c r="I3358" t="s">
        <v>839</v>
      </c>
      <c r="J3358" t="s">
        <v>797</v>
      </c>
      <c r="K3358" t="s">
        <v>1411</v>
      </c>
      <c r="L3358" t="s">
        <v>1410</v>
      </c>
      <c r="M3358">
        <v>141287</v>
      </c>
      <c r="N3358">
        <v>70700</v>
      </c>
      <c r="O3358" s="59">
        <v>27260435</v>
      </c>
    </row>
    <row r="3359" spans="1:15" x14ac:dyDescent="0.3">
      <c r="A3359" t="s">
        <v>696</v>
      </c>
      <c r="B3359">
        <v>157.91999999999999</v>
      </c>
      <c r="C3359">
        <v>3</v>
      </c>
      <c r="D3359" s="18">
        <v>39395</v>
      </c>
      <c r="E3359" s="18">
        <v>39399</v>
      </c>
      <c r="F3359" t="s">
        <v>5959</v>
      </c>
      <c r="G3359" t="s">
        <v>5969</v>
      </c>
      <c r="H3359" t="s">
        <v>675</v>
      </c>
      <c r="I3359" t="s">
        <v>693</v>
      </c>
      <c r="J3359" t="s">
        <v>694</v>
      </c>
      <c r="K3359" t="s">
        <v>1026</v>
      </c>
      <c r="L3359" t="s">
        <v>1025</v>
      </c>
      <c r="M3359">
        <v>2873173</v>
      </c>
      <c r="N3359">
        <v>30300</v>
      </c>
      <c r="O3359" s="59">
        <v>27508857</v>
      </c>
    </row>
    <row r="3360" spans="1:15" x14ac:dyDescent="0.3">
      <c r="A3360" t="s">
        <v>676</v>
      </c>
      <c r="B3360">
        <v>122.85</v>
      </c>
      <c r="C3360">
        <v>2</v>
      </c>
      <c r="D3360" s="18">
        <v>39138</v>
      </c>
      <c r="E3360" s="18">
        <v>39179</v>
      </c>
      <c r="F3360" t="s">
        <v>5960</v>
      </c>
      <c r="G3360" t="s">
        <v>5969</v>
      </c>
      <c r="H3360" t="s">
        <v>681</v>
      </c>
      <c r="I3360" t="s">
        <v>678</v>
      </c>
      <c r="J3360" t="s">
        <v>1246</v>
      </c>
      <c r="K3360" t="s">
        <v>2292</v>
      </c>
      <c r="L3360" t="s">
        <v>2291</v>
      </c>
      <c r="M3360">
        <v>2253193</v>
      </c>
      <c r="N3360">
        <v>16000</v>
      </c>
      <c r="O3360" s="59">
        <v>25513998</v>
      </c>
    </row>
    <row r="3361" spans="1:15" x14ac:dyDescent="0.3">
      <c r="A3361" t="s">
        <v>690</v>
      </c>
      <c r="B3361">
        <v>136.75</v>
      </c>
      <c r="C3361">
        <v>2</v>
      </c>
      <c r="D3361" s="18">
        <v>39395</v>
      </c>
      <c r="E3361" s="18">
        <v>39401</v>
      </c>
      <c r="F3361" t="s">
        <v>5959</v>
      </c>
      <c r="G3361" t="s">
        <v>5969</v>
      </c>
      <c r="H3361" t="s">
        <v>675</v>
      </c>
      <c r="I3361" t="s">
        <v>687</v>
      </c>
      <c r="J3361" t="s">
        <v>688</v>
      </c>
      <c r="K3361" t="s">
        <v>1472</v>
      </c>
      <c r="L3361" t="s">
        <v>2634</v>
      </c>
      <c r="M3361">
        <v>2689568</v>
      </c>
      <c r="N3361">
        <v>30300</v>
      </c>
      <c r="O3361" s="59">
        <v>27501270</v>
      </c>
    </row>
    <row r="3362" spans="1:15" x14ac:dyDescent="0.3">
      <c r="A3362" t="s">
        <v>676</v>
      </c>
      <c r="B3362">
        <v>94.03</v>
      </c>
      <c r="C3362">
        <v>1</v>
      </c>
      <c r="D3362" s="18">
        <v>39242</v>
      </c>
      <c r="E3362" s="18">
        <v>39324</v>
      </c>
      <c r="F3362" t="s">
        <v>5957</v>
      </c>
      <c r="G3362" t="s">
        <v>5969</v>
      </c>
      <c r="H3362" t="s">
        <v>681</v>
      </c>
      <c r="I3362" t="s">
        <v>683</v>
      </c>
      <c r="J3362" t="s">
        <v>684</v>
      </c>
      <c r="K3362" t="s">
        <v>2697</v>
      </c>
      <c r="L3362" t="s">
        <v>2696</v>
      </c>
      <c r="M3362">
        <v>997630</v>
      </c>
      <c r="N3362">
        <v>16000</v>
      </c>
      <c r="O3362" s="59">
        <v>26310565</v>
      </c>
    </row>
    <row r="3363" spans="1:15" x14ac:dyDescent="0.3">
      <c r="A3363" t="s">
        <v>696</v>
      </c>
      <c r="B3363">
        <v>145.02000000000001</v>
      </c>
      <c r="C3363">
        <v>3</v>
      </c>
      <c r="D3363" s="18">
        <v>39417</v>
      </c>
      <c r="E3363" s="18">
        <v>39441</v>
      </c>
      <c r="F3363" t="s">
        <v>5959</v>
      </c>
      <c r="G3363" t="s">
        <v>5969</v>
      </c>
      <c r="H3363" t="s">
        <v>675</v>
      </c>
      <c r="I3363" t="s">
        <v>765</v>
      </c>
      <c r="J3363" t="s">
        <v>766</v>
      </c>
      <c r="K3363" t="s">
        <v>1163</v>
      </c>
      <c r="L3363" t="s">
        <v>1701</v>
      </c>
      <c r="M3363">
        <v>9525464</v>
      </c>
      <c r="N3363">
        <v>30300</v>
      </c>
      <c r="O3363" s="59">
        <v>27668905</v>
      </c>
    </row>
    <row r="3364" spans="1:15" x14ac:dyDescent="0.3">
      <c r="A3364" t="s">
        <v>676</v>
      </c>
      <c r="B3364">
        <v>142.47</v>
      </c>
      <c r="C3364">
        <v>2</v>
      </c>
      <c r="D3364" s="18">
        <v>39384</v>
      </c>
      <c r="E3364" s="18">
        <v>39402</v>
      </c>
      <c r="F3364" t="s">
        <v>5959</v>
      </c>
      <c r="G3364" t="s">
        <v>5969</v>
      </c>
      <c r="H3364" t="s">
        <v>675</v>
      </c>
      <c r="I3364" t="s">
        <v>672</v>
      </c>
      <c r="J3364" t="s">
        <v>779</v>
      </c>
      <c r="K3364" t="s">
        <v>2695</v>
      </c>
      <c r="L3364" t="s">
        <v>2694</v>
      </c>
      <c r="M3364">
        <v>2767577</v>
      </c>
      <c r="N3364">
        <v>30300</v>
      </c>
      <c r="O3364" s="59">
        <v>27398875</v>
      </c>
    </row>
    <row r="3365" spans="1:15" x14ac:dyDescent="0.3">
      <c r="A3365" t="s">
        <v>690</v>
      </c>
      <c r="B3365">
        <v>181.83</v>
      </c>
      <c r="C3365">
        <v>4</v>
      </c>
      <c r="D3365" s="18">
        <v>39177</v>
      </c>
      <c r="E3365" s="18">
        <v>39185</v>
      </c>
      <c r="F3365" t="s">
        <v>5957</v>
      </c>
      <c r="G3365" t="s">
        <v>5969</v>
      </c>
      <c r="H3365" t="s">
        <v>699</v>
      </c>
      <c r="I3365" t="s">
        <v>711</v>
      </c>
      <c r="J3365" t="s">
        <v>712</v>
      </c>
      <c r="K3365" t="s">
        <v>935</v>
      </c>
      <c r="L3365" t="s">
        <v>2477</v>
      </c>
      <c r="M3365">
        <v>137743</v>
      </c>
      <c r="N3365">
        <v>70700</v>
      </c>
      <c r="O3365" s="59">
        <v>25805694</v>
      </c>
    </row>
    <row r="3366" spans="1:15" x14ac:dyDescent="0.3">
      <c r="A3366" t="s">
        <v>676</v>
      </c>
      <c r="B3366">
        <v>159.74</v>
      </c>
      <c r="C3366">
        <v>2</v>
      </c>
      <c r="D3366" s="18">
        <v>39124</v>
      </c>
      <c r="E3366" s="18">
        <v>39156</v>
      </c>
      <c r="F3366" t="s">
        <v>5960</v>
      </c>
      <c r="G3366" t="s">
        <v>5968</v>
      </c>
      <c r="H3366" t="s">
        <v>720</v>
      </c>
      <c r="I3366" t="s">
        <v>683</v>
      </c>
      <c r="J3366" t="s">
        <v>703</v>
      </c>
      <c r="K3366" t="s">
        <v>2693</v>
      </c>
      <c r="L3366" t="s">
        <v>2692</v>
      </c>
      <c r="M3366">
        <v>17481</v>
      </c>
      <c r="N3366">
        <v>90830</v>
      </c>
      <c r="O3366" s="59">
        <v>25398226</v>
      </c>
    </row>
    <row r="3367" spans="1:15" x14ac:dyDescent="0.3">
      <c r="A3367" t="s">
        <v>696</v>
      </c>
      <c r="B3367">
        <v>168.82</v>
      </c>
      <c r="C3367">
        <v>2</v>
      </c>
      <c r="D3367" s="18">
        <v>39241</v>
      </c>
      <c r="E3367" s="18">
        <v>39242</v>
      </c>
      <c r="F3367" t="s">
        <v>5957</v>
      </c>
      <c r="G3367" t="s">
        <v>5968</v>
      </c>
      <c r="H3367" t="s">
        <v>720</v>
      </c>
      <c r="I3367" t="s">
        <v>693</v>
      </c>
      <c r="J3367" t="s">
        <v>694</v>
      </c>
      <c r="K3367" t="s">
        <v>2691</v>
      </c>
      <c r="L3367" t="s">
        <v>2690</v>
      </c>
      <c r="M3367">
        <v>1898436</v>
      </c>
      <c r="N3367">
        <v>90830</v>
      </c>
      <c r="O3367" s="59">
        <v>26314248</v>
      </c>
    </row>
    <row r="3368" spans="1:15" x14ac:dyDescent="0.3">
      <c r="A3368" t="s">
        <v>690</v>
      </c>
      <c r="B3368">
        <v>112.39</v>
      </c>
      <c r="C3368">
        <v>1</v>
      </c>
      <c r="D3368" s="18">
        <v>39136</v>
      </c>
      <c r="E3368" s="18">
        <v>39173</v>
      </c>
      <c r="F3368" t="s">
        <v>5960</v>
      </c>
      <c r="G3368" t="s">
        <v>5969</v>
      </c>
      <c r="H3368" t="s">
        <v>681</v>
      </c>
      <c r="I3368" t="s">
        <v>722</v>
      </c>
      <c r="J3368" t="s">
        <v>797</v>
      </c>
      <c r="K3368" t="s">
        <v>957</v>
      </c>
      <c r="L3368" t="s">
        <v>2689</v>
      </c>
      <c r="M3368">
        <v>2108442</v>
      </c>
      <c r="N3368">
        <v>16000</v>
      </c>
      <c r="O3368" s="59">
        <v>25631491</v>
      </c>
    </row>
    <row r="3369" spans="1:15" x14ac:dyDescent="0.3">
      <c r="A3369" t="s">
        <v>709</v>
      </c>
      <c r="B3369">
        <v>163.51</v>
      </c>
      <c r="C3369">
        <v>2</v>
      </c>
      <c r="D3369" s="18">
        <v>39250</v>
      </c>
      <c r="E3369" s="18">
        <v>39279</v>
      </c>
      <c r="F3369" t="s">
        <v>5957</v>
      </c>
      <c r="G3369" t="s">
        <v>5969</v>
      </c>
      <c r="H3369" t="s">
        <v>675</v>
      </c>
      <c r="I3369" t="s">
        <v>746</v>
      </c>
      <c r="J3369" t="s">
        <v>747</v>
      </c>
      <c r="K3369" t="s">
        <v>2688</v>
      </c>
      <c r="L3369" t="s">
        <v>2687</v>
      </c>
      <c r="M3369">
        <v>2679334</v>
      </c>
      <c r="N3369">
        <v>30300</v>
      </c>
      <c r="O3369" s="59">
        <v>17724168</v>
      </c>
    </row>
    <row r="3370" spans="1:15" x14ac:dyDescent="0.3">
      <c r="A3370" t="s">
        <v>696</v>
      </c>
      <c r="B3370">
        <v>145.02000000000001</v>
      </c>
      <c r="C3370">
        <v>3</v>
      </c>
      <c r="D3370" s="18">
        <v>39229</v>
      </c>
      <c r="E3370" s="18">
        <v>39231</v>
      </c>
      <c r="F3370" t="s">
        <v>5957</v>
      </c>
      <c r="G3370" t="s">
        <v>5969</v>
      </c>
      <c r="H3370" t="s">
        <v>675</v>
      </c>
      <c r="I3370" t="s">
        <v>765</v>
      </c>
      <c r="J3370" t="s">
        <v>766</v>
      </c>
      <c r="K3370" t="s">
        <v>2686</v>
      </c>
      <c r="L3370" t="s">
        <v>2685</v>
      </c>
      <c r="M3370">
        <v>2671326</v>
      </c>
      <c r="N3370">
        <v>30300</v>
      </c>
      <c r="O3370" s="59">
        <v>26204131</v>
      </c>
    </row>
    <row r="3371" spans="1:15" x14ac:dyDescent="0.3">
      <c r="A3371" t="s">
        <v>690</v>
      </c>
      <c r="B3371">
        <v>89.04</v>
      </c>
      <c r="C3371">
        <v>1</v>
      </c>
      <c r="D3371" s="18">
        <v>39363</v>
      </c>
      <c r="E3371" s="18">
        <v>39376</v>
      </c>
      <c r="F3371" t="s">
        <v>5959</v>
      </c>
      <c r="G3371" t="s">
        <v>5969</v>
      </c>
      <c r="H3371" t="s">
        <v>681</v>
      </c>
      <c r="I3371" t="s">
        <v>687</v>
      </c>
      <c r="J3371" t="s">
        <v>688</v>
      </c>
      <c r="K3371" t="s">
        <v>689</v>
      </c>
      <c r="L3371" t="s">
        <v>2684</v>
      </c>
      <c r="M3371">
        <v>9195214</v>
      </c>
      <c r="N3371">
        <v>16000</v>
      </c>
      <c r="O3371" s="59">
        <v>27226215</v>
      </c>
    </row>
    <row r="3372" spans="1:15" x14ac:dyDescent="0.3">
      <c r="A3372" t="s">
        <v>696</v>
      </c>
      <c r="B3372">
        <v>179.99</v>
      </c>
      <c r="C3372">
        <v>2</v>
      </c>
      <c r="D3372" s="18">
        <v>39304</v>
      </c>
      <c r="E3372" s="18">
        <v>39308</v>
      </c>
      <c r="F3372" t="s">
        <v>5958</v>
      </c>
      <c r="G3372" t="s">
        <v>5969</v>
      </c>
      <c r="H3372" t="s">
        <v>675</v>
      </c>
      <c r="I3372" t="s">
        <v>693</v>
      </c>
      <c r="J3372" t="s">
        <v>694</v>
      </c>
      <c r="K3372" t="s">
        <v>1045</v>
      </c>
      <c r="L3372" t="s">
        <v>2683</v>
      </c>
      <c r="M3372">
        <v>2336117</v>
      </c>
      <c r="N3372">
        <v>30300</v>
      </c>
      <c r="O3372" s="59">
        <v>26853497</v>
      </c>
    </row>
    <row r="3373" spans="1:15" x14ac:dyDescent="0.3">
      <c r="A3373" t="s">
        <v>696</v>
      </c>
      <c r="B3373">
        <v>125.7</v>
      </c>
      <c r="C3373">
        <v>1</v>
      </c>
      <c r="D3373" s="18">
        <v>39376</v>
      </c>
      <c r="E3373" s="18">
        <v>39389</v>
      </c>
      <c r="F3373" t="s">
        <v>5959</v>
      </c>
      <c r="G3373" t="s">
        <v>5969</v>
      </c>
      <c r="H3373" t="s">
        <v>681</v>
      </c>
      <c r="I3373" t="s">
        <v>693</v>
      </c>
      <c r="J3373" t="s">
        <v>694</v>
      </c>
      <c r="K3373" t="s">
        <v>2334</v>
      </c>
      <c r="L3373" t="s">
        <v>2682</v>
      </c>
      <c r="M3373">
        <v>2920695</v>
      </c>
      <c r="N3373">
        <v>16000</v>
      </c>
      <c r="O3373" s="59">
        <v>27462405</v>
      </c>
    </row>
    <row r="3374" spans="1:15" x14ac:dyDescent="0.3">
      <c r="A3374" t="s">
        <v>690</v>
      </c>
      <c r="B3374">
        <v>92.9</v>
      </c>
      <c r="C3374">
        <v>2</v>
      </c>
      <c r="D3374" s="18">
        <v>39214</v>
      </c>
      <c r="E3374" s="18">
        <v>39215</v>
      </c>
      <c r="F3374" t="s">
        <v>5957</v>
      </c>
      <c r="G3374" t="s">
        <v>5969</v>
      </c>
      <c r="H3374" t="s">
        <v>681</v>
      </c>
      <c r="I3374" t="s">
        <v>711</v>
      </c>
      <c r="J3374" t="s">
        <v>712</v>
      </c>
      <c r="K3374" t="s">
        <v>2681</v>
      </c>
      <c r="L3374" t="s">
        <v>2680</v>
      </c>
      <c r="M3374">
        <v>2467151</v>
      </c>
      <c r="N3374">
        <v>16000</v>
      </c>
      <c r="O3374" s="59">
        <v>26082758</v>
      </c>
    </row>
    <row r="3375" spans="1:15" x14ac:dyDescent="0.3">
      <c r="A3375" t="s">
        <v>709</v>
      </c>
      <c r="B3375">
        <v>191.87</v>
      </c>
      <c r="C3375">
        <v>2</v>
      </c>
      <c r="D3375" s="18">
        <v>39167</v>
      </c>
      <c r="E3375" s="18">
        <v>39179</v>
      </c>
      <c r="F3375" t="s">
        <v>5960</v>
      </c>
      <c r="G3375" t="s">
        <v>5969</v>
      </c>
      <c r="H3375" t="s">
        <v>699</v>
      </c>
      <c r="I3375" t="s">
        <v>726</v>
      </c>
      <c r="J3375" t="s">
        <v>727</v>
      </c>
      <c r="K3375" t="s">
        <v>973</v>
      </c>
      <c r="L3375" t="s">
        <v>758</v>
      </c>
      <c r="M3375">
        <v>2900554</v>
      </c>
      <c r="N3375">
        <v>70700</v>
      </c>
      <c r="O3375" s="59">
        <v>1032584</v>
      </c>
    </row>
    <row r="3376" spans="1:15" x14ac:dyDescent="0.3">
      <c r="A3376" t="s">
        <v>676</v>
      </c>
      <c r="B3376">
        <v>108.51</v>
      </c>
      <c r="C3376">
        <v>1</v>
      </c>
      <c r="D3376" s="18">
        <v>39249</v>
      </c>
      <c r="E3376" s="18">
        <v>39324</v>
      </c>
      <c r="F3376" t="s">
        <v>5957</v>
      </c>
      <c r="G3376" t="s">
        <v>5969</v>
      </c>
      <c r="H3376" t="s">
        <v>681</v>
      </c>
      <c r="I3376" t="s">
        <v>672</v>
      </c>
      <c r="J3376" t="s">
        <v>851</v>
      </c>
      <c r="K3376" t="s">
        <v>1134</v>
      </c>
      <c r="L3376" t="s">
        <v>1248</v>
      </c>
      <c r="M3376">
        <v>2793152</v>
      </c>
      <c r="N3376">
        <v>16000</v>
      </c>
      <c r="O3376" s="59">
        <v>26361240</v>
      </c>
    </row>
    <row r="3377" spans="1:15" x14ac:dyDescent="0.3">
      <c r="A3377" t="s">
        <v>696</v>
      </c>
      <c r="B3377">
        <v>192.93</v>
      </c>
      <c r="C3377">
        <v>4</v>
      </c>
      <c r="D3377" s="18">
        <v>39098</v>
      </c>
      <c r="E3377" s="18">
        <v>39106</v>
      </c>
      <c r="F3377" t="s">
        <v>5960</v>
      </c>
      <c r="G3377" t="s">
        <v>5968</v>
      </c>
      <c r="H3377" t="s">
        <v>755</v>
      </c>
      <c r="I3377" t="s">
        <v>946</v>
      </c>
      <c r="J3377" t="s">
        <v>1124</v>
      </c>
      <c r="K3377" t="s">
        <v>1199</v>
      </c>
      <c r="L3377" t="s">
        <v>1198</v>
      </c>
      <c r="M3377">
        <v>336575</v>
      </c>
      <c r="N3377">
        <v>87000</v>
      </c>
      <c r="O3377" s="59">
        <v>25199355</v>
      </c>
    </row>
    <row r="3378" spans="1:15" x14ac:dyDescent="0.3">
      <c r="A3378" t="s">
        <v>690</v>
      </c>
      <c r="B3378">
        <v>157.52000000000001</v>
      </c>
      <c r="C3378">
        <v>3</v>
      </c>
      <c r="D3378" s="18">
        <v>39404</v>
      </c>
      <c r="E3378" s="18">
        <v>39436</v>
      </c>
      <c r="F3378" t="s">
        <v>5959</v>
      </c>
      <c r="G3378" t="s">
        <v>5969</v>
      </c>
      <c r="H3378" t="s">
        <v>675</v>
      </c>
      <c r="I3378" t="s">
        <v>722</v>
      </c>
      <c r="J3378" t="s">
        <v>843</v>
      </c>
      <c r="K3378" t="s">
        <v>844</v>
      </c>
      <c r="L3378" t="s">
        <v>2679</v>
      </c>
      <c r="M3378">
        <v>127030</v>
      </c>
      <c r="N3378">
        <v>30300</v>
      </c>
      <c r="O3378" s="59">
        <v>27599335</v>
      </c>
    </row>
    <row r="3379" spans="1:15" x14ac:dyDescent="0.3">
      <c r="A3379" t="s">
        <v>690</v>
      </c>
      <c r="B3379">
        <v>98.91</v>
      </c>
      <c r="C3379">
        <v>1</v>
      </c>
      <c r="D3379" s="18">
        <v>39223</v>
      </c>
      <c r="E3379" s="18">
        <v>39240</v>
      </c>
      <c r="F3379" t="s">
        <v>5957</v>
      </c>
      <c r="G3379" t="s">
        <v>5969</v>
      </c>
      <c r="H3379" t="s">
        <v>681</v>
      </c>
      <c r="I3379" t="s">
        <v>711</v>
      </c>
      <c r="J3379" t="s">
        <v>712</v>
      </c>
      <c r="K3379" t="s">
        <v>980</v>
      </c>
      <c r="L3379" t="s">
        <v>2678</v>
      </c>
      <c r="M3379">
        <v>2367811</v>
      </c>
      <c r="N3379">
        <v>16000</v>
      </c>
      <c r="O3379" s="59">
        <v>26136967</v>
      </c>
    </row>
    <row r="3380" spans="1:15" x14ac:dyDescent="0.3">
      <c r="A3380" t="s">
        <v>690</v>
      </c>
      <c r="B3380">
        <v>135.16999999999999</v>
      </c>
      <c r="C3380">
        <v>3</v>
      </c>
      <c r="D3380" s="18">
        <v>39324</v>
      </c>
      <c r="E3380" s="18">
        <v>39343</v>
      </c>
      <c r="F3380" t="s">
        <v>5958</v>
      </c>
      <c r="G3380" t="s">
        <v>5968</v>
      </c>
      <c r="H3380" t="s">
        <v>720</v>
      </c>
      <c r="I3380" t="s">
        <v>711</v>
      </c>
      <c r="J3380" t="s">
        <v>712</v>
      </c>
      <c r="K3380" t="s">
        <v>1368</v>
      </c>
      <c r="L3380" t="s">
        <v>1367</v>
      </c>
      <c r="M3380">
        <v>1952825</v>
      </c>
      <c r="N3380">
        <v>90830</v>
      </c>
      <c r="O3380" s="59">
        <v>26890683</v>
      </c>
    </row>
    <row r="3381" spans="1:15" x14ac:dyDescent="0.3">
      <c r="A3381" t="s">
        <v>696</v>
      </c>
      <c r="B3381">
        <v>168.49</v>
      </c>
      <c r="C3381">
        <v>3</v>
      </c>
      <c r="D3381" s="18">
        <v>39262</v>
      </c>
      <c r="E3381" s="18">
        <v>39282</v>
      </c>
      <c r="F3381" t="s">
        <v>5957</v>
      </c>
      <c r="G3381" t="s">
        <v>5968</v>
      </c>
      <c r="H3381" t="s">
        <v>720</v>
      </c>
      <c r="I3381" t="s">
        <v>693</v>
      </c>
      <c r="J3381" t="s">
        <v>694</v>
      </c>
      <c r="K3381" t="s">
        <v>1868</v>
      </c>
      <c r="L3381" t="s">
        <v>2677</v>
      </c>
      <c r="M3381">
        <v>358493</v>
      </c>
      <c r="N3381">
        <v>90830</v>
      </c>
      <c r="O3381" s="59">
        <v>26473201</v>
      </c>
    </row>
    <row r="3382" spans="1:15" x14ac:dyDescent="0.3">
      <c r="A3382" t="s">
        <v>690</v>
      </c>
      <c r="B3382">
        <v>184.28</v>
      </c>
      <c r="C3382">
        <v>3</v>
      </c>
      <c r="D3382" s="18">
        <v>39373</v>
      </c>
      <c r="E3382" s="18">
        <v>39396</v>
      </c>
      <c r="F3382" t="s">
        <v>5959</v>
      </c>
      <c r="G3382" t="s">
        <v>5968</v>
      </c>
      <c r="H3382" t="s">
        <v>755</v>
      </c>
      <c r="I3382" t="s">
        <v>722</v>
      </c>
      <c r="J3382" t="s">
        <v>723</v>
      </c>
      <c r="K3382" t="s">
        <v>2676</v>
      </c>
      <c r="L3382" t="s">
        <v>1856</v>
      </c>
      <c r="M3382">
        <v>2708764</v>
      </c>
      <c r="N3382">
        <v>87000</v>
      </c>
      <c r="O3382" s="59">
        <v>27260309</v>
      </c>
    </row>
    <row r="3383" spans="1:15" x14ac:dyDescent="0.3">
      <c r="A3383" t="s">
        <v>696</v>
      </c>
      <c r="B3383">
        <v>157.91999999999999</v>
      </c>
      <c r="C3383">
        <v>3</v>
      </c>
      <c r="D3383" s="18">
        <v>39369</v>
      </c>
      <c r="E3383" s="18">
        <v>39384</v>
      </c>
      <c r="F3383" t="s">
        <v>5959</v>
      </c>
      <c r="G3383" t="s">
        <v>5969</v>
      </c>
      <c r="H3383" t="s">
        <v>675</v>
      </c>
      <c r="I3383" t="s">
        <v>693</v>
      </c>
      <c r="J3383" t="s">
        <v>694</v>
      </c>
      <c r="K3383" t="s">
        <v>733</v>
      </c>
      <c r="L3383" t="s">
        <v>2298</v>
      </c>
      <c r="M3383">
        <v>2293562</v>
      </c>
      <c r="N3383">
        <v>30300</v>
      </c>
      <c r="O3383" s="59">
        <v>27288694</v>
      </c>
    </row>
    <row r="3384" spans="1:15" x14ac:dyDescent="0.3">
      <c r="A3384" t="s">
        <v>696</v>
      </c>
      <c r="B3384">
        <v>157.91999999999999</v>
      </c>
      <c r="C3384">
        <v>3</v>
      </c>
      <c r="D3384" s="18">
        <v>39275</v>
      </c>
      <c r="E3384" s="18">
        <v>39280</v>
      </c>
      <c r="F3384" t="s">
        <v>5958</v>
      </c>
      <c r="G3384" t="s">
        <v>5969</v>
      </c>
      <c r="H3384" t="s">
        <v>675</v>
      </c>
      <c r="I3384" t="s">
        <v>693</v>
      </c>
      <c r="J3384" t="s">
        <v>694</v>
      </c>
      <c r="K3384" t="s">
        <v>2675</v>
      </c>
      <c r="L3384" t="s">
        <v>2674</v>
      </c>
      <c r="M3384">
        <v>2139284</v>
      </c>
      <c r="N3384">
        <v>30300</v>
      </c>
      <c r="O3384" s="59">
        <v>26528731</v>
      </c>
    </row>
    <row r="3385" spans="1:15" x14ac:dyDescent="0.3">
      <c r="A3385" t="s">
        <v>709</v>
      </c>
      <c r="B3385">
        <v>181.01</v>
      </c>
      <c r="C3385">
        <v>2</v>
      </c>
      <c r="D3385" s="18">
        <v>39098</v>
      </c>
      <c r="E3385" s="18">
        <v>39135</v>
      </c>
      <c r="F3385" t="s">
        <v>5960</v>
      </c>
      <c r="G3385" t="s">
        <v>5969</v>
      </c>
      <c r="H3385" t="s">
        <v>675</v>
      </c>
      <c r="I3385" t="s">
        <v>746</v>
      </c>
      <c r="J3385" t="s">
        <v>782</v>
      </c>
      <c r="K3385" t="s">
        <v>2673</v>
      </c>
      <c r="L3385" t="s">
        <v>929</v>
      </c>
      <c r="M3385">
        <v>9000453</v>
      </c>
      <c r="N3385">
        <v>30300</v>
      </c>
      <c r="O3385" s="59">
        <v>17632272</v>
      </c>
    </row>
    <row r="3386" spans="1:15" x14ac:dyDescent="0.3">
      <c r="A3386" t="s">
        <v>709</v>
      </c>
      <c r="B3386">
        <v>97.73</v>
      </c>
      <c r="C3386">
        <v>2</v>
      </c>
      <c r="D3386" s="18">
        <v>39143</v>
      </c>
      <c r="E3386" s="18">
        <v>39176</v>
      </c>
      <c r="F3386" t="s">
        <v>5960</v>
      </c>
      <c r="G3386" t="s">
        <v>5968</v>
      </c>
      <c r="H3386" t="s">
        <v>720</v>
      </c>
      <c r="I3386" t="s">
        <v>706</v>
      </c>
      <c r="J3386" t="s">
        <v>707</v>
      </c>
      <c r="K3386" t="s">
        <v>907</v>
      </c>
      <c r="L3386" t="s">
        <v>906</v>
      </c>
      <c r="M3386">
        <v>9074491</v>
      </c>
      <c r="N3386">
        <v>90830</v>
      </c>
      <c r="O3386" s="59">
        <v>25559912</v>
      </c>
    </row>
    <row r="3387" spans="1:15" x14ac:dyDescent="0.3">
      <c r="A3387" t="s">
        <v>690</v>
      </c>
      <c r="B3387">
        <v>100.7</v>
      </c>
      <c r="C3387">
        <v>2</v>
      </c>
      <c r="D3387" s="18">
        <v>39200</v>
      </c>
      <c r="E3387" s="18">
        <v>39235</v>
      </c>
      <c r="F3387" t="s">
        <v>5957</v>
      </c>
      <c r="G3387" t="s">
        <v>5969</v>
      </c>
      <c r="H3387" t="s">
        <v>681</v>
      </c>
      <c r="I3387" t="s">
        <v>722</v>
      </c>
      <c r="J3387" t="s">
        <v>797</v>
      </c>
      <c r="K3387" t="s">
        <v>2672</v>
      </c>
      <c r="L3387" t="s">
        <v>1758</v>
      </c>
      <c r="M3387">
        <v>107625</v>
      </c>
      <c r="N3387">
        <v>16000</v>
      </c>
      <c r="O3387" s="59">
        <v>25972503</v>
      </c>
    </row>
    <row r="3388" spans="1:15" x14ac:dyDescent="0.3">
      <c r="A3388" t="s">
        <v>690</v>
      </c>
      <c r="B3388">
        <v>111.12</v>
      </c>
      <c r="C3388">
        <v>1</v>
      </c>
      <c r="D3388" s="18">
        <v>39223</v>
      </c>
      <c r="E3388" s="18">
        <v>39257</v>
      </c>
      <c r="F3388" t="s">
        <v>5957</v>
      </c>
      <c r="G3388" t="s">
        <v>5969</v>
      </c>
      <c r="H3388" t="s">
        <v>681</v>
      </c>
      <c r="I3388" t="s">
        <v>839</v>
      </c>
      <c r="J3388" t="s">
        <v>840</v>
      </c>
      <c r="K3388" t="s">
        <v>1127</v>
      </c>
      <c r="L3388" t="s">
        <v>2633</v>
      </c>
      <c r="M3388">
        <v>290164</v>
      </c>
      <c r="N3388">
        <v>16000</v>
      </c>
      <c r="O3388" s="59">
        <v>26146733</v>
      </c>
    </row>
    <row r="3389" spans="1:15" x14ac:dyDescent="0.3">
      <c r="A3389" t="s">
        <v>676</v>
      </c>
      <c r="B3389">
        <v>94.03</v>
      </c>
      <c r="C3389">
        <v>1</v>
      </c>
      <c r="D3389" s="18">
        <v>39397</v>
      </c>
      <c r="E3389" s="18">
        <v>39468</v>
      </c>
      <c r="F3389" t="s">
        <v>5959</v>
      </c>
      <c r="G3389" t="s">
        <v>5969</v>
      </c>
      <c r="H3389" t="s">
        <v>681</v>
      </c>
      <c r="I3389" t="s">
        <v>683</v>
      </c>
      <c r="J3389" t="s">
        <v>684</v>
      </c>
      <c r="K3389" t="s">
        <v>2671</v>
      </c>
      <c r="L3389" t="s">
        <v>2670</v>
      </c>
      <c r="M3389">
        <v>308821</v>
      </c>
      <c r="N3389">
        <v>16000</v>
      </c>
      <c r="O3389" s="59">
        <v>27504594</v>
      </c>
    </row>
    <row r="3390" spans="1:15" x14ac:dyDescent="0.3">
      <c r="A3390" t="s">
        <v>690</v>
      </c>
      <c r="B3390">
        <v>111.33</v>
      </c>
      <c r="C3390">
        <v>1</v>
      </c>
      <c r="D3390" s="18">
        <v>39131</v>
      </c>
      <c r="E3390" s="18">
        <v>39132</v>
      </c>
      <c r="F3390" t="s">
        <v>5960</v>
      </c>
      <c r="G3390" t="s">
        <v>5969</v>
      </c>
      <c r="H3390" t="s">
        <v>681</v>
      </c>
      <c r="I3390" t="s">
        <v>687</v>
      </c>
      <c r="J3390" t="s">
        <v>688</v>
      </c>
      <c r="K3390" t="s">
        <v>1212</v>
      </c>
      <c r="L3390" t="s">
        <v>2669</v>
      </c>
      <c r="M3390">
        <v>702320</v>
      </c>
      <c r="N3390">
        <v>16000</v>
      </c>
      <c r="O3390" s="59">
        <v>25465762</v>
      </c>
    </row>
    <row r="3391" spans="1:15" x14ac:dyDescent="0.3">
      <c r="A3391" t="s">
        <v>690</v>
      </c>
      <c r="B3391">
        <v>112.39</v>
      </c>
      <c r="C3391">
        <v>1</v>
      </c>
      <c r="D3391" s="18">
        <v>39233</v>
      </c>
      <c r="E3391" s="18">
        <v>39253</v>
      </c>
      <c r="F3391" t="s">
        <v>5957</v>
      </c>
      <c r="G3391" t="s">
        <v>5969</v>
      </c>
      <c r="H3391" t="s">
        <v>681</v>
      </c>
      <c r="I3391" t="s">
        <v>722</v>
      </c>
      <c r="J3391" t="s">
        <v>797</v>
      </c>
      <c r="K3391" t="s">
        <v>1536</v>
      </c>
      <c r="L3391" t="s">
        <v>2668</v>
      </c>
      <c r="M3391">
        <v>769121</v>
      </c>
      <c r="N3391">
        <v>16000</v>
      </c>
      <c r="O3391" s="59">
        <v>26239930</v>
      </c>
    </row>
    <row r="3392" spans="1:15" x14ac:dyDescent="0.3">
      <c r="A3392" t="s">
        <v>690</v>
      </c>
      <c r="B3392">
        <v>123.68</v>
      </c>
      <c r="C3392">
        <v>3</v>
      </c>
      <c r="D3392" s="18">
        <v>39306</v>
      </c>
      <c r="E3392" s="18">
        <v>39335</v>
      </c>
      <c r="F3392" t="s">
        <v>5958</v>
      </c>
      <c r="G3392" t="s">
        <v>5969</v>
      </c>
      <c r="H3392" t="s">
        <v>675</v>
      </c>
      <c r="I3392" t="s">
        <v>711</v>
      </c>
      <c r="J3392" t="s">
        <v>712</v>
      </c>
      <c r="K3392" t="s">
        <v>1611</v>
      </c>
      <c r="L3392" t="s">
        <v>2667</v>
      </c>
      <c r="M3392">
        <v>148570</v>
      </c>
      <c r="N3392">
        <v>30300</v>
      </c>
      <c r="O3392" s="59">
        <v>26783049</v>
      </c>
    </row>
    <row r="3393" spans="1:15" x14ac:dyDescent="0.3">
      <c r="A3393" t="s">
        <v>676</v>
      </c>
      <c r="B3393">
        <v>124.29</v>
      </c>
      <c r="C3393">
        <v>2</v>
      </c>
      <c r="D3393" s="18">
        <v>39140</v>
      </c>
      <c r="E3393" s="18">
        <v>39238</v>
      </c>
      <c r="F3393" t="s">
        <v>5960</v>
      </c>
      <c r="G3393" t="s">
        <v>5969</v>
      </c>
      <c r="H3393" t="s">
        <v>681</v>
      </c>
      <c r="I3393" t="s">
        <v>678</v>
      </c>
      <c r="J3393" t="s">
        <v>753</v>
      </c>
      <c r="K3393" t="s">
        <v>2666</v>
      </c>
      <c r="L3393" t="s">
        <v>2665</v>
      </c>
      <c r="M3393">
        <v>252661</v>
      </c>
      <c r="N3393">
        <v>16000</v>
      </c>
      <c r="O3393" s="59">
        <v>25514034</v>
      </c>
    </row>
    <row r="3394" spans="1:15" x14ac:dyDescent="0.3">
      <c r="A3394" t="s">
        <v>690</v>
      </c>
      <c r="B3394">
        <v>98.91</v>
      </c>
      <c r="C3394">
        <v>1</v>
      </c>
      <c r="D3394" s="18">
        <v>39098</v>
      </c>
      <c r="E3394" s="18">
        <v>39114</v>
      </c>
      <c r="F3394" t="s">
        <v>5960</v>
      </c>
      <c r="G3394" t="s">
        <v>5969</v>
      </c>
      <c r="H3394" t="s">
        <v>681</v>
      </c>
      <c r="I3394" t="s">
        <v>711</v>
      </c>
      <c r="J3394" t="s">
        <v>712</v>
      </c>
      <c r="K3394" t="s">
        <v>2664</v>
      </c>
      <c r="L3394" t="s">
        <v>898</v>
      </c>
      <c r="M3394">
        <v>772521</v>
      </c>
      <c r="N3394">
        <v>16000</v>
      </c>
      <c r="O3394" s="59">
        <v>25110500</v>
      </c>
    </row>
    <row r="3395" spans="1:15" x14ac:dyDescent="0.3">
      <c r="A3395" t="s">
        <v>709</v>
      </c>
      <c r="B3395">
        <v>191.87</v>
      </c>
      <c r="C3395">
        <v>2</v>
      </c>
      <c r="D3395" s="18">
        <v>39398</v>
      </c>
      <c r="E3395" s="18">
        <v>39445</v>
      </c>
      <c r="F3395" t="s">
        <v>5959</v>
      </c>
      <c r="G3395" t="s">
        <v>5969</v>
      </c>
      <c r="H3395" t="s">
        <v>699</v>
      </c>
      <c r="I3395" t="s">
        <v>726</v>
      </c>
      <c r="J3395" t="s">
        <v>727</v>
      </c>
      <c r="K3395" t="s">
        <v>2088</v>
      </c>
      <c r="L3395" t="s">
        <v>2663</v>
      </c>
      <c r="M3395">
        <v>942719</v>
      </c>
      <c r="N3395">
        <v>70700</v>
      </c>
      <c r="O3395" s="59">
        <v>27536172</v>
      </c>
    </row>
    <row r="3396" spans="1:15" x14ac:dyDescent="0.3">
      <c r="A3396" t="s">
        <v>709</v>
      </c>
      <c r="B3396">
        <v>166.23</v>
      </c>
      <c r="C3396">
        <v>2</v>
      </c>
      <c r="D3396" s="18">
        <v>39223</v>
      </c>
      <c r="E3396" s="18">
        <v>39224</v>
      </c>
      <c r="F3396" t="s">
        <v>5957</v>
      </c>
      <c r="G3396" t="s">
        <v>5969</v>
      </c>
      <c r="H3396" t="s">
        <v>675</v>
      </c>
      <c r="I3396" t="s">
        <v>706</v>
      </c>
      <c r="J3396" t="s">
        <v>762</v>
      </c>
      <c r="K3396" t="s">
        <v>2662</v>
      </c>
      <c r="L3396" t="s">
        <v>2661</v>
      </c>
      <c r="M3396">
        <v>1853290</v>
      </c>
      <c r="N3396">
        <v>30300</v>
      </c>
      <c r="O3396" s="59">
        <v>26140183</v>
      </c>
    </row>
    <row r="3397" spans="1:15" x14ac:dyDescent="0.3">
      <c r="A3397" t="s">
        <v>690</v>
      </c>
      <c r="B3397">
        <v>122.89</v>
      </c>
      <c r="C3397">
        <v>2</v>
      </c>
      <c r="D3397" s="18">
        <v>39279</v>
      </c>
      <c r="E3397" s="18">
        <v>39282</v>
      </c>
      <c r="F3397" t="s">
        <v>5958</v>
      </c>
      <c r="G3397" t="s">
        <v>5969</v>
      </c>
      <c r="H3397" t="s">
        <v>675</v>
      </c>
      <c r="I3397" t="s">
        <v>711</v>
      </c>
      <c r="J3397" t="s">
        <v>712</v>
      </c>
      <c r="K3397" t="s">
        <v>2660</v>
      </c>
      <c r="L3397" t="s">
        <v>2659</v>
      </c>
      <c r="M3397">
        <v>160386</v>
      </c>
      <c r="N3397">
        <v>30300</v>
      </c>
      <c r="O3397" s="59">
        <v>26567351</v>
      </c>
    </row>
    <row r="3398" spans="1:15" x14ac:dyDescent="0.3">
      <c r="A3398" t="s">
        <v>676</v>
      </c>
      <c r="B3398">
        <v>184.19</v>
      </c>
      <c r="C3398">
        <v>3</v>
      </c>
      <c r="D3398" s="18">
        <v>39340</v>
      </c>
      <c r="E3398" s="18">
        <v>39407</v>
      </c>
      <c r="F3398" t="s">
        <v>5958</v>
      </c>
      <c r="G3398" t="s">
        <v>5969</v>
      </c>
      <c r="H3398" t="s">
        <v>699</v>
      </c>
      <c r="I3398" t="s">
        <v>672</v>
      </c>
      <c r="J3398" t="s">
        <v>851</v>
      </c>
      <c r="K3398" t="s">
        <v>1735</v>
      </c>
      <c r="L3398" t="s">
        <v>2658</v>
      </c>
      <c r="M3398">
        <v>271870</v>
      </c>
      <c r="N3398">
        <v>70700</v>
      </c>
      <c r="O3398" s="59">
        <v>27042835</v>
      </c>
    </row>
    <row r="3399" spans="1:15" x14ac:dyDescent="0.3">
      <c r="A3399" t="s">
        <v>709</v>
      </c>
      <c r="B3399">
        <v>150.68</v>
      </c>
      <c r="C3399">
        <v>3</v>
      </c>
      <c r="D3399" s="18">
        <v>39173</v>
      </c>
      <c r="E3399" s="18">
        <v>39211</v>
      </c>
      <c r="F3399" t="s">
        <v>5957</v>
      </c>
      <c r="G3399" t="s">
        <v>5969</v>
      </c>
      <c r="H3399" t="s">
        <v>675</v>
      </c>
      <c r="I3399" t="s">
        <v>771</v>
      </c>
      <c r="J3399" t="s">
        <v>772</v>
      </c>
      <c r="K3399" t="s">
        <v>1122</v>
      </c>
      <c r="L3399" t="s">
        <v>1121</v>
      </c>
      <c r="M3399">
        <v>77099</v>
      </c>
      <c r="N3399">
        <v>30300</v>
      </c>
      <c r="O3399" s="59">
        <v>25757981</v>
      </c>
    </row>
    <row r="3400" spans="1:15" x14ac:dyDescent="0.3">
      <c r="A3400" t="s">
        <v>676</v>
      </c>
      <c r="B3400">
        <v>117.86</v>
      </c>
      <c r="C3400">
        <v>2</v>
      </c>
      <c r="D3400" s="18">
        <v>39172</v>
      </c>
      <c r="E3400" s="18">
        <v>39205</v>
      </c>
      <c r="F3400" t="s">
        <v>5960</v>
      </c>
      <c r="G3400" t="s">
        <v>5969</v>
      </c>
      <c r="H3400" t="s">
        <v>675</v>
      </c>
      <c r="I3400" t="s">
        <v>683</v>
      </c>
      <c r="J3400" t="s">
        <v>684</v>
      </c>
      <c r="K3400" t="s">
        <v>2657</v>
      </c>
      <c r="L3400" t="s">
        <v>2656</v>
      </c>
      <c r="M3400">
        <v>307646</v>
      </c>
      <c r="N3400">
        <v>30300</v>
      </c>
      <c r="O3400" s="59">
        <v>25776580</v>
      </c>
    </row>
    <row r="3401" spans="1:15" x14ac:dyDescent="0.3">
      <c r="A3401" t="s">
        <v>676</v>
      </c>
      <c r="B3401">
        <v>121.91</v>
      </c>
      <c r="C3401">
        <v>2</v>
      </c>
      <c r="D3401" s="18">
        <v>39131</v>
      </c>
      <c r="E3401" s="18">
        <v>39199</v>
      </c>
      <c r="F3401" t="s">
        <v>5960</v>
      </c>
      <c r="G3401" t="s">
        <v>5969</v>
      </c>
      <c r="H3401" t="s">
        <v>681</v>
      </c>
      <c r="I3401" t="s">
        <v>683</v>
      </c>
      <c r="J3401" t="s">
        <v>735</v>
      </c>
      <c r="K3401" t="s">
        <v>2655</v>
      </c>
      <c r="L3401" t="s">
        <v>2654</v>
      </c>
      <c r="M3401">
        <v>2813405</v>
      </c>
      <c r="N3401">
        <v>16000</v>
      </c>
      <c r="O3401" s="59">
        <v>25465081</v>
      </c>
    </row>
    <row r="3402" spans="1:15" x14ac:dyDescent="0.3">
      <c r="A3402" t="s">
        <v>676</v>
      </c>
      <c r="B3402">
        <v>184.19</v>
      </c>
      <c r="C3402">
        <v>3</v>
      </c>
      <c r="D3402" s="18">
        <v>39272</v>
      </c>
      <c r="E3402" s="18">
        <v>39317</v>
      </c>
      <c r="F3402" t="s">
        <v>5958</v>
      </c>
      <c r="G3402" t="s">
        <v>5969</v>
      </c>
      <c r="H3402" t="s">
        <v>699</v>
      </c>
      <c r="I3402" t="s">
        <v>672</v>
      </c>
      <c r="J3402" t="s">
        <v>851</v>
      </c>
      <c r="K3402" t="s">
        <v>2444</v>
      </c>
      <c r="L3402" t="s">
        <v>2653</v>
      </c>
      <c r="M3402">
        <v>953574</v>
      </c>
      <c r="N3402">
        <v>70700</v>
      </c>
      <c r="O3402" s="59">
        <v>26501179</v>
      </c>
    </row>
    <row r="3403" spans="1:15" x14ac:dyDescent="0.3">
      <c r="A3403" t="s">
        <v>690</v>
      </c>
      <c r="B3403">
        <v>100.7</v>
      </c>
      <c r="C3403">
        <v>2</v>
      </c>
      <c r="D3403" s="18">
        <v>39363</v>
      </c>
      <c r="E3403" s="18">
        <v>39383</v>
      </c>
      <c r="F3403" t="s">
        <v>5959</v>
      </c>
      <c r="G3403" t="s">
        <v>5969</v>
      </c>
      <c r="H3403" t="s">
        <v>681</v>
      </c>
      <c r="I3403" t="s">
        <v>722</v>
      </c>
      <c r="J3403" t="s">
        <v>797</v>
      </c>
      <c r="K3403" t="s">
        <v>1018</v>
      </c>
      <c r="L3403" t="s">
        <v>842</v>
      </c>
      <c r="M3403">
        <v>1939890</v>
      </c>
      <c r="N3403">
        <v>16000</v>
      </c>
      <c r="O3403" s="59">
        <v>27213906</v>
      </c>
    </row>
    <row r="3404" spans="1:15" x14ac:dyDescent="0.3">
      <c r="A3404" t="s">
        <v>696</v>
      </c>
      <c r="B3404">
        <v>149.38999999999999</v>
      </c>
      <c r="C3404">
        <v>2</v>
      </c>
      <c r="D3404" s="18">
        <v>39424</v>
      </c>
      <c r="E3404" s="18">
        <v>39431</v>
      </c>
      <c r="F3404" t="s">
        <v>5959</v>
      </c>
      <c r="G3404" t="s">
        <v>5969</v>
      </c>
      <c r="H3404" t="s">
        <v>675</v>
      </c>
      <c r="I3404" t="s">
        <v>693</v>
      </c>
      <c r="J3404" t="s">
        <v>694</v>
      </c>
      <c r="K3404" t="s">
        <v>717</v>
      </c>
      <c r="L3404" t="s">
        <v>2652</v>
      </c>
      <c r="M3404">
        <v>1991578</v>
      </c>
      <c r="N3404">
        <v>30300</v>
      </c>
      <c r="O3404" s="59">
        <v>2510073</v>
      </c>
    </row>
    <row r="3405" spans="1:15" x14ac:dyDescent="0.3">
      <c r="A3405" t="s">
        <v>696</v>
      </c>
      <c r="B3405">
        <v>124.43</v>
      </c>
      <c r="C3405">
        <v>1</v>
      </c>
      <c r="D3405" s="18">
        <v>39144</v>
      </c>
      <c r="E3405" s="18">
        <v>39169</v>
      </c>
      <c r="F3405" t="s">
        <v>5960</v>
      </c>
      <c r="G3405" t="s">
        <v>5969</v>
      </c>
      <c r="H3405" t="s">
        <v>681</v>
      </c>
      <c r="I3405" t="s">
        <v>693</v>
      </c>
      <c r="J3405" t="s">
        <v>694</v>
      </c>
      <c r="K3405" t="s">
        <v>733</v>
      </c>
      <c r="L3405" t="s">
        <v>2119</v>
      </c>
      <c r="M3405">
        <v>2755400</v>
      </c>
      <c r="N3405">
        <v>16000</v>
      </c>
      <c r="O3405" s="59">
        <v>25574405</v>
      </c>
    </row>
    <row r="3406" spans="1:15" x14ac:dyDescent="0.3">
      <c r="A3406" t="s">
        <v>690</v>
      </c>
      <c r="B3406">
        <v>98.41</v>
      </c>
      <c r="C3406">
        <v>1</v>
      </c>
      <c r="D3406" s="18">
        <v>39129</v>
      </c>
      <c r="E3406" s="18">
        <v>39159</v>
      </c>
      <c r="F3406" t="s">
        <v>5960</v>
      </c>
      <c r="G3406" t="s">
        <v>5969</v>
      </c>
      <c r="H3406" t="s">
        <v>681</v>
      </c>
      <c r="I3406" t="s">
        <v>711</v>
      </c>
      <c r="J3406" t="s">
        <v>712</v>
      </c>
      <c r="K3406" t="s">
        <v>1808</v>
      </c>
      <c r="L3406" t="s">
        <v>2651</v>
      </c>
      <c r="M3406">
        <v>2812023</v>
      </c>
      <c r="N3406">
        <v>16000</v>
      </c>
      <c r="O3406" s="59">
        <v>25406294</v>
      </c>
    </row>
    <row r="3407" spans="1:15" x14ac:dyDescent="0.3">
      <c r="A3407" t="s">
        <v>696</v>
      </c>
      <c r="B3407">
        <v>124.43</v>
      </c>
      <c r="C3407">
        <v>1</v>
      </c>
      <c r="D3407" s="18">
        <v>39248</v>
      </c>
      <c r="E3407" s="18">
        <v>39253</v>
      </c>
      <c r="F3407" t="s">
        <v>5957</v>
      </c>
      <c r="G3407" t="s">
        <v>5969</v>
      </c>
      <c r="H3407" t="s">
        <v>681</v>
      </c>
      <c r="I3407" t="s">
        <v>693</v>
      </c>
      <c r="J3407" t="s">
        <v>694</v>
      </c>
      <c r="K3407" t="s">
        <v>1438</v>
      </c>
      <c r="L3407" t="s">
        <v>1873</v>
      </c>
      <c r="M3407">
        <v>357938</v>
      </c>
      <c r="N3407">
        <v>16000</v>
      </c>
      <c r="O3407" s="59">
        <v>26367761</v>
      </c>
    </row>
    <row r="3408" spans="1:15" x14ac:dyDescent="0.3">
      <c r="A3408" t="s">
        <v>690</v>
      </c>
      <c r="B3408">
        <v>98.41</v>
      </c>
      <c r="C3408">
        <v>1</v>
      </c>
      <c r="D3408" s="18">
        <v>39205</v>
      </c>
      <c r="E3408" s="18">
        <v>39220</v>
      </c>
      <c r="F3408" t="s">
        <v>5957</v>
      </c>
      <c r="G3408" t="s">
        <v>5969</v>
      </c>
      <c r="H3408" t="s">
        <v>681</v>
      </c>
      <c r="I3408" t="s">
        <v>711</v>
      </c>
      <c r="J3408" t="s">
        <v>712</v>
      </c>
      <c r="K3408" t="s">
        <v>2231</v>
      </c>
      <c r="L3408" t="s">
        <v>1412</v>
      </c>
      <c r="M3408">
        <v>2298216</v>
      </c>
      <c r="N3408">
        <v>16000</v>
      </c>
      <c r="O3408" s="59">
        <v>25975358</v>
      </c>
    </row>
    <row r="3409" spans="1:15" x14ac:dyDescent="0.3">
      <c r="A3409" t="s">
        <v>696</v>
      </c>
      <c r="B3409">
        <v>148.63999999999999</v>
      </c>
      <c r="C3409">
        <v>3</v>
      </c>
      <c r="D3409" s="18">
        <v>39215</v>
      </c>
      <c r="E3409" s="18">
        <v>39220</v>
      </c>
      <c r="F3409" t="s">
        <v>5957</v>
      </c>
      <c r="G3409" t="s">
        <v>5969</v>
      </c>
      <c r="H3409" t="s">
        <v>681</v>
      </c>
      <c r="I3409" t="s">
        <v>946</v>
      </c>
      <c r="J3409" t="s">
        <v>1124</v>
      </c>
      <c r="K3409" t="s">
        <v>2650</v>
      </c>
      <c r="L3409" t="s">
        <v>1694</v>
      </c>
      <c r="M3409">
        <v>2168878</v>
      </c>
      <c r="N3409">
        <v>16000</v>
      </c>
      <c r="O3409" s="59">
        <v>26097489</v>
      </c>
    </row>
    <row r="3410" spans="1:15" x14ac:dyDescent="0.3">
      <c r="A3410" t="s">
        <v>676</v>
      </c>
      <c r="B3410">
        <v>94.03</v>
      </c>
      <c r="C3410">
        <v>1</v>
      </c>
      <c r="D3410" s="18">
        <v>39368</v>
      </c>
      <c r="E3410" s="18">
        <v>39380</v>
      </c>
      <c r="F3410" t="s">
        <v>5959</v>
      </c>
      <c r="G3410" t="s">
        <v>5969</v>
      </c>
      <c r="H3410" t="s">
        <v>681</v>
      </c>
      <c r="I3410" t="s">
        <v>683</v>
      </c>
      <c r="J3410" t="s">
        <v>684</v>
      </c>
      <c r="K3410" t="s">
        <v>2649</v>
      </c>
      <c r="L3410" t="s">
        <v>2648</v>
      </c>
      <c r="M3410">
        <v>308041</v>
      </c>
      <c r="N3410">
        <v>16000</v>
      </c>
      <c r="O3410" s="59">
        <v>27284502</v>
      </c>
    </row>
    <row r="3411" spans="1:15" x14ac:dyDescent="0.3">
      <c r="A3411" t="s">
        <v>709</v>
      </c>
      <c r="B3411">
        <v>146.21</v>
      </c>
      <c r="C3411">
        <v>2</v>
      </c>
      <c r="D3411" s="18">
        <v>39300</v>
      </c>
      <c r="E3411" s="18">
        <v>39324</v>
      </c>
      <c r="F3411" t="s">
        <v>5958</v>
      </c>
      <c r="G3411" t="s">
        <v>5968</v>
      </c>
      <c r="H3411" t="s">
        <v>720</v>
      </c>
      <c r="I3411" t="s">
        <v>771</v>
      </c>
      <c r="J3411" t="s">
        <v>772</v>
      </c>
      <c r="K3411" t="s">
        <v>2647</v>
      </c>
      <c r="L3411" t="s">
        <v>2646</v>
      </c>
      <c r="M3411">
        <v>9027707</v>
      </c>
      <c r="N3411">
        <v>90830</v>
      </c>
      <c r="O3411" s="59">
        <v>2272470</v>
      </c>
    </row>
    <row r="3412" spans="1:15" x14ac:dyDescent="0.3">
      <c r="A3412" t="s">
        <v>676</v>
      </c>
      <c r="B3412">
        <v>182.75</v>
      </c>
      <c r="C3412">
        <v>3</v>
      </c>
      <c r="D3412" s="18">
        <v>39431</v>
      </c>
      <c r="E3412" s="18">
        <v>39432</v>
      </c>
      <c r="F3412" t="s">
        <v>5959</v>
      </c>
      <c r="G3412" t="s">
        <v>5969</v>
      </c>
      <c r="H3412" t="s">
        <v>699</v>
      </c>
      <c r="I3412" t="s">
        <v>683</v>
      </c>
      <c r="J3412" t="s">
        <v>684</v>
      </c>
      <c r="K3412" t="s">
        <v>2645</v>
      </c>
      <c r="L3412" t="s">
        <v>917</v>
      </c>
      <c r="M3412">
        <v>1980781</v>
      </c>
      <c r="N3412">
        <v>70700</v>
      </c>
      <c r="O3412" s="59">
        <v>27754414</v>
      </c>
    </row>
    <row r="3413" spans="1:15" x14ac:dyDescent="0.3">
      <c r="A3413" t="s">
        <v>690</v>
      </c>
      <c r="B3413">
        <v>122.89</v>
      </c>
      <c r="C3413">
        <v>2</v>
      </c>
      <c r="D3413" s="18">
        <v>39377</v>
      </c>
      <c r="E3413" s="18">
        <v>39406</v>
      </c>
      <c r="F3413" t="s">
        <v>5959</v>
      </c>
      <c r="G3413" t="s">
        <v>5969</v>
      </c>
      <c r="H3413" t="s">
        <v>675</v>
      </c>
      <c r="I3413" t="s">
        <v>711</v>
      </c>
      <c r="J3413" t="s">
        <v>712</v>
      </c>
      <c r="K3413" t="s">
        <v>854</v>
      </c>
      <c r="L3413" t="s">
        <v>2644</v>
      </c>
      <c r="M3413">
        <v>2167060</v>
      </c>
      <c r="N3413">
        <v>30300</v>
      </c>
      <c r="O3413" s="59">
        <v>27272643</v>
      </c>
    </row>
    <row r="3414" spans="1:15" x14ac:dyDescent="0.3">
      <c r="A3414" t="s">
        <v>676</v>
      </c>
      <c r="B3414">
        <v>108.51</v>
      </c>
      <c r="C3414">
        <v>1</v>
      </c>
      <c r="D3414" s="18">
        <v>39286</v>
      </c>
      <c r="E3414" s="18">
        <v>39371</v>
      </c>
      <c r="F3414" t="s">
        <v>5958</v>
      </c>
      <c r="G3414" t="s">
        <v>5969</v>
      </c>
      <c r="H3414" t="s">
        <v>681</v>
      </c>
      <c r="I3414" t="s">
        <v>672</v>
      </c>
      <c r="J3414" t="s">
        <v>673</v>
      </c>
      <c r="K3414" t="s">
        <v>2399</v>
      </c>
      <c r="L3414" t="s">
        <v>2398</v>
      </c>
      <c r="M3414">
        <v>9005730</v>
      </c>
      <c r="N3414">
        <v>16000</v>
      </c>
      <c r="O3414" s="59">
        <v>26801939</v>
      </c>
    </row>
    <row r="3415" spans="1:15" x14ac:dyDescent="0.3">
      <c r="A3415" t="s">
        <v>690</v>
      </c>
      <c r="B3415">
        <v>127.17</v>
      </c>
      <c r="C3415">
        <v>2</v>
      </c>
      <c r="D3415" s="18">
        <v>39174</v>
      </c>
      <c r="E3415" s="18">
        <v>39174</v>
      </c>
      <c r="F3415" t="s">
        <v>5957</v>
      </c>
      <c r="G3415" t="s">
        <v>5969</v>
      </c>
      <c r="H3415" t="s">
        <v>675</v>
      </c>
      <c r="I3415" t="s">
        <v>687</v>
      </c>
      <c r="J3415" t="s">
        <v>688</v>
      </c>
      <c r="K3415" t="s">
        <v>701</v>
      </c>
      <c r="L3415" t="s">
        <v>2643</v>
      </c>
      <c r="M3415">
        <v>267170</v>
      </c>
      <c r="N3415">
        <v>30300</v>
      </c>
      <c r="O3415" s="59">
        <v>25772861</v>
      </c>
    </row>
    <row r="3416" spans="1:15" x14ac:dyDescent="0.3">
      <c r="A3416" t="s">
        <v>709</v>
      </c>
      <c r="B3416">
        <v>147.22</v>
      </c>
      <c r="C3416">
        <v>2</v>
      </c>
      <c r="D3416" s="18">
        <v>39221</v>
      </c>
      <c r="E3416" s="18">
        <v>39246</v>
      </c>
      <c r="F3416" t="s">
        <v>5957</v>
      </c>
      <c r="G3416" t="s">
        <v>5969</v>
      </c>
      <c r="H3416" t="s">
        <v>699</v>
      </c>
      <c r="I3416" t="s">
        <v>746</v>
      </c>
      <c r="J3416" t="s">
        <v>782</v>
      </c>
      <c r="K3416" t="s">
        <v>2642</v>
      </c>
      <c r="L3416" t="s">
        <v>2641</v>
      </c>
      <c r="M3416">
        <v>2153062</v>
      </c>
      <c r="N3416">
        <v>70700</v>
      </c>
      <c r="O3416" s="59">
        <v>17710763</v>
      </c>
    </row>
    <row r="3417" spans="1:15" x14ac:dyDescent="0.3">
      <c r="A3417" t="s">
        <v>709</v>
      </c>
      <c r="B3417">
        <v>171.79</v>
      </c>
      <c r="C3417">
        <v>4</v>
      </c>
      <c r="D3417" s="18">
        <v>39375</v>
      </c>
      <c r="E3417" s="18">
        <v>39397</v>
      </c>
      <c r="F3417" t="s">
        <v>5959</v>
      </c>
      <c r="G3417" t="s">
        <v>5969</v>
      </c>
      <c r="H3417" t="s">
        <v>699</v>
      </c>
      <c r="I3417" t="s">
        <v>746</v>
      </c>
      <c r="J3417" t="s">
        <v>747</v>
      </c>
      <c r="K3417" t="s">
        <v>2640</v>
      </c>
      <c r="L3417" t="s">
        <v>2639</v>
      </c>
      <c r="M3417">
        <v>380328</v>
      </c>
      <c r="N3417">
        <v>70700</v>
      </c>
      <c r="O3417" s="59">
        <v>17799739</v>
      </c>
    </row>
    <row r="3418" spans="1:15" x14ac:dyDescent="0.3">
      <c r="A3418" t="s">
        <v>690</v>
      </c>
      <c r="B3418">
        <v>89.04</v>
      </c>
      <c r="C3418">
        <v>1</v>
      </c>
      <c r="D3418" s="18">
        <v>39303</v>
      </c>
      <c r="E3418" s="18">
        <v>39308</v>
      </c>
      <c r="F3418" t="s">
        <v>5958</v>
      </c>
      <c r="G3418" t="s">
        <v>5969</v>
      </c>
      <c r="H3418" t="s">
        <v>681</v>
      </c>
      <c r="I3418" t="s">
        <v>687</v>
      </c>
      <c r="J3418" t="s">
        <v>688</v>
      </c>
      <c r="K3418" t="s">
        <v>2219</v>
      </c>
      <c r="L3418" t="s">
        <v>2329</v>
      </c>
      <c r="M3418">
        <v>9195346</v>
      </c>
      <c r="N3418">
        <v>16000</v>
      </c>
      <c r="O3418" s="59">
        <v>26737719</v>
      </c>
    </row>
    <row r="3419" spans="1:15" x14ac:dyDescent="0.3">
      <c r="A3419" t="s">
        <v>696</v>
      </c>
      <c r="B3419">
        <v>145.02000000000001</v>
      </c>
      <c r="C3419">
        <v>3</v>
      </c>
      <c r="D3419" s="18">
        <v>39105</v>
      </c>
      <c r="E3419" s="18">
        <v>39109</v>
      </c>
      <c r="F3419" t="s">
        <v>5960</v>
      </c>
      <c r="G3419" t="s">
        <v>5969</v>
      </c>
      <c r="H3419" t="s">
        <v>675</v>
      </c>
      <c r="I3419" t="s">
        <v>765</v>
      </c>
      <c r="J3419" t="s">
        <v>766</v>
      </c>
      <c r="K3419" t="s">
        <v>2638</v>
      </c>
      <c r="L3419" t="s">
        <v>2637</v>
      </c>
      <c r="M3419">
        <v>338773</v>
      </c>
      <c r="N3419">
        <v>30300</v>
      </c>
      <c r="O3419" s="59">
        <v>25271629</v>
      </c>
    </row>
    <row r="3420" spans="1:15" x14ac:dyDescent="0.3">
      <c r="A3420" t="s">
        <v>690</v>
      </c>
      <c r="B3420">
        <v>185.7</v>
      </c>
      <c r="C3420">
        <v>2</v>
      </c>
      <c r="D3420" s="18">
        <v>39174</v>
      </c>
      <c r="E3420" s="18">
        <v>39191</v>
      </c>
      <c r="F3420" t="s">
        <v>5957</v>
      </c>
      <c r="G3420" t="s">
        <v>5968</v>
      </c>
      <c r="H3420" t="s">
        <v>755</v>
      </c>
      <c r="I3420" t="s">
        <v>711</v>
      </c>
      <c r="J3420" t="s">
        <v>712</v>
      </c>
      <c r="K3420" t="s">
        <v>713</v>
      </c>
      <c r="L3420" t="s">
        <v>2026</v>
      </c>
      <c r="M3420">
        <v>1918300</v>
      </c>
      <c r="N3420">
        <v>87000</v>
      </c>
      <c r="O3420" s="59">
        <v>25701759</v>
      </c>
    </row>
    <row r="3421" spans="1:15" x14ac:dyDescent="0.3">
      <c r="A3421" t="s">
        <v>676</v>
      </c>
      <c r="B3421">
        <v>121.91</v>
      </c>
      <c r="C3421">
        <v>2</v>
      </c>
      <c r="D3421" s="18">
        <v>39244</v>
      </c>
      <c r="E3421" s="18">
        <v>39340</v>
      </c>
      <c r="F3421" t="s">
        <v>5957</v>
      </c>
      <c r="G3421" t="s">
        <v>5969</v>
      </c>
      <c r="H3421" t="s">
        <v>681</v>
      </c>
      <c r="I3421" t="s">
        <v>683</v>
      </c>
      <c r="J3421" t="s">
        <v>735</v>
      </c>
      <c r="K3421" t="s">
        <v>2636</v>
      </c>
      <c r="L3421" t="s">
        <v>2635</v>
      </c>
      <c r="M3421">
        <v>2561541</v>
      </c>
      <c r="N3421">
        <v>16000</v>
      </c>
      <c r="O3421" s="59">
        <v>26305532</v>
      </c>
    </row>
    <row r="3422" spans="1:15" x14ac:dyDescent="0.3">
      <c r="A3422" t="s">
        <v>690</v>
      </c>
      <c r="B3422">
        <v>98.41</v>
      </c>
      <c r="C3422">
        <v>1</v>
      </c>
      <c r="D3422" s="18">
        <v>39249</v>
      </c>
      <c r="E3422" s="18">
        <v>39289</v>
      </c>
      <c r="F3422" t="s">
        <v>5957</v>
      </c>
      <c r="G3422" t="s">
        <v>5969</v>
      </c>
      <c r="H3422" t="s">
        <v>681</v>
      </c>
      <c r="I3422" t="s">
        <v>711</v>
      </c>
      <c r="J3422" t="s">
        <v>712</v>
      </c>
      <c r="K3422" t="s">
        <v>2471</v>
      </c>
      <c r="L3422" t="s">
        <v>2634</v>
      </c>
      <c r="M3422">
        <v>136325</v>
      </c>
      <c r="N3422">
        <v>16000</v>
      </c>
      <c r="O3422" s="59">
        <v>26351295</v>
      </c>
    </row>
    <row r="3423" spans="1:15" x14ac:dyDescent="0.3">
      <c r="A3423" t="s">
        <v>690</v>
      </c>
      <c r="B3423">
        <v>111.12</v>
      </c>
      <c r="C3423">
        <v>1</v>
      </c>
      <c r="D3423" s="18">
        <v>39179</v>
      </c>
      <c r="E3423" s="18">
        <v>39180</v>
      </c>
      <c r="F3423" t="s">
        <v>5957</v>
      </c>
      <c r="G3423" t="s">
        <v>5969</v>
      </c>
      <c r="H3423" t="s">
        <v>681</v>
      </c>
      <c r="I3423" t="s">
        <v>839</v>
      </c>
      <c r="J3423" t="s">
        <v>840</v>
      </c>
      <c r="K3423" t="s">
        <v>1127</v>
      </c>
      <c r="L3423" t="s">
        <v>2633</v>
      </c>
      <c r="M3423">
        <v>290164</v>
      </c>
      <c r="N3423">
        <v>16000</v>
      </c>
      <c r="O3423" s="59">
        <v>25828383</v>
      </c>
    </row>
    <row r="3424" spans="1:15" x14ac:dyDescent="0.3">
      <c r="A3424" t="s">
        <v>696</v>
      </c>
      <c r="B3424">
        <v>124.43</v>
      </c>
      <c r="C3424">
        <v>1</v>
      </c>
      <c r="D3424" s="18">
        <v>39130</v>
      </c>
      <c r="E3424" s="18">
        <v>39146</v>
      </c>
      <c r="F3424" t="s">
        <v>5960</v>
      </c>
      <c r="G3424" t="s">
        <v>5969</v>
      </c>
      <c r="H3424" t="s">
        <v>681</v>
      </c>
      <c r="I3424" t="s">
        <v>693</v>
      </c>
      <c r="J3424" t="s">
        <v>694</v>
      </c>
      <c r="K3424" t="s">
        <v>2632</v>
      </c>
      <c r="L3424" t="s">
        <v>2631</v>
      </c>
      <c r="M3424">
        <v>356256</v>
      </c>
      <c r="N3424">
        <v>16000</v>
      </c>
      <c r="O3424" s="59">
        <v>25473991</v>
      </c>
    </row>
    <row r="3425" spans="1:15" x14ac:dyDescent="0.3">
      <c r="A3425" t="s">
        <v>709</v>
      </c>
      <c r="B3425">
        <v>191.87</v>
      </c>
      <c r="C3425">
        <v>2</v>
      </c>
      <c r="D3425" s="18">
        <v>39313</v>
      </c>
      <c r="E3425" s="18">
        <v>39357</v>
      </c>
      <c r="F3425" t="s">
        <v>5958</v>
      </c>
      <c r="G3425" t="s">
        <v>5969</v>
      </c>
      <c r="H3425" t="s">
        <v>699</v>
      </c>
      <c r="I3425" t="s">
        <v>726</v>
      </c>
      <c r="J3425" t="s">
        <v>727</v>
      </c>
      <c r="K3425" t="s">
        <v>2019</v>
      </c>
      <c r="L3425" t="s">
        <v>2180</v>
      </c>
      <c r="M3425">
        <v>738705</v>
      </c>
      <c r="N3425">
        <v>70700</v>
      </c>
      <c r="O3425" s="59">
        <v>26879956</v>
      </c>
    </row>
    <row r="3426" spans="1:15" x14ac:dyDescent="0.3">
      <c r="A3426" t="s">
        <v>709</v>
      </c>
      <c r="B3426">
        <v>174.36</v>
      </c>
      <c r="C3426">
        <v>2</v>
      </c>
      <c r="D3426" s="18">
        <v>39233</v>
      </c>
      <c r="E3426" s="18">
        <v>39250</v>
      </c>
      <c r="F3426" t="s">
        <v>5957</v>
      </c>
      <c r="G3426" t="s">
        <v>5969</v>
      </c>
      <c r="H3426" t="s">
        <v>675</v>
      </c>
      <c r="I3426" t="s">
        <v>746</v>
      </c>
      <c r="J3426" t="s">
        <v>782</v>
      </c>
      <c r="K3426" t="s">
        <v>2344</v>
      </c>
      <c r="L3426" t="s">
        <v>2630</v>
      </c>
      <c r="M3426">
        <v>381533</v>
      </c>
      <c r="N3426">
        <v>30300</v>
      </c>
      <c r="O3426" s="59">
        <v>17716036</v>
      </c>
    </row>
    <row r="3427" spans="1:15" x14ac:dyDescent="0.3">
      <c r="A3427" t="s">
        <v>709</v>
      </c>
      <c r="B3427">
        <v>129.91999999999999</v>
      </c>
      <c r="C3427">
        <v>3</v>
      </c>
      <c r="D3427" s="18">
        <v>39248</v>
      </c>
      <c r="E3427" s="18">
        <v>39295</v>
      </c>
      <c r="F3427" t="s">
        <v>5957</v>
      </c>
      <c r="G3427" t="s">
        <v>5969</v>
      </c>
      <c r="H3427" t="s">
        <v>675</v>
      </c>
      <c r="I3427" t="s">
        <v>771</v>
      </c>
      <c r="J3427" t="s">
        <v>750</v>
      </c>
      <c r="K3427" t="s">
        <v>1251</v>
      </c>
      <c r="L3427" t="s">
        <v>2629</v>
      </c>
      <c r="M3427">
        <v>2329378</v>
      </c>
      <c r="N3427">
        <v>30300</v>
      </c>
      <c r="O3427" s="59">
        <v>26347266</v>
      </c>
    </row>
    <row r="3428" spans="1:15" x14ac:dyDescent="0.3">
      <c r="A3428" t="s">
        <v>690</v>
      </c>
      <c r="B3428">
        <v>122.89</v>
      </c>
      <c r="C3428">
        <v>2</v>
      </c>
      <c r="D3428" s="18">
        <v>39180</v>
      </c>
      <c r="E3428" s="18">
        <v>39193</v>
      </c>
      <c r="F3428" t="s">
        <v>5957</v>
      </c>
      <c r="G3428" t="s">
        <v>5969</v>
      </c>
      <c r="H3428" t="s">
        <v>675</v>
      </c>
      <c r="I3428" t="s">
        <v>711</v>
      </c>
      <c r="J3428" t="s">
        <v>712</v>
      </c>
      <c r="K3428" t="s">
        <v>1747</v>
      </c>
      <c r="L3428" t="s">
        <v>2628</v>
      </c>
      <c r="M3428">
        <v>158984</v>
      </c>
      <c r="N3428">
        <v>30300</v>
      </c>
      <c r="O3428" s="59">
        <v>25817925</v>
      </c>
    </row>
    <row r="3429" spans="1:15" x14ac:dyDescent="0.3">
      <c r="A3429" t="s">
        <v>690</v>
      </c>
      <c r="B3429">
        <v>98.91</v>
      </c>
      <c r="C3429">
        <v>1</v>
      </c>
      <c r="D3429" s="18">
        <v>39187</v>
      </c>
      <c r="E3429" s="18">
        <v>39188</v>
      </c>
      <c r="F3429" t="s">
        <v>5957</v>
      </c>
      <c r="G3429" t="s">
        <v>5969</v>
      </c>
      <c r="H3429" t="s">
        <v>681</v>
      </c>
      <c r="I3429" t="s">
        <v>711</v>
      </c>
      <c r="J3429" t="s">
        <v>712</v>
      </c>
      <c r="K3429" t="s">
        <v>824</v>
      </c>
      <c r="L3429" t="s">
        <v>2627</v>
      </c>
      <c r="M3429">
        <v>2131997</v>
      </c>
      <c r="N3429">
        <v>16000</v>
      </c>
      <c r="O3429" s="59">
        <v>25870732</v>
      </c>
    </row>
    <row r="3430" spans="1:15" x14ac:dyDescent="0.3">
      <c r="A3430" t="s">
        <v>696</v>
      </c>
      <c r="B3430">
        <v>124.43</v>
      </c>
      <c r="C3430">
        <v>1</v>
      </c>
      <c r="D3430" s="18">
        <v>39352</v>
      </c>
      <c r="E3430" s="18">
        <v>39367</v>
      </c>
      <c r="F3430" t="s">
        <v>5958</v>
      </c>
      <c r="G3430" t="s">
        <v>5969</v>
      </c>
      <c r="H3430" t="s">
        <v>681</v>
      </c>
      <c r="I3430" t="s">
        <v>693</v>
      </c>
      <c r="J3430" t="s">
        <v>694</v>
      </c>
      <c r="K3430" t="s">
        <v>811</v>
      </c>
      <c r="L3430" t="s">
        <v>2626</v>
      </c>
      <c r="M3430">
        <v>2576774</v>
      </c>
      <c r="N3430">
        <v>16000</v>
      </c>
      <c r="O3430" s="59">
        <v>27125186</v>
      </c>
    </row>
    <row r="3431" spans="1:15" x14ac:dyDescent="0.3">
      <c r="A3431" t="s">
        <v>696</v>
      </c>
      <c r="B3431">
        <v>114.46</v>
      </c>
      <c r="C3431">
        <v>2</v>
      </c>
      <c r="D3431" s="18">
        <v>39167</v>
      </c>
      <c r="E3431" s="18">
        <v>39186</v>
      </c>
      <c r="F3431" t="s">
        <v>5960</v>
      </c>
      <c r="G3431" t="s">
        <v>5969</v>
      </c>
      <c r="H3431" t="s">
        <v>681</v>
      </c>
      <c r="I3431" t="s">
        <v>946</v>
      </c>
      <c r="J3431" t="s">
        <v>947</v>
      </c>
      <c r="K3431" t="s">
        <v>2625</v>
      </c>
      <c r="L3431" t="s">
        <v>2624</v>
      </c>
      <c r="M3431">
        <v>2123952</v>
      </c>
      <c r="N3431">
        <v>16000</v>
      </c>
      <c r="O3431" s="59">
        <v>2055783</v>
      </c>
    </row>
    <row r="3432" spans="1:15" x14ac:dyDescent="0.3">
      <c r="A3432" t="s">
        <v>696</v>
      </c>
      <c r="B3432">
        <v>181.28</v>
      </c>
      <c r="C3432">
        <v>3</v>
      </c>
      <c r="D3432" s="18">
        <v>39250</v>
      </c>
      <c r="E3432" s="18">
        <v>39261</v>
      </c>
      <c r="F3432" t="s">
        <v>5957</v>
      </c>
      <c r="G3432" t="s">
        <v>5969</v>
      </c>
      <c r="H3432" t="s">
        <v>699</v>
      </c>
      <c r="I3432" t="s">
        <v>693</v>
      </c>
      <c r="J3432" t="s">
        <v>694</v>
      </c>
      <c r="K3432" t="s">
        <v>914</v>
      </c>
      <c r="L3432" t="s">
        <v>2623</v>
      </c>
      <c r="M3432">
        <v>1886242</v>
      </c>
      <c r="N3432">
        <v>70700</v>
      </c>
      <c r="O3432" s="59">
        <v>26343340</v>
      </c>
    </row>
    <row r="3433" spans="1:15" x14ac:dyDescent="0.3">
      <c r="A3433" t="s">
        <v>690</v>
      </c>
      <c r="B3433">
        <v>135.16999999999999</v>
      </c>
      <c r="C3433">
        <v>3</v>
      </c>
      <c r="D3433" s="18">
        <v>39206</v>
      </c>
      <c r="E3433" s="18">
        <v>39230</v>
      </c>
      <c r="F3433" t="s">
        <v>5957</v>
      </c>
      <c r="G3433" t="s">
        <v>5968</v>
      </c>
      <c r="H3433" t="s">
        <v>720</v>
      </c>
      <c r="I3433" t="s">
        <v>711</v>
      </c>
      <c r="J3433" t="s">
        <v>712</v>
      </c>
      <c r="K3433" t="s">
        <v>1336</v>
      </c>
      <c r="L3433" t="s">
        <v>786</v>
      </c>
      <c r="M3433">
        <v>771811</v>
      </c>
      <c r="N3433">
        <v>90830</v>
      </c>
      <c r="O3433" s="59">
        <v>26029136</v>
      </c>
    </row>
    <row r="3434" spans="1:15" x14ac:dyDescent="0.3">
      <c r="A3434" t="s">
        <v>696</v>
      </c>
      <c r="B3434">
        <v>168.82</v>
      </c>
      <c r="C3434">
        <v>2</v>
      </c>
      <c r="D3434" s="18">
        <v>39290</v>
      </c>
      <c r="E3434" s="18">
        <v>39295</v>
      </c>
      <c r="F3434" t="s">
        <v>5958</v>
      </c>
      <c r="G3434" t="s">
        <v>5968</v>
      </c>
      <c r="H3434" t="s">
        <v>720</v>
      </c>
      <c r="I3434" t="s">
        <v>693</v>
      </c>
      <c r="J3434" t="s">
        <v>694</v>
      </c>
      <c r="K3434" t="s">
        <v>717</v>
      </c>
      <c r="L3434" t="s">
        <v>2622</v>
      </c>
      <c r="M3434">
        <v>2295341</v>
      </c>
      <c r="N3434">
        <v>90830</v>
      </c>
      <c r="O3434" s="59">
        <v>26692344</v>
      </c>
    </row>
    <row r="3435" spans="1:15" x14ac:dyDescent="0.3">
      <c r="A3435" t="s">
        <v>690</v>
      </c>
      <c r="B3435">
        <v>171.66</v>
      </c>
      <c r="C3435">
        <v>2</v>
      </c>
      <c r="D3435" s="18">
        <v>39349</v>
      </c>
      <c r="E3435" s="18">
        <v>39358</v>
      </c>
      <c r="F3435" t="s">
        <v>5958</v>
      </c>
      <c r="G3435" t="s">
        <v>5969</v>
      </c>
      <c r="H3435" t="s">
        <v>699</v>
      </c>
      <c r="I3435" t="s">
        <v>711</v>
      </c>
      <c r="J3435" t="s">
        <v>712</v>
      </c>
      <c r="K3435" t="s">
        <v>1336</v>
      </c>
      <c r="L3435" t="s">
        <v>2621</v>
      </c>
      <c r="M3435">
        <v>937452</v>
      </c>
      <c r="N3435">
        <v>70700</v>
      </c>
      <c r="O3435" s="59">
        <v>27041665</v>
      </c>
    </row>
    <row r="3436" spans="1:15" x14ac:dyDescent="0.3">
      <c r="A3436" t="s">
        <v>676</v>
      </c>
      <c r="B3436">
        <v>109.53</v>
      </c>
      <c r="C3436">
        <v>2</v>
      </c>
      <c r="D3436" s="18">
        <v>39391</v>
      </c>
      <c r="E3436" s="18">
        <v>39424</v>
      </c>
      <c r="F3436" t="s">
        <v>5959</v>
      </c>
      <c r="G3436" t="s">
        <v>5969</v>
      </c>
      <c r="H3436" t="s">
        <v>675</v>
      </c>
      <c r="I3436" t="s">
        <v>678</v>
      </c>
      <c r="J3436" t="s">
        <v>679</v>
      </c>
      <c r="K3436" t="s">
        <v>2592</v>
      </c>
      <c r="L3436" t="s">
        <v>2620</v>
      </c>
      <c r="M3436">
        <v>303187</v>
      </c>
      <c r="N3436">
        <v>30300</v>
      </c>
      <c r="O3436" s="59">
        <v>27449688</v>
      </c>
    </row>
    <row r="3437" spans="1:15" x14ac:dyDescent="0.3">
      <c r="A3437" t="s">
        <v>709</v>
      </c>
      <c r="B3437">
        <v>181.01</v>
      </c>
      <c r="C3437">
        <v>2</v>
      </c>
      <c r="D3437" s="18">
        <v>39297</v>
      </c>
      <c r="E3437" s="18">
        <v>39310</v>
      </c>
      <c r="F3437" t="s">
        <v>5958</v>
      </c>
      <c r="G3437" t="s">
        <v>5969</v>
      </c>
      <c r="H3437" t="s">
        <v>675</v>
      </c>
      <c r="I3437" t="s">
        <v>746</v>
      </c>
      <c r="J3437" t="s">
        <v>782</v>
      </c>
      <c r="K3437" t="s">
        <v>2619</v>
      </c>
      <c r="L3437" t="s">
        <v>2618</v>
      </c>
      <c r="M3437">
        <v>384135</v>
      </c>
      <c r="N3437">
        <v>30300</v>
      </c>
      <c r="O3437" s="59">
        <v>17751928</v>
      </c>
    </row>
    <row r="3438" spans="1:15" x14ac:dyDescent="0.3">
      <c r="A3438" t="s">
        <v>676</v>
      </c>
      <c r="B3438">
        <v>117.61</v>
      </c>
      <c r="C3438">
        <v>1</v>
      </c>
      <c r="D3438" s="18">
        <v>39383</v>
      </c>
      <c r="E3438" s="18">
        <v>39430</v>
      </c>
      <c r="F3438" t="s">
        <v>5959</v>
      </c>
      <c r="G3438" t="s">
        <v>5969</v>
      </c>
      <c r="H3438" t="s">
        <v>681</v>
      </c>
      <c r="I3438" t="s">
        <v>683</v>
      </c>
      <c r="J3438" t="s">
        <v>1519</v>
      </c>
      <c r="K3438" t="s">
        <v>1560</v>
      </c>
      <c r="L3438" t="s">
        <v>671</v>
      </c>
      <c r="M3438">
        <v>742230</v>
      </c>
      <c r="N3438">
        <v>16000</v>
      </c>
      <c r="O3438" s="59">
        <v>27373692</v>
      </c>
    </row>
    <row r="3439" spans="1:15" x14ac:dyDescent="0.3">
      <c r="A3439" t="s">
        <v>709</v>
      </c>
      <c r="B3439">
        <v>150.68</v>
      </c>
      <c r="C3439">
        <v>3</v>
      </c>
      <c r="D3439" s="18">
        <v>39285</v>
      </c>
      <c r="E3439" s="18">
        <v>39328</v>
      </c>
      <c r="F3439" t="s">
        <v>5958</v>
      </c>
      <c r="G3439" t="s">
        <v>5969</v>
      </c>
      <c r="H3439" t="s">
        <v>675</v>
      </c>
      <c r="I3439" t="s">
        <v>771</v>
      </c>
      <c r="J3439" t="s">
        <v>772</v>
      </c>
      <c r="K3439" t="s">
        <v>2617</v>
      </c>
      <c r="L3439" t="s">
        <v>2616</v>
      </c>
      <c r="M3439">
        <v>75350</v>
      </c>
      <c r="N3439">
        <v>30300</v>
      </c>
      <c r="O3439" s="59">
        <v>26615234</v>
      </c>
    </row>
    <row r="3440" spans="1:15" x14ac:dyDescent="0.3">
      <c r="A3440" t="s">
        <v>696</v>
      </c>
      <c r="B3440">
        <v>139.68</v>
      </c>
      <c r="C3440">
        <v>2</v>
      </c>
      <c r="D3440" s="18">
        <v>39275</v>
      </c>
      <c r="E3440" s="18">
        <v>39289</v>
      </c>
      <c r="F3440" t="s">
        <v>5958</v>
      </c>
      <c r="G3440" t="s">
        <v>5968</v>
      </c>
      <c r="H3440" t="s">
        <v>720</v>
      </c>
      <c r="I3440" t="s">
        <v>693</v>
      </c>
      <c r="J3440" t="s">
        <v>694</v>
      </c>
      <c r="K3440" t="s">
        <v>698</v>
      </c>
      <c r="L3440" t="s">
        <v>2119</v>
      </c>
      <c r="M3440">
        <v>369378</v>
      </c>
      <c r="N3440">
        <v>90830</v>
      </c>
      <c r="O3440" s="59">
        <v>26529888</v>
      </c>
    </row>
    <row r="3441" spans="1:15" x14ac:dyDescent="0.3">
      <c r="A3441" t="s">
        <v>696</v>
      </c>
      <c r="B3441">
        <v>149.38999999999999</v>
      </c>
      <c r="C3441">
        <v>2</v>
      </c>
      <c r="D3441" s="18">
        <v>39165</v>
      </c>
      <c r="E3441" s="18">
        <v>39184</v>
      </c>
      <c r="F3441" t="s">
        <v>5960</v>
      </c>
      <c r="G3441" t="s">
        <v>5969</v>
      </c>
      <c r="H3441" t="s">
        <v>675</v>
      </c>
      <c r="I3441" t="s">
        <v>693</v>
      </c>
      <c r="J3441" t="s">
        <v>694</v>
      </c>
      <c r="K3441" t="s">
        <v>2049</v>
      </c>
      <c r="L3441" t="s">
        <v>1241</v>
      </c>
      <c r="M3441">
        <v>350774</v>
      </c>
      <c r="N3441">
        <v>30300</v>
      </c>
      <c r="O3441" s="59">
        <v>25726982</v>
      </c>
    </row>
    <row r="3442" spans="1:15" x14ac:dyDescent="0.3">
      <c r="A3442" t="s">
        <v>690</v>
      </c>
      <c r="B3442">
        <v>157.52000000000001</v>
      </c>
      <c r="C3442">
        <v>3</v>
      </c>
      <c r="D3442" s="18">
        <v>39334</v>
      </c>
      <c r="E3442" s="18">
        <v>39362</v>
      </c>
      <c r="F3442" t="s">
        <v>5958</v>
      </c>
      <c r="G3442" t="s">
        <v>5969</v>
      </c>
      <c r="H3442" t="s">
        <v>675</v>
      </c>
      <c r="I3442" t="s">
        <v>722</v>
      </c>
      <c r="J3442" t="s">
        <v>723</v>
      </c>
      <c r="K3442" t="s">
        <v>1461</v>
      </c>
      <c r="L3442" t="s">
        <v>1460</v>
      </c>
      <c r="M3442">
        <v>127037</v>
      </c>
      <c r="N3442">
        <v>30300</v>
      </c>
      <c r="O3442" s="59">
        <v>26997189</v>
      </c>
    </row>
    <row r="3443" spans="1:15" x14ac:dyDescent="0.3">
      <c r="A3443" t="s">
        <v>709</v>
      </c>
      <c r="B3443">
        <v>130.55000000000001</v>
      </c>
      <c r="C3443">
        <v>2</v>
      </c>
      <c r="D3443" s="18">
        <v>39447</v>
      </c>
      <c r="E3443" s="18">
        <v>39449</v>
      </c>
      <c r="F3443" t="s">
        <v>5959</v>
      </c>
      <c r="G3443" t="s">
        <v>5969</v>
      </c>
      <c r="H3443" t="s">
        <v>675</v>
      </c>
      <c r="I3443" t="s">
        <v>726</v>
      </c>
      <c r="J3443" t="s">
        <v>727</v>
      </c>
      <c r="K3443" t="s">
        <v>759</v>
      </c>
      <c r="L3443" t="s">
        <v>2615</v>
      </c>
      <c r="M3443">
        <v>191641</v>
      </c>
      <c r="N3443">
        <v>30300</v>
      </c>
      <c r="O3443" s="59">
        <v>28057520</v>
      </c>
    </row>
    <row r="3444" spans="1:15" x14ac:dyDescent="0.3">
      <c r="A3444" t="s">
        <v>709</v>
      </c>
      <c r="B3444">
        <v>134.54</v>
      </c>
      <c r="C3444">
        <v>2</v>
      </c>
      <c r="D3444" s="18">
        <v>39377</v>
      </c>
      <c r="E3444" s="18">
        <v>39418</v>
      </c>
      <c r="F3444" t="s">
        <v>5959</v>
      </c>
      <c r="G3444" t="s">
        <v>5968</v>
      </c>
      <c r="H3444" t="s">
        <v>755</v>
      </c>
      <c r="I3444" t="s">
        <v>706</v>
      </c>
      <c r="J3444" t="s">
        <v>762</v>
      </c>
      <c r="K3444" t="s">
        <v>791</v>
      </c>
      <c r="L3444" t="s">
        <v>790</v>
      </c>
      <c r="M3444">
        <v>944494</v>
      </c>
      <c r="N3444">
        <v>87000</v>
      </c>
      <c r="O3444" s="59">
        <v>27315587</v>
      </c>
    </row>
    <row r="3445" spans="1:15" x14ac:dyDescent="0.3">
      <c r="A3445" t="s">
        <v>676</v>
      </c>
      <c r="B3445">
        <v>109.53</v>
      </c>
      <c r="C3445">
        <v>2</v>
      </c>
      <c r="D3445" s="18">
        <v>39126</v>
      </c>
      <c r="E3445" s="18">
        <v>39176</v>
      </c>
      <c r="F3445" t="s">
        <v>5960</v>
      </c>
      <c r="G3445" t="s">
        <v>5969</v>
      </c>
      <c r="H3445" t="s">
        <v>675</v>
      </c>
      <c r="I3445" t="s">
        <v>678</v>
      </c>
      <c r="J3445" t="s">
        <v>679</v>
      </c>
      <c r="K3445" t="s">
        <v>2614</v>
      </c>
      <c r="L3445" t="s">
        <v>2613</v>
      </c>
      <c r="M3445">
        <v>2835476</v>
      </c>
      <c r="N3445">
        <v>30300</v>
      </c>
      <c r="O3445" s="59">
        <v>25419487</v>
      </c>
    </row>
    <row r="3446" spans="1:15" x14ac:dyDescent="0.3">
      <c r="A3446" t="s">
        <v>690</v>
      </c>
      <c r="B3446">
        <v>122.89</v>
      </c>
      <c r="C3446">
        <v>2</v>
      </c>
      <c r="D3446" s="18">
        <v>39132</v>
      </c>
      <c r="E3446" s="18">
        <v>39171</v>
      </c>
      <c r="F3446" t="s">
        <v>5960</v>
      </c>
      <c r="G3446" t="s">
        <v>5969</v>
      </c>
      <c r="H3446" t="s">
        <v>675</v>
      </c>
      <c r="I3446" t="s">
        <v>711</v>
      </c>
      <c r="J3446" t="s">
        <v>712</v>
      </c>
      <c r="K3446" t="s">
        <v>2429</v>
      </c>
      <c r="L3446" t="s">
        <v>2612</v>
      </c>
      <c r="M3446">
        <v>2097010</v>
      </c>
      <c r="N3446">
        <v>30300</v>
      </c>
      <c r="O3446" s="59">
        <v>25458034</v>
      </c>
    </row>
    <row r="3447" spans="1:15" x14ac:dyDescent="0.3">
      <c r="A3447" t="s">
        <v>696</v>
      </c>
      <c r="B3447">
        <v>154.55000000000001</v>
      </c>
      <c r="C3447">
        <v>2</v>
      </c>
      <c r="D3447" s="18">
        <v>39339</v>
      </c>
      <c r="E3447" s="18">
        <v>39351</v>
      </c>
      <c r="F3447" t="s">
        <v>5958</v>
      </c>
      <c r="G3447" t="s">
        <v>5968</v>
      </c>
      <c r="H3447" t="s">
        <v>720</v>
      </c>
      <c r="I3447" t="s">
        <v>693</v>
      </c>
      <c r="J3447" t="s">
        <v>694</v>
      </c>
      <c r="K3447" t="s">
        <v>1170</v>
      </c>
      <c r="L3447" t="s">
        <v>1584</v>
      </c>
      <c r="M3447">
        <v>2601862</v>
      </c>
      <c r="N3447">
        <v>90830</v>
      </c>
      <c r="O3447" s="59">
        <v>27131621</v>
      </c>
    </row>
    <row r="3448" spans="1:15" x14ac:dyDescent="0.3">
      <c r="A3448" t="s">
        <v>690</v>
      </c>
      <c r="B3448">
        <v>121.13</v>
      </c>
      <c r="C3448">
        <v>1</v>
      </c>
      <c r="D3448" s="18">
        <v>39095</v>
      </c>
      <c r="E3448" s="18">
        <v>39102</v>
      </c>
      <c r="F3448" t="s">
        <v>5960</v>
      </c>
      <c r="G3448" t="s">
        <v>5969</v>
      </c>
      <c r="H3448" t="s">
        <v>675</v>
      </c>
      <c r="I3448" t="s">
        <v>711</v>
      </c>
      <c r="J3448" t="s">
        <v>712</v>
      </c>
      <c r="K3448" t="s">
        <v>2611</v>
      </c>
      <c r="L3448" t="s">
        <v>1159</v>
      </c>
      <c r="M3448">
        <v>1759644</v>
      </c>
      <c r="N3448">
        <v>30300</v>
      </c>
      <c r="O3448" s="59">
        <v>25208070</v>
      </c>
    </row>
    <row r="3449" spans="1:15" x14ac:dyDescent="0.3">
      <c r="A3449" t="s">
        <v>690</v>
      </c>
      <c r="B3449">
        <v>92.9</v>
      </c>
      <c r="C3449">
        <v>2</v>
      </c>
      <c r="D3449" s="18">
        <v>39300</v>
      </c>
      <c r="E3449" s="18">
        <v>39323</v>
      </c>
      <c r="F3449" t="s">
        <v>5958</v>
      </c>
      <c r="G3449" t="s">
        <v>5969</v>
      </c>
      <c r="H3449" t="s">
        <v>681</v>
      </c>
      <c r="I3449" t="s">
        <v>711</v>
      </c>
      <c r="J3449" t="s">
        <v>712</v>
      </c>
      <c r="K3449" t="s">
        <v>1650</v>
      </c>
      <c r="L3449" t="s">
        <v>2610</v>
      </c>
      <c r="M3449">
        <v>2838463</v>
      </c>
      <c r="N3449">
        <v>16000</v>
      </c>
      <c r="O3449" s="59">
        <v>26728665</v>
      </c>
    </row>
    <row r="3450" spans="1:15" x14ac:dyDescent="0.3">
      <c r="A3450" t="s">
        <v>690</v>
      </c>
      <c r="B3450">
        <v>111.12</v>
      </c>
      <c r="C3450">
        <v>1</v>
      </c>
      <c r="D3450" s="18">
        <v>39236</v>
      </c>
      <c r="E3450" s="18">
        <v>39272</v>
      </c>
      <c r="F3450" t="s">
        <v>5957</v>
      </c>
      <c r="G3450" t="s">
        <v>5969</v>
      </c>
      <c r="H3450" t="s">
        <v>681</v>
      </c>
      <c r="I3450" t="s">
        <v>839</v>
      </c>
      <c r="J3450" t="s">
        <v>840</v>
      </c>
      <c r="K3450" t="s">
        <v>1187</v>
      </c>
      <c r="L3450" t="s">
        <v>2609</v>
      </c>
      <c r="M3450">
        <v>289545</v>
      </c>
      <c r="N3450">
        <v>16000</v>
      </c>
      <c r="O3450" s="59">
        <v>26308835</v>
      </c>
    </row>
    <row r="3451" spans="1:15" x14ac:dyDescent="0.3">
      <c r="A3451" t="s">
        <v>696</v>
      </c>
      <c r="B3451">
        <v>115.76</v>
      </c>
      <c r="C3451">
        <v>1</v>
      </c>
      <c r="D3451" s="18">
        <v>39417</v>
      </c>
      <c r="E3451" s="18">
        <v>39442</v>
      </c>
      <c r="F3451" t="s">
        <v>5959</v>
      </c>
      <c r="G3451" t="s">
        <v>5969</v>
      </c>
      <c r="H3451" t="s">
        <v>681</v>
      </c>
      <c r="I3451" t="s">
        <v>693</v>
      </c>
      <c r="J3451" t="s">
        <v>694</v>
      </c>
      <c r="K3451" t="s">
        <v>2608</v>
      </c>
      <c r="L3451" t="s">
        <v>2607</v>
      </c>
      <c r="M3451">
        <v>2777454</v>
      </c>
      <c r="N3451">
        <v>16000</v>
      </c>
      <c r="O3451" s="59">
        <v>27671683</v>
      </c>
    </row>
    <row r="3452" spans="1:15" x14ac:dyDescent="0.3">
      <c r="A3452" t="s">
        <v>696</v>
      </c>
      <c r="B3452">
        <v>191.28</v>
      </c>
      <c r="C3452">
        <v>3</v>
      </c>
      <c r="D3452" s="18">
        <v>39398</v>
      </c>
      <c r="E3452" s="18">
        <v>39403</v>
      </c>
      <c r="F3452" t="s">
        <v>5959</v>
      </c>
      <c r="G3452" t="s">
        <v>5969</v>
      </c>
      <c r="H3452" t="s">
        <v>699</v>
      </c>
      <c r="I3452" t="s">
        <v>693</v>
      </c>
      <c r="J3452" t="s">
        <v>694</v>
      </c>
      <c r="K3452" t="s">
        <v>2606</v>
      </c>
      <c r="L3452" t="s">
        <v>2377</v>
      </c>
      <c r="M3452">
        <v>962636</v>
      </c>
      <c r="N3452">
        <v>70700</v>
      </c>
      <c r="O3452" s="59">
        <v>27482793</v>
      </c>
    </row>
    <row r="3453" spans="1:15" x14ac:dyDescent="0.3">
      <c r="A3453" t="s">
        <v>709</v>
      </c>
      <c r="B3453">
        <v>151.36000000000001</v>
      </c>
      <c r="C3453">
        <v>2</v>
      </c>
      <c r="D3453" s="18">
        <v>39363</v>
      </c>
      <c r="E3453" s="18">
        <v>39363</v>
      </c>
      <c r="F3453" t="s">
        <v>5959</v>
      </c>
      <c r="G3453" t="s">
        <v>5968</v>
      </c>
      <c r="H3453" t="s">
        <v>720</v>
      </c>
      <c r="I3453" t="s">
        <v>726</v>
      </c>
      <c r="J3453" t="s">
        <v>750</v>
      </c>
      <c r="K3453" t="s">
        <v>982</v>
      </c>
      <c r="L3453" t="s">
        <v>2081</v>
      </c>
      <c r="M3453">
        <v>1907074</v>
      </c>
      <c r="N3453">
        <v>90830</v>
      </c>
      <c r="O3453" s="59">
        <v>27210500</v>
      </c>
    </row>
    <row r="3454" spans="1:15" x14ac:dyDescent="0.3">
      <c r="A3454" t="s">
        <v>690</v>
      </c>
      <c r="B3454">
        <v>121.13</v>
      </c>
      <c r="C3454">
        <v>1</v>
      </c>
      <c r="D3454" s="18">
        <v>39409</v>
      </c>
      <c r="E3454" s="18">
        <v>39441</v>
      </c>
      <c r="F3454" t="s">
        <v>5959</v>
      </c>
      <c r="G3454" t="s">
        <v>5969</v>
      </c>
      <c r="H3454" t="s">
        <v>675</v>
      </c>
      <c r="I3454" t="s">
        <v>711</v>
      </c>
      <c r="J3454" t="s">
        <v>712</v>
      </c>
      <c r="K3454" t="s">
        <v>997</v>
      </c>
      <c r="L3454" t="s">
        <v>2605</v>
      </c>
      <c r="M3454">
        <v>136083</v>
      </c>
      <c r="N3454">
        <v>30300</v>
      </c>
      <c r="O3454" s="59">
        <v>27600120</v>
      </c>
    </row>
    <row r="3455" spans="1:15" x14ac:dyDescent="0.3">
      <c r="A3455" t="s">
        <v>676</v>
      </c>
      <c r="B3455">
        <v>183.17</v>
      </c>
      <c r="C3455">
        <v>2</v>
      </c>
      <c r="D3455" s="18">
        <v>39331</v>
      </c>
      <c r="E3455" s="18">
        <v>39391</v>
      </c>
      <c r="F3455" t="s">
        <v>5958</v>
      </c>
      <c r="G3455" t="s">
        <v>5969</v>
      </c>
      <c r="H3455" t="s">
        <v>699</v>
      </c>
      <c r="I3455" t="s">
        <v>683</v>
      </c>
      <c r="J3455" t="s">
        <v>703</v>
      </c>
      <c r="K3455" t="s">
        <v>1021</v>
      </c>
      <c r="L3455" t="s">
        <v>2604</v>
      </c>
      <c r="M3455">
        <v>923749</v>
      </c>
      <c r="N3455">
        <v>70700</v>
      </c>
      <c r="O3455" s="59">
        <v>26932229</v>
      </c>
    </row>
    <row r="3456" spans="1:15" x14ac:dyDescent="0.3">
      <c r="A3456" t="s">
        <v>709</v>
      </c>
      <c r="B3456">
        <v>135.12</v>
      </c>
      <c r="C3456">
        <v>2</v>
      </c>
      <c r="D3456" s="18">
        <v>39185</v>
      </c>
      <c r="E3456" s="18">
        <v>39220</v>
      </c>
      <c r="F3456" t="s">
        <v>5957</v>
      </c>
      <c r="G3456" t="s">
        <v>5969</v>
      </c>
      <c r="H3456" t="s">
        <v>681</v>
      </c>
      <c r="I3456" t="s">
        <v>746</v>
      </c>
      <c r="J3456" t="s">
        <v>782</v>
      </c>
      <c r="K3456" t="s">
        <v>1064</v>
      </c>
      <c r="L3456" t="s">
        <v>2603</v>
      </c>
      <c r="M3456">
        <v>382755</v>
      </c>
      <c r="N3456">
        <v>16000</v>
      </c>
      <c r="O3456" s="59">
        <v>17691796</v>
      </c>
    </row>
    <row r="3457" spans="1:15" x14ac:dyDescent="0.3">
      <c r="A3457" t="s">
        <v>696</v>
      </c>
      <c r="B3457">
        <v>185.27</v>
      </c>
      <c r="C3457">
        <v>3</v>
      </c>
      <c r="D3457" s="18">
        <v>39292</v>
      </c>
      <c r="E3457" s="18">
        <v>39305</v>
      </c>
      <c r="F3457" t="s">
        <v>5958</v>
      </c>
      <c r="G3457" t="s">
        <v>5969</v>
      </c>
      <c r="H3457" t="s">
        <v>699</v>
      </c>
      <c r="I3457" t="s">
        <v>693</v>
      </c>
      <c r="J3457" t="s">
        <v>694</v>
      </c>
      <c r="K3457" t="s">
        <v>1294</v>
      </c>
      <c r="L3457" t="s">
        <v>702</v>
      </c>
      <c r="M3457">
        <v>961069</v>
      </c>
      <c r="N3457">
        <v>70700</v>
      </c>
      <c r="O3457" s="59">
        <v>26611201</v>
      </c>
    </row>
    <row r="3458" spans="1:15" x14ac:dyDescent="0.3">
      <c r="A3458" t="s">
        <v>696</v>
      </c>
      <c r="B3458">
        <v>185.27</v>
      </c>
      <c r="C3458">
        <v>3</v>
      </c>
      <c r="D3458" s="18">
        <v>39275</v>
      </c>
      <c r="E3458" s="18">
        <v>39295</v>
      </c>
      <c r="F3458" t="s">
        <v>5958</v>
      </c>
      <c r="G3458" t="s">
        <v>5969</v>
      </c>
      <c r="H3458" t="s">
        <v>699</v>
      </c>
      <c r="I3458" t="s">
        <v>693</v>
      </c>
      <c r="J3458" t="s">
        <v>694</v>
      </c>
      <c r="K3458" t="s">
        <v>2602</v>
      </c>
      <c r="L3458" t="s">
        <v>2601</v>
      </c>
      <c r="M3458">
        <v>960974</v>
      </c>
      <c r="N3458">
        <v>70700</v>
      </c>
      <c r="O3458" s="59">
        <v>26501833</v>
      </c>
    </row>
    <row r="3459" spans="1:15" x14ac:dyDescent="0.3">
      <c r="A3459" t="s">
        <v>696</v>
      </c>
      <c r="B3459">
        <v>175</v>
      </c>
      <c r="C3459">
        <v>3</v>
      </c>
      <c r="D3459" s="18">
        <v>39137</v>
      </c>
      <c r="E3459" s="18">
        <v>39162</v>
      </c>
      <c r="F3459" t="s">
        <v>5960</v>
      </c>
      <c r="G3459" t="s">
        <v>5968</v>
      </c>
      <c r="H3459" t="s">
        <v>720</v>
      </c>
      <c r="I3459" t="s">
        <v>693</v>
      </c>
      <c r="J3459" t="s">
        <v>694</v>
      </c>
      <c r="K3459" t="s">
        <v>953</v>
      </c>
      <c r="L3459" t="s">
        <v>2600</v>
      </c>
      <c r="M3459">
        <v>9058526</v>
      </c>
      <c r="N3459">
        <v>90830</v>
      </c>
      <c r="O3459" s="59">
        <v>25521532</v>
      </c>
    </row>
    <row r="3460" spans="1:15" x14ac:dyDescent="0.3">
      <c r="A3460" t="s">
        <v>690</v>
      </c>
      <c r="B3460">
        <v>171.66</v>
      </c>
      <c r="C3460">
        <v>2</v>
      </c>
      <c r="D3460" s="18">
        <v>39136</v>
      </c>
      <c r="E3460" s="18">
        <v>39149</v>
      </c>
      <c r="F3460" t="s">
        <v>5960</v>
      </c>
      <c r="G3460" t="s">
        <v>5969</v>
      </c>
      <c r="H3460" t="s">
        <v>699</v>
      </c>
      <c r="I3460" t="s">
        <v>711</v>
      </c>
      <c r="J3460" t="s">
        <v>712</v>
      </c>
      <c r="K3460" t="s">
        <v>923</v>
      </c>
      <c r="L3460" t="s">
        <v>2279</v>
      </c>
      <c r="M3460">
        <v>1938607</v>
      </c>
      <c r="N3460">
        <v>70700</v>
      </c>
      <c r="O3460" s="59">
        <v>25445929</v>
      </c>
    </row>
    <row r="3461" spans="1:15" x14ac:dyDescent="0.3">
      <c r="A3461" t="s">
        <v>690</v>
      </c>
      <c r="B3461">
        <v>185.8</v>
      </c>
      <c r="C3461">
        <v>2</v>
      </c>
      <c r="D3461" s="18">
        <v>39124</v>
      </c>
      <c r="E3461" s="18">
        <v>39157</v>
      </c>
      <c r="F3461" t="s">
        <v>5960</v>
      </c>
      <c r="G3461" t="s">
        <v>5969</v>
      </c>
      <c r="H3461" t="s">
        <v>699</v>
      </c>
      <c r="I3461" t="s">
        <v>711</v>
      </c>
      <c r="J3461" t="s">
        <v>712</v>
      </c>
      <c r="K3461" t="s">
        <v>2158</v>
      </c>
      <c r="L3461" t="s">
        <v>2599</v>
      </c>
      <c r="M3461">
        <v>938285</v>
      </c>
      <c r="N3461">
        <v>70700</v>
      </c>
      <c r="O3461" s="59">
        <v>25395377</v>
      </c>
    </row>
    <row r="3462" spans="1:15" x14ac:dyDescent="0.3">
      <c r="A3462" t="s">
        <v>696</v>
      </c>
      <c r="B3462">
        <v>154.55000000000001</v>
      </c>
      <c r="C3462">
        <v>2</v>
      </c>
      <c r="D3462" s="18">
        <v>39233</v>
      </c>
      <c r="E3462" s="18">
        <v>39247</v>
      </c>
      <c r="F3462" t="s">
        <v>5957</v>
      </c>
      <c r="G3462" t="s">
        <v>5968</v>
      </c>
      <c r="H3462" t="s">
        <v>720</v>
      </c>
      <c r="I3462" t="s">
        <v>693</v>
      </c>
      <c r="J3462" t="s">
        <v>694</v>
      </c>
      <c r="K3462" t="s">
        <v>2598</v>
      </c>
      <c r="L3462" t="s">
        <v>856</v>
      </c>
      <c r="M3462">
        <v>2416471</v>
      </c>
      <c r="N3462">
        <v>90830</v>
      </c>
      <c r="O3462" s="59">
        <v>26203688</v>
      </c>
    </row>
    <row r="3463" spans="1:15" x14ac:dyDescent="0.3">
      <c r="A3463" t="s">
        <v>676</v>
      </c>
      <c r="B3463">
        <v>94.03</v>
      </c>
      <c r="C3463">
        <v>1</v>
      </c>
      <c r="D3463" s="18">
        <v>39321</v>
      </c>
      <c r="E3463" s="18">
        <v>39336</v>
      </c>
      <c r="F3463" t="s">
        <v>5958</v>
      </c>
      <c r="G3463" t="s">
        <v>5969</v>
      </c>
      <c r="H3463" t="s">
        <v>681</v>
      </c>
      <c r="I3463" t="s">
        <v>683</v>
      </c>
      <c r="J3463" t="s">
        <v>684</v>
      </c>
      <c r="K3463" t="s">
        <v>685</v>
      </c>
      <c r="L3463" t="s">
        <v>2597</v>
      </c>
      <c r="M3463">
        <v>1840976</v>
      </c>
      <c r="N3463">
        <v>16000</v>
      </c>
      <c r="O3463" s="59">
        <v>26902789</v>
      </c>
    </row>
    <row r="3464" spans="1:15" x14ac:dyDescent="0.3">
      <c r="A3464" t="s">
        <v>709</v>
      </c>
      <c r="B3464">
        <v>191.87</v>
      </c>
      <c r="C3464">
        <v>2</v>
      </c>
      <c r="D3464" s="18">
        <v>39090</v>
      </c>
      <c r="E3464" s="18">
        <v>39122</v>
      </c>
      <c r="F3464" t="s">
        <v>5960</v>
      </c>
      <c r="G3464" t="s">
        <v>5969</v>
      </c>
      <c r="H3464" t="s">
        <v>699</v>
      </c>
      <c r="I3464" t="s">
        <v>726</v>
      </c>
      <c r="J3464" t="s">
        <v>727</v>
      </c>
      <c r="K3464" t="s">
        <v>2596</v>
      </c>
      <c r="L3464" t="s">
        <v>2595</v>
      </c>
      <c r="M3464">
        <v>2636533</v>
      </c>
      <c r="N3464">
        <v>70700</v>
      </c>
      <c r="O3464" s="59">
        <v>25147373</v>
      </c>
    </row>
    <row r="3465" spans="1:15" x14ac:dyDescent="0.3">
      <c r="A3465" t="s">
        <v>696</v>
      </c>
      <c r="B3465">
        <v>145.02000000000001</v>
      </c>
      <c r="C3465">
        <v>3</v>
      </c>
      <c r="D3465" s="18">
        <v>39401</v>
      </c>
      <c r="E3465" s="18">
        <v>39414</v>
      </c>
      <c r="F3465" t="s">
        <v>5959</v>
      </c>
      <c r="G3465" t="s">
        <v>5969</v>
      </c>
      <c r="H3465" t="s">
        <v>675</v>
      </c>
      <c r="I3465" t="s">
        <v>765</v>
      </c>
      <c r="J3465" t="s">
        <v>766</v>
      </c>
      <c r="K3465" t="s">
        <v>765</v>
      </c>
      <c r="L3465" t="s">
        <v>1455</v>
      </c>
      <c r="M3465">
        <v>336821</v>
      </c>
      <c r="N3465">
        <v>30300</v>
      </c>
      <c r="O3465" s="59">
        <v>27561157</v>
      </c>
    </row>
    <row r="3466" spans="1:15" x14ac:dyDescent="0.3">
      <c r="A3466" t="s">
        <v>690</v>
      </c>
      <c r="B3466">
        <v>172.93</v>
      </c>
      <c r="C3466">
        <v>3</v>
      </c>
      <c r="D3466" s="18">
        <v>39165</v>
      </c>
      <c r="E3466" s="18">
        <v>39194</v>
      </c>
      <c r="F3466" t="s">
        <v>5960</v>
      </c>
      <c r="G3466" t="s">
        <v>5968</v>
      </c>
      <c r="H3466" t="s">
        <v>720</v>
      </c>
      <c r="I3466" t="s">
        <v>722</v>
      </c>
      <c r="J3466" t="s">
        <v>843</v>
      </c>
      <c r="K3466" t="s">
        <v>844</v>
      </c>
      <c r="L3466" t="s">
        <v>2594</v>
      </c>
      <c r="M3466">
        <v>127747</v>
      </c>
      <c r="N3466">
        <v>90830</v>
      </c>
      <c r="O3466" s="59">
        <v>25710503</v>
      </c>
    </row>
    <row r="3467" spans="1:15" x14ac:dyDescent="0.3">
      <c r="A3467" t="s">
        <v>696</v>
      </c>
      <c r="B3467">
        <v>125.7</v>
      </c>
      <c r="C3467">
        <v>1</v>
      </c>
      <c r="D3467" s="18">
        <v>39391</v>
      </c>
      <c r="E3467" s="18">
        <v>39413</v>
      </c>
      <c r="F3467" t="s">
        <v>5959</v>
      </c>
      <c r="G3467" t="s">
        <v>5969</v>
      </c>
      <c r="H3467" t="s">
        <v>681</v>
      </c>
      <c r="I3467" t="s">
        <v>693</v>
      </c>
      <c r="J3467" t="s">
        <v>694</v>
      </c>
      <c r="K3467" t="s">
        <v>955</v>
      </c>
      <c r="L3467" t="s">
        <v>1024</v>
      </c>
      <c r="M3467">
        <v>358243</v>
      </c>
      <c r="N3467">
        <v>16000</v>
      </c>
      <c r="O3467" s="59">
        <v>27624685</v>
      </c>
    </row>
    <row r="3468" spans="1:15" x14ac:dyDescent="0.3">
      <c r="A3468" t="s">
        <v>676</v>
      </c>
      <c r="B3468">
        <v>94.03</v>
      </c>
      <c r="C3468">
        <v>1</v>
      </c>
      <c r="D3468" s="18">
        <v>39279</v>
      </c>
      <c r="E3468" s="18">
        <v>39334</v>
      </c>
      <c r="F3468" t="s">
        <v>5958</v>
      </c>
      <c r="G3468" t="s">
        <v>5969</v>
      </c>
      <c r="H3468" t="s">
        <v>681</v>
      </c>
      <c r="I3468" t="s">
        <v>683</v>
      </c>
      <c r="J3468" t="s">
        <v>684</v>
      </c>
      <c r="K3468" t="s">
        <v>685</v>
      </c>
      <c r="L3468" t="s">
        <v>2593</v>
      </c>
      <c r="M3468">
        <v>997872</v>
      </c>
      <c r="N3468">
        <v>16000</v>
      </c>
      <c r="O3468" s="59">
        <v>26633761</v>
      </c>
    </row>
    <row r="3469" spans="1:15" x14ac:dyDescent="0.3">
      <c r="A3469" t="s">
        <v>676</v>
      </c>
      <c r="B3469">
        <v>94.77</v>
      </c>
      <c r="C3469">
        <v>1</v>
      </c>
      <c r="D3469" s="18">
        <v>39207</v>
      </c>
      <c r="E3469" s="18">
        <v>39285</v>
      </c>
      <c r="F3469" t="s">
        <v>5957</v>
      </c>
      <c r="G3469" t="s">
        <v>5969</v>
      </c>
      <c r="H3469" t="s">
        <v>681</v>
      </c>
      <c r="I3469" t="s">
        <v>678</v>
      </c>
      <c r="J3469" t="s">
        <v>679</v>
      </c>
      <c r="K3469" t="s">
        <v>2592</v>
      </c>
      <c r="L3469" t="s">
        <v>2591</v>
      </c>
      <c r="M3469">
        <v>303052</v>
      </c>
      <c r="N3469">
        <v>16000</v>
      </c>
      <c r="O3469" s="59">
        <v>26041057</v>
      </c>
    </row>
    <row r="3470" spans="1:15" x14ac:dyDescent="0.3">
      <c r="A3470" t="s">
        <v>696</v>
      </c>
      <c r="B3470">
        <v>182.38</v>
      </c>
      <c r="C3470">
        <v>3</v>
      </c>
      <c r="D3470" s="18">
        <v>39389</v>
      </c>
      <c r="E3470" s="18">
        <v>39413</v>
      </c>
      <c r="F3470" t="s">
        <v>5959</v>
      </c>
      <c r="G3470" t="s">
        <v>5969</v>
      </c>
      <c r="H3470" t="s">
        <v>699</v>
      </c>
      <c r="I3470" t="s">
        <v>693</v>
      </c>
      <c r="J3470" t="s">
        <v>694</v>
      </c>
      <c r="K3470" t="s">
        <v>1525</v>
      </c>
      <c r="L3470" t="s">
        <v>1524</v>
      </c>
      <c r="M3470">
        <v>961868</v>
      </c>
      <c r="N3470">
        <v>70700</v>
      </c>
      <c r="O3470" s="59">
        <v>27427921</v>
      </c>
    </row>
    <row r="3471" spans="1:15" x14ac:dyDescent="0.3">
      <c r="A3471" t="s">
        <v>696</v>
      </c>
      <c r="B3471">
        <v>168.82</v>
      </c>
      <c r="C3471">
        <v>2</v>
      </c>
      <c r="D3471" s="18">
        <v>39230</v>
      </c>
      <c r="E3471" s="18">
        <v>39254</v>
      </c>
      <c r="F3471" t="s">
        <v>5957</v>
      </c>
      <c r="G3471" t="s">
        <v>5968</v>
      </c>
      <c r="H3471" t="s">
        <v>720</v>
      </c>
      <c r="I3471" t="s">
        <v>693</v>
      </c>
      <c r="J3471" t="s">
        <v>694</v>
      </c>
      <c r="K3471" t="s">
        <v>1984</v>
      </c>
      <c r="L3471" t="s">
        <v>2164</v>
      </c>
      <c r="M3471">
        <v>2303040</v>
      </c>
      <c r="N3471">
        <v>90830</v>
      </c>
      <c r="O3471" s="59">
        <v>26205413</v>
      </c>
    </row>
    <row r="3472" spans="1:15" x14ac:dyDescent="0.3">
      <c r="A3472" t="s">
        <v>690</v>
      </c>
      <c r="B3472">
        <v>121.13</v>
      </c>
      <c r="C3472">
        <v>1</v>
      </c>
      <c r="D3472" s="18">
        <v>39383</v>
      </c>
      <c r="E3472" s="18">
        <v>39385</v>
      </c>
      <c r="F3472" t="s">
        <v>5959</v>
      </c>
      <c r="G3472" t="s">
        <v>5969</v>
      </c>
      <c r="H3472" t="s">
        <v>675</v>
      </c>
      <c r="I3472" t="s">
        <v>711</v>
      </c>
      <c r="J3472" t="s">
        <v>712</v>
      </c>
      <c r="K3472" t="s">
        <v>1967</v>
      </c>
      <c r="L3472" t="s">
        <v>2590</v>
      </c>
      <c r="M3472">
        <v>135296</v>
      </c>
      <c r="N3472">
        <v>30300</v>
      </c>
      <c r="O3472" s="59">
        <v>27381389</v>
      </c>
    </row>
    <row r="3473" spans="1:15" x14ac:dyDescent="0.3">
      <c r="A3473" t="s">
        <v>696</v>
      </c>
      <c r="B3473">
        <v>154.55000000000001</v>
      </c>
      <c r="C3473">
        <v>2</v>
      </c>
      <c r="D3473" s="18">
        <v>39278</v>
      </c>
      <c r="E3473" s="18">
        <v>39283</v>
      </c>
      <c r="F3473" t="s">
        <v>5958</v>
      </c>
      <c r="G3473" t="s">
        <v>5968</v>
      </c>
      <c r="H3473" t="s">
        <v>720</v>
      </c>
      <c r="I3473" t="s">
        <v>693</v>
      </c>
      <c r="J3473" t="s">
        <v>694</v>
      </c>
      <c r="K3473" t="s">
        <v>2589</v>
      </c>
      <c r="L3473" t="s">
        <v>2588</v>
      </c>
      <c r="M3473">
        <v>2525716</v>
      </c>
      <c r="N3473">
        <v>90830</v>
      </c>
      <c r="O3473" s="59">
        <v>26635634</v>
      </c>
    </row>
    <row r="3474" spans="1:15" x14ac:dyDescent="0.3">
      <c r="A3474" t="s">
        <v>709</v>
      </c>
      <c r="B3474">
        <v>142.51</v>
      </c>
      <c r="C3474">
        <v>2</v>
      </c>
      <c r="D3474" s="18">
        <v>39166</v>
      </c>
      <c r="E3474" s="18">
        <v>39174</v>
      </c>
      <c r="F3474" t="s">
        <v>5960</v>
      </c>
      <c r="G3474" t="s">
        <v>5969</v>
      </c>
      <c r="H3474" t="s">
        <v>675</v>
      </c>
      <c r="I3474" t="s">
        <v>706</v>
      </c>
      <c r="J3474" t="s">
        <v>707</v>
      </c>
      <c r="K3474" t="s">
        <v>1280</v>
      </c>
      <c r="L3474" t="s">
        <v>1618</v>
      </c>
      <c r="M3474">
        <v>183394</v>
      </c>
      <c r="N3474">
        <v>30300</v>
      </c>
      <c r="O3474" s="59">
        <v>2048146</v>
      </c>
    </row>
    <row r="3475" spans="1:15" x14ac:dyDescent="0.3">
      <c r="A3475" t="s">
        <v>690</v>
      </c>
      <c r="B3475">
        <v>111.12</v>
      </c>
      <c r="C3475">
        <v>1</v>
      </c>
      <c r="D3475" s="18">
        <v>39206</v>
      </c>
      <c r="E3475" s="18">
        <v>39220</v>
      </c>
      <c r="F3475" t="s">
        <v>5957</v>
      </c>
      <c r="G3475" t="s">
        <v>5969</v>
      </c>
      <c r="H3475" t="s">
        <v>681</v>
      </c>
      <c r="I3475" t="s">
        <v>839</v>
      </c>
      <c r="J3475" t="s">
        <v>840</v>
      </c>
      <c r="K3475" t="s">
        <v>2587</v>
      </c>
      <c r="L3475" t="s">
        <v>2586</v>
      </c>
      <c r="M3475">
        <v>290189</v>
      </c>
      <c r="N3475">
        <v>16000</v>
      </c>
      <c r="O3475" s="59">
        <v>26040044</v>
      </c>
    </row>
    <row r="3476" spans="1:15" x14ac:dyDescent="0.3">
      <c r="A3476" t="s">
        <v>690</v>
      </c>
      <c r="B3476">
        <v>89.04</v>
      </c>
      <c r="C3476">
        <v>1</v>
      </c>
      <c r="D3476" s="18">
        <v>39185</v>
      </c>
      <c r="E3476" s="18">
        <v>39196</v>
      </c>
      <c r="F3476" t="s">
        <v>5957</v>
      </c>
      <c r="G3476" t="s">
        <v>5969</v>
      </c>
      <c r="H3476" t="s">
        <v>681</v>
      </c>
      <c r="I3476" t="s">
        <v>687</v>
      </c>
      <c r="J3476" t="s">
        <v>688</v>
      </c>
      <c r="K3476" t="s">
        <v>1038</v>
      </c>
      <c r="L3476" t="s">
        <v>2585</v>
      </c>
      <c r="M3476">
        <v>9194901</v>
      </c>
      <c r="N3476">
        <v>16000</v>
      </c>
      <c r="O3476" s="59">
        <v>25879341</v>
      </c>
    </row>
    <row r="3477" spans="1:15" x14ac:dyDescent="0.3">
      <c r="A3477" t="s">
        <v>690</v>
      </c>
      <c r="B3477">
        <v>124.33</v>
      </c>
      <c r="C3477">
        <v>1</v>
      </c>
      <c r="D3477" s="18">
        <v>39353</v>
      </c>
      <c r="E3477" s="18">
        <v>39368</v>
      </c>
      <c r="F3477" t="s">
        <v>5958</v>
      </c>
      <c r="G3477" t="s">
        <v>5969</v>
      </c>
      <c r="H3477" t="s">
        <v>681</v>
      </c>
      <c r="I3477" t="s">
        <v>722</v>
      </c>
      <c r="J3477" t="s">
        <v>843</v>
      </c>
      <c r="K3477" t="s">
        <v>1118</v>
      </c>
      <c r="L3477" t="s">
        <v>1910</v>
      </c>
      <c r="M3477">
        <v>1964763</v>
      </c>
      <c r="N3477">
        <v>16000</v>
      </c>
      <c r="O3477" s="59">
        <v>27215509</v>
      </c>
    </row>
    <row r="3478" spans="1:15" x14ac:dyDescent="0.3">
      <c r="A3478" t="s">
        <v>690</v>
      </c>
      <c r="B3478">
        <v>104.82</v>
      </c>
      <c r="C3478">
        <v>2</v>
      </c>
      <c r="D3478" s="18">
        <v>39305</v>
      </c>
      <c r="E3478" s="18">
        <v>39318</v>
      </c>
      <c r="F3478" t="s">
        <v>5958</v>
      </c>
      <c r="G3478" t="s">
        <v>5969</v>
      </c>
      <c r="H3478" t="s">
        <v>681</v>
      </c>
      <c r="I3478" t="s">
        <v>687</v>
      </c>
      <c r="J3478" t="s">
        <v>688</v>
      </c>
      <c r="K3478" t="s">
        <v>2584</v>
      </c>
      <c r="L3478" t="s">
        <v>814</v>
      </c>
      <c r="M3478">
        <v>9195909</v>
      </c>
      <c r="N3478">
        <v>16000</v>
      </c>
      <c r="O3478" s="59">
        <v>26792178</v>
      </c>
    </row>
    <row r="3479" spans="1:15" x14ac:dyDescent="0.3">
      <c r="A3479" t="s">
        <v>709</v>
      </c>
      <c r="B3479">
        <v>134.38</v>
      </c>
      <c r="C3479">
        <v>2</v>
      </c>
      <c r="D3479" s="18">
        <v>39317</v>
      </c>
      <c r="E3479" s="18">
        <v>39359</v>
      </c>
      <c r="F3479" t="s">
        <v>5958</v>
      </c>
      <c r="G3479" t="s">
        <v>5969</v>
      </c>
      <c r="H3479" t="s">
        <v>681</v>
      </c>
      <c r="I3479" t="s">
        <v>746</v>
      </c>
      <c r="J3479" t="s">
        <v>782</v>
      </c>
      <c r="K3479" t="s">
        <v>2566</v>
      </c>
      <c r="L3479" t="s">
        <v>2565</v>
      </c>
      <c r="M3479">
        <v>383787</v>
      </c>
      <c r="N3479">
        <v>16000</v>
      </c>
      <c r="O3479" s="59">
        <v>17767830</v>
      </c>
    </row>
    <row r="3480" spans="1:15" x14ac:dyDescent="0.3">
      <c r="A3480" t="s">
        <v>696</v>
      </c>
      <c r="B3480">
        <v>168.82</v>
      </c>
      <c r="C3480">
        <v>2</v>
      </c>
      <c r="D3480" s="18">
        <v>39149</v>
      </c>
      <c r="E3480" s="18">
        <v>39159</v>
      </c>
      <c r="F3480" t="s">
        <v>5960</v>
      </c>
      <c r="G3480" t="s">
        <v>5968</v>
      </c>
      <c r="H3480" t="s">
        <v>720</v>
      </c>
      <c r="I3480" t="s">
        <v>693</v>
      </c>
      <c r="J3480" t="s">
        <v>694</v>
      </c>
      <c r="K3480" t="s">
        <v>1266</v>
      </c>
      <c r="L3480" t="s">
        <v>1265</v>
      </c>
      <c r="M3480">
        <v>2811171</v>
      </c>
      <c r="N3480">
        <v>90830</v>
      </c>
      <c r="O3480" s="59">
        <v>25624803</v>
      </c>
    </row>
    <row r="3481" spans="1:15" x14ac:dyDescent="0.3">
      <c r="A3481" t="s">
        <v>676</v>
      </c>
      <c r="B3481">
        <v>142.47</v>
      </c>
      <c r="C3481">
        <v>2</v>
      </c>
      <c r="D3481" s="18">
        <v>39117</v>
      </c>
      <c r="E3481" s="18">
        <v>39150</v>
      </c>
      <c r="F3481" t="s">
        <v>5960</v>
      </c>
      <c r="G3481" t="s">
        <v>5969</v>
      </c>
      <c r="H3481" t="s">
        <v>675</v>
      </c>
      <c r="I3481" t="s">
        <v>672</v>
      </c>
      <c r="J3481" t="s">
        <v>779</v>
      </c>
      <c r="K3481" t="s">
        <v>795</v>
      </c>
      <c r="L3481" t="s">
        <v>2583</v>
      </c>
      <c r="M3481">
        <v>349038</v>
      </c>
      <c r="N3481">
        <v>30300</v>
      </c>
      <c r="O3481" s="59">
        <v>25372812</v>
      </c>
    </row>
    <row r="3482" spans="1:15" x14ac:dyDescent="0.3">
      <c r="A3482" t="s">
        <v>709</v>
      </c>
      <c r="B3482">
        <v>135.12</v>
      </c>
      <c r="C3482">
        <v>2</v>
      </c>
      <c r="D3482" s="18">
        <v>39102</v>
      </c>
      <c r="E3482" s="18">
        <v>39129</v>
      </c>
      <c r="F3482" t="s">
        <v>5960</v>
      </c>
      <c r="G3482" t="s">
        <v>5969</v>
      </c>
      <c r="H3482" t="s">
        <v>681</v>
      </c>
      <c r="I3482" t="s">
        <v>746</v>
      </c>
      <c r="J3482" t="s">
        <v>782</v>
      </c>
      <c r="K3482" t="s">
        <v>2085</v>
      </c>
      <c r="L3482" t="s">
        <v>2533</v>
      </c>
      <c r="M3482">
        <v>383109</v>
      </c>
      <c r="N3482">
        <v>16000</v>
      </c>
      <c r="O3482" s="59">
        <v>17648471</v>
      </c>
    </row>
    <row r="3483" spans="1:15" x14ac:dyDescent="0.3">
      <c r="A3483" t="s">
        <v>696</v>
      </c>
      <c r="B3483">
        <v>141.34</v>
      </c>
      <c r="C3483">
        <v>2</v>
      </c>
      <c r="D3483" s="18">
        <v>39101</v>
      </c>
      <c r="E3483" s="18">
        <v>39103</v>
      </c>
      <c r="F3483" t="s">
        <v>5960</v>
      </c>
      <c r="G3483" t="s">
        <v>5969</v>
      </c>
      <c r="H3483" t="s">
        <v>675</v>
      </c>
      <c r="I3483" t="s">
        <v>946</v>
      </c>
      <c r="J3483" t="s">
        <v>947</v>
      </c>
      <c r="K3483" t="s">
        <v>948</v>
      </c>
      <c r="L3483" t="s">
        <v>1593</v>
      </c>
      <c r="M3483">
        <v>18707</v>
      </c>
      <c r="N3483">
        <v>30300</v>
      </c>
      <c r="O3483" s="59">
        <v>25328267</v>
      </c>
    </row>
    <row r="3484" spans="1:15" x14ac:dyDescent="0.3">
      <c r="A3484" t="s">
        <v>676</v>
      </c>
      <c r="B3484">
        <v>94.77</v>
      </c>
      <c r="C3484">
        <v>1</v>
      </c>
      <c r="D3484" s="18">
        <v>39112</v>
      </c>
      <c r="E3484" s="18">
        <v>39144</v>
      </c>
      <c r="F3484" t="s">
        <v>5960</v>
      </c>
      <c r="G3484" t="s">
        <v>5969</v>
      </c>
      <c r="H3484" t="s">
        <v>681</v>
      </c>
      <c r="I3484" t="s">
        <v>678</v>
      </c>
      <c r="J3484" t="s">
        <v>679</v>
      </c>
      <c r="K3484" t="s">
        <v>678</v>
      </c>
      <c r="L3484" t="s">
        <v>2582</v>
      </c>
      <c r="M3484">
        <v>303899</v>
      </c>
      <c r="N3484">
        <v>16000</v>
      </c>
      <c r="O3484" s="59">
        <v>25368851</v>
      </c>
    </row>
    <row r="3485" spans="1:15" x14ac:dyDescent="0.3">
      <c r="A3485" t="s">
        <v>709</v>
      </c>
      <c r="B3485">
        <v>174.36</v>
      </c>
      <c r="C3485">
        <v>2</v>
      </c>
      <c r="D3485" s="18">
        <v>39136</v>
      </c>
      <c r="E3485" s="18">
        <v>39152</v>
      </c>
      <c r="F3485" t="s">
        <v>5960</v>
      </c>
      <c r="G3485" t="s">
        <v>5969</v>
      </c>
      <c r="H3485" t="s">
        <v>675</v>
      </c>
      <c r="I3485" t="s">
        <v>746</v>
      </c>
      <c r="J3485" t="s">
        <v>782</v>
      </c>
      <c r="K3485" t="s">
        <v>1773</v>
      </c>
      <c r="L3485" t="s">
        <v>1772</v>
      </c>
      <c r="M3485">
        <v>382978</v>
      </c>
      <c r="N3485">
        <v>30300</v>
      </c>
      <c r="O3485" s="59">
        <v>17651680</v>
      </c>
    </row>
    <row r="3486" spans="1:15" x14ac:dyDescent="0.3">
      <c r="A3486" t="s">
        <v>676</v>
      </c>
      <c r="B3486">
        <v>186.44</v>
      </c>
      <c r="C3486">
        <v>2</v>
      </c>
      <c r="D3486" s="18">
        <v>39410</v>
      </c>
      <c r="E3486" s="18">
        <v>39502</v>
      </c>
      <c r="F3486" t="s">
        <v>5959</v>
      </c>
      <c r="G3486" t="s">
        <v>5969</v>
      </c>
      <c r="H3486" t="s">
        <v>699</v>
      </c>
      <c r="I3486" t="s">
        <v>672</v>
      </c>
      <c r="J3486" t="s">
        <v>779</v>
      </c>
      <c r="K3486" t="s">
        <v>1530</v>
      </c>
      <c r="L3486" t="s">
        <v>2581</v>
      </c>
      <c r="M3486">
        <v>2766945</v>
      </c>
      <c r="N3486">
        <v>70700</v>
      </c>
      <c r="O3486" s="59">
        <v>27592046</v>
      </c>
    </row>
    <row r="3487" spans="1:15" x14ac:dyDescent="0.3">
      <c r="A3487" t="s">
        <v>690</v>
      </c>
      <c r="B3487">
        <v>89.04</v>
      </c>
      <c r="C3487">
        <v>1</v>
      </c>
      <c r="D3487" s="18">
        <v>39284</v>
      </c>
      <c r="E3487" s="18">
        <v>39296</v>
      </c>
      <c r="F3487" t="s">
        <v>5958</v>
      </c>
      <c r="G3487" t="s">
        <v>5969</v>
      </c>
      <c r="H3487" t="s">
        <v>681</v>
      </c>
      <c r="I3487" t="s">
        <v>687</v>
      </c>
      <c r="J3487" t="s">
        <v>688</v>
      </c>
      <c r="K3487" t="s">
        <v>2580</v>
      </c>
      <c r="L3487" t="s">
        <v>2129</v>
      </c>
      <c r="M3487">
        <v>1741644</v>
      </c>
      <c r="N3487">
        <v>16000</v>
      </c>
      <c r="O3487" s="59">
        <v>26630183</v>
      </c>
    </row>
    <row r="3488" spans="1:15" x14ac:dyDescent="0.3">
      <c r="A3488" t="s">
        <v>696</v>
      </c>
      <c r="B3488">
        <v>192.93</v>
      </c>
      <c r="C3488">
        <v>4</v>
      </c>
      <c r="D3488" s="18">
        <v>39249</v>
      </c>
      <c r="E3488" s="18">
        <v>39254</v>
      </c>
      <c r="F3488" t="s">
        <v>5957</v>
      </c>
      <c r="G3488" t="s">
        <v>5968</v>
      </c>
      <c r="H3488" t="s">
        <v>755</v>
      </c>
      <c r="I3488" t="s">
        <v>946</v>
      </c>
      <c r="J3488" t="s">
        <v>1124</v>
      </c>
      <c r="K3488" t="s">
        <v>1834</v>
      </c>
      <c r="L3488" t="s">
        <v>2241</v>
      </c>
      <c r="M3488">
        <v>960269</v>
      </c>
      <c r="N3488">
        <v>87000</v>
      </c>
      <c r="O3488" s="59">
        <v>26343181</v>
      </c>
    </row>
    <row r="3489" spans="1:15" x14ac:dyDescent="0.3">
      <c r="A3489" t="s">
        <v>696</v>
      </c>
      <c r="B3489">
        <v>157.82</v>
      </c>
      <c r="C3489">
        <v>3</v>
      </c>
      <c r="D3489" s="18">
        <v>39405</v>
      </c>
      <c r="E3489" s="18">
        <v>39427</v>
      </c>
      <c r="F3489" t="s">
        <v>5959</v>
      </c>
      <c r="G3489" t="s">
        <v>5969</v>
      </c>
      <c r="H3489" t="s">
        <v>675</v>
      </c>
      <c r="I3489" t="s">
        <v>765</v>
      </c>
      <c r="J3489" t="s">
        <v>766</v>
      </c>
      <c r="K3489" t="s">
        <v>1189</v>
      </c>
      <c r="L3489" t="s">
        <v>2579</v>
      </c>
      <c r="M3489">
        <v>340124</v>
      </c>
      <c r="N3489">
        <v>30300</v>
      </c>
      <c r="O3489" s="59">
        <v>27615692</v>
      </c>
    </row>
    <row r="3490" spans="1:15" x14ac:dyDescent="0.3">
      <c r="A3490" t="s">
        <v>690</v>
      </c>
      <c r="B3490">
        <v>92.9</v>
      </c>
      <c r="C3490">
        <v>2</v>
      </c>
      <c r="D3490" s="18">
        <v>39244</v>
      </c>
      <c r="E3490" s="18">
        <v>39252</v>
      </c>
      <c r="F3490" t="s">
        <v>5957</v>
      </c>
      <c r="G3490" t="s">
        <v>5969</v>
      </c>
      <c r="H3490" t="s">
        <v>681</v>
      </c>
      <c r="I3490" t="s">
        <v>711</v>
      </c>
      <c r="J3490" t="s">
        <v>712</v>
      </c>
      <c r="K3490" t="s">
        <v>2578</v>
      </c>
      <c r="L3490" t="s">
        <v>1543</v>
      </c>
      <c r="M3490">
        <v>148068</v>
      </c>
      <c r="N3490">
        <v>16000</v>
      </c>
      <c r="O3490" s="59">
        <v>2182957</v>
      </c>
    </row>
    <row r="3491" spans="1:15" x14ac:dyDescent="0.3">
      <c r="A3491" t="s">
        <v>690</v>
      </c>
      <c r="B3491">
        <v>181.83</v>
      </c>
      <c r="C3491">
        <v>4</v>
      </c>
      <c r="D3491" s="18">
        <v>39367</v>
      </c>
      <c r="E3491" s="18">
        <v>39391</v>
      </c>
      <c r="F3491" t="s">
        <v>5959</v>
      </c>
      <c r="G3491" t="s">
        <v>5969</v>
      </c>
      <c r="H3491" t="s">
        <v>699</v>
      </c>
      <c r="I3491" t="s">
        <v>711</v>
      </c>
      <c r="J3491" t="s">
        <v>712</v>
      </c>
      <c r="K3491" t="s">
        <v>1499</v>
      </c>
      <c r="L3491" t="s">
        <v>2577</v>
      </c>
      <c r="M3491">
        <v>936462</v>
      </c>
      <c r="N3491">
        <v>70700</v>
      </c>
      <c r="O3491" s="59">
        <v>27260380</v>
      </c>
    </row>
    <row r="3492" spans="1:15" x14ac:dyDescent="0.3">
      <c r="A3492" t="s">
        <v>696</v>
      </c>
      <c r="B3492">
        <v>168.82</v>
      </c>
      <c r="C3492">
        <v>2</v>
      </c>
      <c r="D3492" s="18">
        <v>39124</v>
      </c>
      <c r="E3492" s="18">
        <v>39127</v>
      </c>
      <c r="F3492" t="s">
        <v>5960</v>
      </c>
      <c r="G3492" t="s">
        <v>5968</v>
      </c>
      <c r="H3492" t="s">
        <v>720</v>
      </c>
      <c r="I3492" t="s">
        <v>693</v>
      </c>
      <c r="J3492" t="s">
        <v>694</v>
      </c>
      <c r="K3492" t="s">
        <v>1156</v>
      </c>
      <c r="L3492" t="s">
        <v>1226</v>
      </c>
      <c r="M3492">
        <v>961547</v>
      </c>
      <c r="N3492">
        <v>90830</v>
      </c>
      <c r="O3492" s="59">
        <v>1981203</v>
      </c>
    </row>
    <row r="3493" spans="1:15" x14ac:dyDescent="0.3">
      <c r="A3493" t="s">
        <v>676</v>
      </c>
      <c r="B3493">
        <v>146.53</v>
      </c>
      <c r="C3493">
        <v>2</v>
      </c>
      <c r="D3493" s="18">
        <v>39132</v>
      </c>
      <c r="E3493" s="18">
        <v>39158</v>
      </c>
      <c r="F3493" t="s">
        <v>5960</v>
      </c>
      <c r="G3493" t="s">
        <v>5969</v>
      </c>
      <c r="H3493" t="s">
        <v>675</v>
      </c>
      <c r="I3493" t="s">
        <v>672</v>
      </c>
      <c r="J3493" t="s">
        <v>851</v>
      </c>
      <c r="K3493" t="s">
        <v>2576</v>
      </c>
      <c r="L3493" t="s">
        <v>2575</v>
      </c>
      <c r="M3493">
        <v>2058409</v>
      </c>
      <c r="N3493">
        <v>30300</v>
      </c>
      <c r="O3493" s="59">
        <v>25467155</v>
      </c>
    </row>
    <row r="3494" spans="1:15" x14ac:dyDescent="0.3">
      <c r="A3494" t="s">
        <v>676</v>
      </c>
      <c r="B3494">
        <v>182.75</v>
      </c>
      <c r="C3494">
        <v>3</v>
      </c>
      <c r="D3494" s="18">
        <v>39202</v>
      </c>
      <c r="E3494" s="18">
        <v>39226</v>
      </c>
      <c r="F3494" t="s">
        <v>5957</v>
      </c>
      <c r="G3494" t="s">
        <v>5969</v>
      </c>
      <c r="H3494" t="s">
        <v>699</v>
      </c>
      <c r="I3494" t="s">
        <v>683</v>
      </c>
      <c r="J3494" t="s">
        <v>684</v>
      </c>
      <c r="K3494" t="s">
        <v>2574</v>
      </c>
      <c r="L3494" t="s">
        <v>2573</v>
      </c>
      <c r="M3494">
        <v>958065</v>
      </c>
      <c r="N3494">
        <v>70700</v>
      </c>
      <c r="O3494" s="59">
        <v>25965974</v>
      </c>
    </row>
    <row r="3495" spans="1:15" x14ac:dyDescent="0.3">
      <c r="A3495" t="s">
        <v>709</v>
      </c>
      <c r="B3495">
        <v>127.08</v>
      </c>
      <c r="C3495">
        <v>3</v>
      </c>
      <c r="D3495" s="18">
        <v>39166</v>
      </c>
      <c r="E3495" s="18">
        <v>39171</v>
      </c>
      <c r="F3495" t="s">
        <v>5960</v>
      </c>
      <c r="G3495" t="s">
        <v>5969</v>
      </c>
      <c r="H3495" t="s">
        <v>681</v>
      </c>
      <c r="I3495" t="s">
        <v>771</v>
      </c>
      <c r="J3495" t="s">
        <v>772</v>
      </c>
      <c r="K3495" t="s">
        <v>2572</v>
      </c>
      <c r="L3495" t="s">
        <v>2571</v>
      </c>
      <c r="M3495">
        <v>72208</v>
      </c>
      <c r="N3495">
        <v>16000</v>
      </c>
      <c r="O3495" s="59">
        <v>25707089</v>
      </c>
    </row>
    <row r="3496" spans="1:15" x14ac:dyDescent="0.3">
      <c r="A3496" t="s">
        <v>690</v>
      </c>
      <c r="B3496">
        <v>136.44</v>
      </c>
      <c r="C3496">
        <v>2</v>
      </c>
      <c r="D3496" s="18">
        <v>39286</v>
      </c>
      <c r="E3496" s="18">
        <v>39290</v>
      </c>
      <c r="F3496" t="s">
        <v>5958</v>
      </c>
      <c r="G3496" t="s">
        <v>5969</v>
      </c>
      <c r="H3496" t="s">
        <v>675</v>
      </c>
      <c r="I3496" t="s">
        <v>722</v>
      </c>
      <c r="J3496" t="s">
        <v>797</v>
      </c>
      <c r="K3496" t="s">
        <v>1018</v>
      </c>
      <c r="L3496" t="s">
        <v>2570</v>
      </c>
      <c r="M3496">
        <v>769274</v>
      </c>
      <c r="N3496">
        <v>30300</v>
      </c>
      <c r="O3496" s="59">
        <v>26672328</v>
      </c>
    </row>
    <row r="3497" spans="1:15" x14ac:dyDescent="0.3">
      <c r="A3497" t="s">
        <v>709</v>
      </c>
      <c r="B3497">
        <v>192.3</v>
      </c>
      <c r="C3497">
        <v>3</v>
      </c>
      <c r="D3497" s="18">
        <v>39160</v>
      </c>
      <c r="E3497" s="18">
        <v>39192</v>
      </c>
      <c r="F3497" t="s">
        <v>5960</v>
      </c>
      <c r="G3497" t="s">
        <v>5968</v>
      </c>
      <c r="H3497" t="s">
        <v>755</v>
      </c>
      <c r="I3497" t="s">
        <v>706</v>
      </c>
      <c r="J3497" t="s">
        <v>707</v>
      </c>
      <c r="K3497" t="s">
        <v>2569</v>
      </c>
      <c r="L3497" t="s">
        <v>2568</v>
      </c>
      <c r="M3497">
        <v>2649596</v>
      </c>
      <c r="N3497">
        <v>87000</v>
      </c>
      <c r="O3497" s="59">
        <v>25649156</v>
      </c>
    </row>
    <row r="3498" spans="1:15" x14ac:dyDescent="0.3">
      <c r="A3498" t="s">
        <v>690</v>
      </c>
      <c r="B3498">
        <v>118.3</v>
      </c>
      <c r="C3498">
        <v>1</v>
      </c>
      <c r="D3498" s="18">
        <v>39299</v>
      </c>
      <c r="E3498" s="18">
        <v>39327</v>
      </c>
      <c r="F3498" t="s">
        <v>5958</v>
      </c>
      <c r="G3498" t="s">
        <v>5968</v>
      </c>
      <c r="H3498" t="s">
        <v>720</v>
      </c>
      <c r="I3498" t="s">
        <v>711</v>
      </c>
      <c r="J3498" t="s">
        <v>712</v>
      </c>
      <c r="K3498" t="s">
        <v>1747</v>
      </c>
      <c r="L3498" t="s">
        <v>786</v>
      </c>
      <c r="M3498">
        <v>773232</v>
      </c>
      <c r="N3498">
        <v>90830</v>
      </c>
      <c r="O3498" s="59">
        <v>2286528</v>
      </c>
    </row>
    <row r="3499" spans="1:15" x14ac:dyDescent="0.3">
      <c r="A3499" t="s">
        <v>690</v>
      </c>
      <c r="B3499">
        <v>123.68</v>
      </c>
      <c r="C3499">
        <v>3</v>
      </c>
      <c r="D3499" s="18">
        <v>39293</v>
      </c>
      <c r="E3499" s="18">
        <v>39331</v>
      </c>
      <c r="F3499" t="s">
        <v>5958</v>
      </c>
      <c r="G3499" t="s">
        <v>5969</v>
      </c>
      <c r="H3499" t="s">
        <v>675</v>
      </c>
      <c r="I3499" t="s">
        <v>711</v>
      </c>
      <c r="J3499" t="s">
        <v>712</v>
      </c>
      <c r="K3499" t="s">
        <v>1370</v>
      </c>
      <c r="L3499" t="s">
        <v>2567</v>
      </c>
      <c r="M3499">
        <v>2890859</v>
      </c>
      <c r="N3499">
        <v>30300</v>
      </c>
      <c r="O3499" s="59">
        <v>26676006</v>
      </c>
    </row>
    <row r="3500" spans="1:15" x14ac:dyDescent="0.3">
      <c r="A3500" t="s">
        <v>709</v>
      </c>
      <c r="B3500">
        <v>134.38</v>
      </c>
      <c r="C3500">
        <v>2</v>
      </c>
      <c r="D3500" s="18">
        <v>39262</v>
      </c>
      <c r="E3500" s="18">
        <v>39285</v>
      </c>
      <c r="F3500" t="s">
        <v>5957</v>
      </c>
      <c r="G3500" t="s">
        <v>5969</v>
      </c>
      <c r="H3500" t="s">
        <v>681</v>
      </c>
      <c r="I3500" t="s">
        <v>746</v>
      </c>
      <c r="J3500" t="s">
        <v>782</v>
      </c>
      <c r="K3500" t="s">
        <v>2566</v>
      </c>
      <c r="L3500" t="s">
        <v>2565</v>
      </c>
      <c r="M3500">
        <v>383787</v>
      </c>
      <c r="N3500">
        <v>16000</v>
      </c>
      <c r="O3500" s="59">
        <v>17736081</v>
      </c>
    </row>
    <row r="3501" spans="1:15" x14ac:dyDescent="0.3">
      <c r="A3501" t="s">
        <v>690</v>
      </c>
      <c r="B3501">
        <v>92.9</v>
      </c>
      <c r="C3501">
        <v>2</v>
      </c>
      <c r="D3501" s="18">
        <v>39124</v>
      </c>
      <c r="E3501" s="18">
        <v>39131</v>
      </c>
      <c r="F3501" t="s">
        <v>5960</v>
      </c>
      <c r="G3501" t="s">
        <v>5969</v>
      </c>
      <c r="H3501" t="s">
        <v>681</v>
      </c>
      <c r="I3501" t="s">
        <v>711</v>
      </c>
      <c r="J3501" t="s">
        <v>712</v>
      </c>
      <c r="K3501" t="s">
        <v>1093</v>
      </c>
      <c r="L3501" t="s">
        <v>2564</v>
      </c>
      <c r="M3501">
        <v>2364552</v>
      </c>
      <c r="N3501">
        <v>16000</v>
      </c>
      <c r="O3501" s="59">
        <v>25407226</v>
      </c>
    </row>
    <row r="3502" spans="1:15" x14ac:dyDescent="0.3">
      <c r="A3502" t="s">
        <v>690</v>
      </c>
      <c r="B3502">
        <v>111.33</v>
      </c>
      <c r="C3502">
        <v>1</v>
      </c>
      <c r="D3502" s="18">
        <v>39220</v>
      </c>
      <c r="E3502" s="18">
        <v>39221</v>
      </c>
      <c r="F3502" t="s">
        <v>5957</v>
      </c>
      <c r="G3502" t="s">
        <v>5969</v>
      </c>
      <c r="H3502" t="s">
        <v>681</v>
      </c>
      <c r="I3502" t="s">
        <v>687</v>
      </c>
      <c r="J3502" t="s">
        <v>688</v>
      </c>
      <c r="K3502" t="s">
        <v>1212</v>
      </c>
      <c r="L3502" t="s">
        <v>2563</v>
      </c>
      <c r="M3502">
        <v>1948783</v>
      </c>
      <c r="N3502">
        <v>16000</v>
      </c>
      <c r="O3502" s="59">
        <v>26144049</v>
      </c>
    </row>
    <row r="3503" spans="1:15" x14ac:dyDescent="0.3">
      <c r="A3503" t="s">
        <v>696</v>
      </c>
      <c r="B3503">
        <v>168.82</v>
      </c>
      <c r="C3503">
        <v>2</v>
      </c>
      <c r="D3503" s="18">
        <v>39096</v>
      </c>
      <c r="E3503" s="18">
        <v>39115</v>
      </c>
      <c r="F3503" t="s">
        <v>5960</v>
      </c>
      <c r="G3503" t="s">
        <v>5968</v>
      </c>
      <c r="H3503" t="s">
        <v>720</v>
      </c>
      <c r="I3503" t="s">
        <v>693</v>
      </c>
      <c r="J3503" t="s">
        <v>694</v>
      </c>
      <c r="K3503" t="s">
        <v>1695</v>
      </c>
      <c r="L3503" t="s">
        <v>2242</v>
      </c>
      <c r="M3503">
        <v>351701</v>
      </c>
      <c r="N3503">
        <v>90830</v>
      </c>
      <c r="O3503" s="59">
        <v>25225281</v>
      </c>
    </row>
    <row r="3504" spans="1:15" x14ac:dyDescent="0.3">
      <c r="A3504" t="s">
        <v>676</v>
      </c>
      <c r="B3504">
        <v>183.54</v>
      </c>
      <c r="C3504">
        <v>4</v>
      </c>
      <c r="D3504" s="18">
        <v>39335</v>
      </c>
      <c r="E3504" s="18">
        <v>39396</v>
      </c>
      <c r="F3504" t="s">
        <v>5958</v>
      </c>
      <c r="G3504" t="s">
        <v>5969</v>
      </c>
      <c r="H3504" t="s">
        <v>699</v>
      </c>
      <c r="I3504" t="s">
        <v>678</v>
      </c>
      <c r="J3504" t="s">
        <v>679</v>
      </c>
      <c r="K3504" t="s">
        <v>678</v>
      </c>
      <c r="L3504" t="s">
        <v>2562</v>
      </c>
      <c r="M3504">
        <v>304413</v>
      </c>
      <c r="N3504">
        <v>70700</v>
      </c>
      <c r="O3504" s="59">
        <v>26989381</v>
      </c>
    </row>
    <row r="3505" spans="1:15" x14ac:dyDescent="0.3">
      <c r="A3505" t="s">
        <v>709</v>
      </c>
      <c r="B3505">
        <v>151.36000000000001</v>
      </c>
      <c r="C3505">
        <v>2</v>
      </c>
      <c r="D3505" s="18">
        <v>39403</v>
      </c>
      <c r="E3505" s="18">
        <v>39447</v>
      </c>
      <c r="F3505" t="s">
        <v>5959</v>
      </c>
      <c r="G3505" t="s">
        <v>5968</v>
      </c>
      <c r="H3505" t="s">
        <v>720</v>
      </c>
      <c r="I3505" t="s">
        <v>726</v>
      </c>
      <c r="J3505" t="s">
        <v>750</v>
      </c>
      <c r="K3505" t="s">
        <v>2094</v>
      </c>
      <c r="L3505" t="s">
        <v>2561</v>
      </c>
      <c r="M3505">
        <v>63875</v>
      </c>
      <c r="N3505">
        <v>90830</v>
      </c>
      <c r="O3505" s="59">
        <v>27540236</v>
      </c>
    </row>
    <row r="3506" spans="1:15" x14ac:dyDescent="0.3">
      <c r="A3506" t="s">
        <v>690</v>
      </c>
      <c r="B3506">
        <v>124.33</v>
      </c>
      <c r="C3506">
        <v>1</v>
      </c>
      <c r="D3506" s="18">
        <v>39140</v>
      </c>
      <c r="E3506" s="18">
        <v>39146</v>
      </c>
      <c r="F3506" t="s">
        <v>5960</v>
      </c>
      <c r="G3506" t="s">
        <v>5969</v>
      </c>
      <c r="H3506" t="s">
        <v>681</v>
      </c>
      <c r="I3506" t="s">
        <v>722</v>
      </c>
      <c r="J3506" t="s">
        <v>843</v>
      </c>
      <c r="K3506" t="s">
        <v>2475</v>
      </c>
      <c r="L3506" t="s">
        <v>2560</v>
      </c>
      <c r="M3506">
        <v>2644651</v>
      </c>
      <c r="N3506">
        <v>16000</v>
      </c>
      <c r="O3506" s="59">
        <v>25555601</v>
      </c>
    </row>
    <row r="3507" spans="1:15" x14ac:dyDescent="0.3">
      <c r="A3507" t="s">
        <v>690</v>
      </c>
      <c r="B3507">
        <v>135.35</v>
      </c>
      <c r="C3507">
        <v>2</v>
      </c>
      <c r="D3507" s="18">
        <v>39132</v>
      </c>
      <c r="E3507" s="18">
        <v>39160</v>
      </c>
      <c r="F3507" t="s">
        <v>5960</v>
      </c>
      <c r="G3507" t="s">
        <v>5968</v>
      </c>
      <c r="H3507" t="s">
        <v>720</v>
      </c>
      <c r="I3507" t="s">
        <v>711</v>
      </c>
      <c r="J3507" t="s">
        <v>712</v>
      </c>
      <c r="K3507" t="s">
        <v>1702</v>
      </c>
      <c r="L3507" t="s">
        <v>2559</v>
      </c>
      <c r="M3507">
        <v>2645784</v>
      </c>
      <c r="N3507">
        <v>90830</v>
      </c>
      <c r="O3507" s="59">
        <v>25456368</v>
      </c>
    </row>
    <row r="3508" spans="1:15" x14ac:dyDescent="0.3">
      <c r="A3508" t="s">
        <v>690</v>
      </c>
      <c r="B3508">
        <v>171.8</v>
      </c>
      <c r="C3508">
        <v>2</v>
      </c>
      <c r="D3508" s="18">
        <v>39326</v>
      </c>
      <c r="E3508" s="18">
        <v>39337</v>
      </c>
      <c r="F3508" t="s">
        <v>5958</v>
      </c>
      <c r="G3508" t="s">
        <v>5968</v>
      </c>
      <c r="H3508" t="s">
        <v>720</v>
      </c>
      <c r="I3508" t="s">
        <v>722</v>
      </c>
      <c r="J3508" t="s">
        <v>797</v>
      </c>
      <c r="K3508" t="s">
        <v>2181</v>
      </c>
      <c r="L3508" t="s">
        <v>2558</v>
      </c>
      <c r="M3508">
        <v>1841111</v>
      </c>
      <c r="N3508">
        <v>90830</v>
      </c>
      <c r="O3508" s="59">
        <v>26887402</v>
      </c>
    </row>
    <row r="3509" spans="1:15" x14ac:dyDescent="0.3">
      <c r="A3509" t="s">
        <v>709</v>
      </c>
      <c r="B3509">
        <v>114.36</v>
      </c>
      <c r="C3509">
        <v>1</v>
      </c>
      <c r="D3509" s="18">
        <v>39236</v>
      </c>
      <c r="E3509" s="18">
        <v>39265</v>
      </c>
      <c r="F3509" t="s">
        <v>5957</v>
      </c>
      <c r="G3509" t="s">
        <v>5969</v>
      </c>
      <c r="H3509" t="s">
        <v>681</v>
      </c>
      <c r="I3509" t="s">
        <v>771</v>
      </c>
      <c r="J3509" t="s">
        <v>750</v>
      </c>
      <c r="K3509" t="s">
        <v>817</v>
      </c>
      <c r="L3509" t="s">
        <v>2557</v>
      </c>
      <c r="M3509">
        <v>2300305</v>
      </c>
      <c r="N3509">
        <v>16000</v>
      </c>
      <c r="O3509" s="59">
        <v>26184081</v>
      </c>
    </row>
    <row r="3510" spans="1:15" x14ac:dyDescent="0.3">
      <c r="A3510" t="s">
        <v>676</v>
      </c>
      <c r="B3510">
        <v>159.59</v>
      </c>
      <c r="C3510">
        <v>2</v>
      </c>
      <c r="D3510" s="18">
        <v>39194</v>
      </c>
      <c r="E3510" s="18">
        <v>39200</v>
      </c>
      <c r="F3510" t="s">
        <v>5957</v>
      </c>
      <c r="G3510" t="s">
        <v>5968</v>
      </c>
      <c r="H3510" t="s">
        <v>720</v>
      </c>
      <c r="I3510" t="s">
        <v>672</v>
      </c>
      <c r="J3510" t="s">
        <v>673</v>
      </c>
      <c r="K3510" t="s">
        <v>1660</v>
      </c>
      <c r="L3510" t="s">
        <v>1659</v>
      </c>
      <c r="M3510">
        <v>9427175</v>
      </c>
      <c r="N3510">
        <v>90830</v>
      </c>
      <c r="O3510" s="59">
        <v>25932389</v>
      </c>
    </row>
    <row r="3511" spans="1:15" x14ac:dyDescent="0.3">
      <c r="A3511" t="s">
        <v>676</v>
      </c>
      <c r="B3511">
        <v>86.31</v>
      </c>
      <c r="C3511">
        <v>2</v>
      </c>
      <c r="D3511" s="18">
        <v>39408</v>
      </c>
      <c r="E3511" s="18">
        <v>39498</v>
      </c>
      <c r="F3511" t="s">
        <v>5959</v>
      </c>
      <c r="G3511" t="s">
        <v>5969</v>
      </c>
      <c r="H3511" t="s">
        <v>681</v>
      </c>
      <c r="I3511" t="s">
        <v>678</v>
      </c>
      <c r="J3511" t="s">
        <v>679</v>
      </c>
      <c r="K3511" t="s">
        <v>2556</v>
      </c>
      <c r="L3511" t="s">
        <v>2555</v>
      </c>
      <c r="M3511">
        <v>2734194</v>
      </c>
      <c r="N3511">
        <v>16000</v>
      </c>
      <c r="O3511" s="59">
        <v>27612319</v>
      </c>
    </row>
    <row r="3512" spans="1:15" x14ac:dyDescent="0.3">
      <c r="A3512" t="s">
        <v>690</v>
      </c>
      <c r="B3512">
        <v>123.68</v>
      </c>
      <c r="C3512">
        <v>3</v>
      </c>
      <c r="D3512" s="18">
        <v>39363</v>
      </c>
      <c r="E3512" s="18">
        <v>39393</v>
      </c>
      <c r="F3512" t="s">
        <v>5959</v>
      </c>
      <c r="G3512" t="s">
        <v>5969</v>
      </c>
      <c r="H3512" t="s">
        <v>675</v>
      </c>
      <c r="I3512" t="s">
        <v>711</v>
      </c>
      <c r="J3512" t="s">
        <v>712</v>
      </c>
      <c r="K3512" t="s">
        <v>2163</v>
      </c>
      <c r="L3512" t="s">
        <v>2196</v>
      </c>
      <c r="M3512">
        <v>149663</v>
      </c>
      <c r="N3512">
        <v>30300</v>
      </c>
      <c r="O3512" s="59">
        <v>27271872</v>
      </c>
    </row>
    <row r="3513" spans="1:15" x14ac:dyDescent="0.3">
      <c r="A3513" t="s">
        <v>690</v>
      </c>
      <c r="B3513">
        <v>98.41</v>
      </c>
      <c r="C3513">
        <v>1</v>
      </c>
      <c r="D3513" s="18">
        <v>39396</v>
      </c>
      <c r="E3513" s="18">
        <v>39433</v>
      </c>
      <c r="F3513" t="s">
        <v>5959</v>
      </c>
      <c r="G3513" t="s">
        <v>5969</v>
      </c>
      <c r="H3513" t="s">
        <v>681</v>
      </c>
      <c r="I3513" t="s">
        <v>711</v>
      </c>
      <c r="J3513" t="s">
        <v>712</v>
      </c>
      <c r="K3513" t="s">
        <v>2554</v>
      </c>
      <c r="L3513" t="s">
        <v>2553</v>
      </c>
      <c r="M3513">
        <v>137607</v>
      </c>
      <c r="N3513">
        <v>16000</v>
      </c>
      <c r="O3513" s="59">
        <v>27491065</v>
      </c>
    </row>
    <row r="3514" spans="1:15" x14ac:dyDescent="0.3">
      <c r="A3514" t="s">
        <v>690</v>
      </c>
      <c r="B3514">
        <v>123.68</v>
      </c>
      <c r="C3514">
        <v>3</v>
      </c>
      <c r="D3514" s="18">
        <v>39207</v>
      </c>
      <c r="E3514" s="18">
        <v>39231</v>
      </c>
      <c r="F3514" t="s">
        <v>5957</v>
      </c>
      <c r="G3514" t="s">
        <v>5969</v>
      </c>
      <c r="H3514" t="s">
        <v>675</v>
      </c>
      <c r="I3514" t="s">
        <v>711</v>
      </c>
      <c r="J3514" t="s">
        <v>712</v>
      </c>
      <c r="K3514" t="s">
        <v>801</v>
      </c>
      <c r="L3514" t="s">
        <v>2552</v>
      </c>
      <c r="M3514">
        <v>150231</v>
      </c>
      <c r="N3514">
        <v>30300</v>
      </c>
      <c r="O3514" s="59">
        <v>26029100</v>
      </c>
    </row>
    <row r="3515" spans="1:15" x14ac:dyDescent="0.3">
      <c r="A3515" t="s">
        <v>709</v>
      </c>
      <c r="B3515">
        <v>191.87</v>
      </c>
      <c r="C3515">
        <v>2</v>
      </c>
      <c r="D3515" s="18">
        <v>39178</v>
      </c>
      <c r="E3515" s="18">
        <v>39216</v>
      </c>
      <c r="F3515" t="s">
        <v>5957</v>
      </c>
      <c r="G3515" t="s">
        <v>5969</v>
      </c>
      <c r="H3515" t="s">
        <v>699</v>
      </c>
      <c r="I3515" t="s">
        <v>726</v>
      </c>
      <c r="J3515" t="s">
        <v>727</v>
      </c>
      <c r="K3515" t="s">
        <v>1674</v>
      </c>
      <c r="L3515" t="s">
        <v>1673</v>
      </c>
      <c r="M3515">
        <v>1847381</v>
      </c>
      <c r="N3515">
        <v>70700</v>
      </c>
      <c r="O3515" s="59">
        <v>25752423</v>
      </c>
    </row>
    <row r="3516" spans="1:15" x14ac:dyDescent="0.3">
      <c r="A3516" t="s">
        <v>690</v>
      </c>
      <c r="B3516">
        <v>112.39</v>
      </c>
      <c r="C3516">
        <v>1</v>
      </c>
      <c r="D3516" s="18">
        <v>39136</v>
      </c>
      <c r="E3516" s="18">
        <v>39147</v>
      </c>
      <c r="F3516" t="s">
        <v>5960</v>
      </c>
      <c r="G3516" t="s">
        <v>5969</v>
      </c>
      <c r="H3516" t="s">
        <v>681</v>
      </c>
      <c r="I3516" t="s">
        <v>722</v>
      </c>
      <c r="J3516" t="s">
        <v>797</v>
      </c>
      <c r="K3516" t="s">
        <v>2551</v>
      </c>
      <c r="L3516" t="s">
        <v>2550</v>
      </c>
      <c r="M3516">
        <v>2766448</v>
      </c>
      <c r="N3516">
        <v>16000</v>
      </c>
      <c r="O3516" s="59">
        <v>25403435</v>
      </c>
    </row>
    <row r="3517" spans="1:15" x14ac:dyDescent="0.3">
      <c r="A3517" t="s">
        <v>690</v>
      </c>
      <c r="B3517">
        <v>92.9</v>
      </c>
      <c r="C3517">
        <v>2</v>
      </c>
      <c r="D3517" s="18">
        <v>39389</v>
      </c>
      <c r="E3517" s="18">
        <v>39424</v>
      </c>
      <c r="F3517" t="s">
        <v>5959</v>
      </c>
      <c r="G3517" t="s">
        <v>5969</v>
      </c>
      <c r="H3517" t="s">
        <v>681</v>
      </c>
      <c r="I3517" t="s">
        <v>711</v>
      </c>
      <c r="J3517" t="s">
        <v>712</v>
      </c>
      <c r="K3517" t="s">
        <v>1394</v>
      </c>
      <c r="L3517" t="s">
        <v>2037</v>
      </c>
      <c r="M3517">
        <v>2913765</v>
      </c>
      <c r="N3517">
        <v>16000</v>
      </c>
      <c r="O3517" s="59">
        <v>27437781</v>
      </c>
    </row>
    <row r="3518" spans="1:15" x14ac:dyDescent="0.3">
      <c r="A3518" t="s">
        <v>709</v>
      </c>
      <c r="B3518">
        <v>114.36</v>
      </c>
      <c r="C3518">
        <v>1</v>
      </c>
      <c r="D3518" s="18">
        <v>39215</v>
      </c>
      <c r="E3518" s="18">
        <v>39259</v>
      </c>
      <c r="F3518" t="s">
        <v>5957</v>
      </c>
      <c r="G3518" t="s">
        <v>5969</v>
      </c>
      <c r="H3518" t="s">
        <v>681</v>
      </c>
      <c r="I3518" t="s">
        <v>771</v>
      </c>
      <c r="J3518" t="s">
        <v>750</v>
      </c>
      <c r="K3518" t="s">
        <v>817</v>
      </c>
      <c r="L3518" t="s">
        <v>2549</v>
      </c>
      <c r="M3518">
        <v>2883085</v>
      </c>
      <c r="N3518">
        <v>16000</v>
      </c>
      <c r="O3518" s="59">
        <v>25918188</v>
      </c>
    </row>
    <row r="3519" spans="1:15" x14ac:dyDescent="0.3">
      <c r="A3519" t="s">
        <v>696</v>
      </c>
      <c r="B3519">
        <v>125.23</v>
      </c>
      <c r="C3519">
        <v>2</v>
      </c>
      <c r="D3519" s="18">
        <v>39140</v>
      </c>
      <c r="E3519" s="18">
        <v>39161</v>
      </c>
      <c r="F3519" t="s">
        <v>5960</v>
      </c>
      <c r="G3519" t="s">
        <v>5969</v>
      </c>
      <c r="H3519" t="s">
        <v>681</v>
      </c>
      <c r="I3519" t="s">
        <v>693</v>
      </c>
      <c r="J3519" t="s">
        <v>694</v>
      </c>
      <c r="K3519" t="s">
        <v>2548</v>
      </c>
      <c r="L3519" t="s">
        <v>2547</v>
      </c>
      <c r="M3519">
        <v>347044</v>
      </c>
      <c r="N3519">
        <v>16000</v>
      </c>
      <c r="O3519" s="59">
        <v>2011957</v>
      </c>
    </row>
    <row r="3520" spans="1:15" x14ac:dyDescent="0.3">
      <c r="A3520" t="s">
        <v>690</v>
      </c>
      <c r="B3520">
        <v>124.33</v>
      </c>
      <c r="C3520">
        <v>1</v>
      </c>
      <c r="D3520" s="18">
        <v>39433</v>
      </c>
      <c r="E3520" s="18">
        <v>39473</v>
      </c>
      <c r="F3520" t="s">
        <v>5959</v>
      </c>
      <c r="G3520" t="s">
        <v>5969</v>
      </c>
      <c r="H3520" t="s">
        <v>681</v>
      </c>
      <c r="I3520" t="s">
        <v>722</v>
      </c>
      <c r="J3520" t="s">
        <v>843</v>
      </c>
      <c r="K3520" t="s">
        <v>2546</v>
      </c>
      <c r="L3520" t="s">
        <v>2545</v>
      </c>
      <c r="M3520">
        <v>126193</v>
      </c>
      <c r="N3520">
        <v>16000</v>
      </c>
      <c r="O3520" s="59">
        <v>27762824</v>
      </c>
    </row>
    <row r="3521" spans="1:15" x14ac:dyDescent="0.3">
      <c r="A3521" t="s">
        <v>690</v>
      </c>
      <c r="B3521">
        <v>122.89</v>
      </c>
      <c r="C3521">
        <v>2</v>
      </c>
      <c r="D3521" s="18">
        <v>39199</v>
      </c>
      <c r="E3521" s="18">
        <v>39206</v>
      </c>
      <c r="F3521" t="s">
        <v>5957</v>
      </c>
      <c r="G3521" t="s">
        <v>5969</v>
      </c>
      <c r="H3521" t="s">
        <v>675</v>
      </c>
      <c r="I3521" t="s">
        <v>711</v>
      </c>
      <c r="J3521" t="s">
        <v>712</v>
      </c>
      <c r="K3521" t="s">
        <v>1776</v>
      </c>
      <c r="L3521" t="s">
        <v>2544</v>
      </c>
      <c r="M3521">
        <v>155424</v>
      </c>
      <c r="N3521">
        <v>30300</v>
      </c>
      <c r="O3521" s="59">
        <v>26053152</v>
      </c>
    </row>
    <row r="3522" spans="1:15" x14ac:dyDescent="0.3">
      <c r="A3522" t="s">
        <v>696</v>
      </c>
      <c r="B3522">
        <v>168.82</v>
      </c>
      <c r="C3522">
        <v>2</v>
      </c>
      <c r="D3522" s="18">
        <v>39167</v>
      </c>
      <c r="E3522" s="18">
        <v>39174</v>
      </c>
      <c r="F3522" t="s">
        <v>5960</v>
      </c>
      <c r="G3522" t="s">
        <v>5968</v>
      </c>
      <c r="H3522" t="s">
        <v>720</v>
      </c>
      <c r="I3522" t="s">
        <v>693</v>
      </c>
      <c r="J3522" t="s">
        <v>694</v>
      </c>
      <c r="K3522" t="s">
        <v>944</v>
      </c>
      <c r="L3522" t="s">
        <v>2543</v>
      </c>
      <c r="M3522">
        <v>2316100</v>
      </c>
      <c r="N3522">
        <v>90830</v>
      </c>
      <c r="O3522" s="59">
        <v>25727207</v>
      </c>
    </row>
    <row r="3523" spans="1:15" x14ac:dyDescent="0.3">
      <c r="A3523" t="s">
        <v>696</v>
      </c>
      <c r="B3523">
        <v>190.23</v>
      </c>
      <c r="C3523">
        <v>3</v>
      </c>
      <c r="D3523" s="18">
        <v>39403</v>
      </c>
      <c r="E3523" s="18">
        <v>39404</v>
      </c>
      <c r="F3523" t="s">
        <v>5959</v>
      </c>
      <c r="G3523" t="s">
        <v>5969</v>
      </c>
      <c r="H3523" t="s">
        <v>699</v>
      </c>
      <c r="I3523" t="s">
        <v>946</v>
      </c>
      <c r="J3523" t="s">
        <v>947</v>
      </c>
      <c r="K3523" t="s">
        <v>1067</v>
      </c>
      <c r="L3523" t="s">
        <v>2542</v>
      </c>
      <c r="M3523">
        <v>9186329</v>
      </c>
      <c r="N3523">
        <v>70700</v>
      </c>
      <c r="O3523" s="59">
        <v>27534791</v>
      </c>
    </row>
    <row r="3524" spans="1:15" x14ac:dyDescent="0.3">
      <c r="A3524" t="s">
        <v>676</v>
      </c>
      <c r="B3524">
        <v>109.53</v>
      </c>
      <c r="C3524">
        <v>2</v>
      </c>
      <c r="D3524" s="18">
        <v>39237</v>
      </c>
      <c r="E3524" s="18">
        <v>39243</v>
      </c>
      <c r="F3524" t="s">
        <v>5957</v>
      </c>
      <c r="G3524" t="s">
        <v>5969</v>
      </c>
      <c r="H3524" t="s">
        <v>675</v>
      </c>
      <c r="I3524" t="s">
        <v>678</v>
      </c>
      <c r="J3524" t="s">
        <v>679</v>
      </c>
      <c r="K3524" t="s">
        <v>678</v>
      </c>
      <c r="L3524" t="s">
        <v>2541</v>
      </c>
      <c r="M3524">
        <v>9094788</v>
      </c>
      <c r="N3524">
        <v>30300</v>
      </c>
      <c r="O3524" s="59">
        <v>26310117</v>
      </c>
    </row>
    <row r="3525" spans="1:15" x14ac:dyDescent="0.3">
      <c r="A3525" t="s">
        <v>690</v>
      </c>
      <c r="B3525">
        <v>118.3</v>
      </c>
      <c r="C3525">
        <v>1</v>
      </c>
      <c r="D3525" s="18">
        <v>39321</v>
      </c>
      <c r="E3525" s="18">
        <v>39348</v>
      </c>
      <c r="F3525" t="s">
        <v>5958</v>
      </c>
      <c r="G3525" t="s">
        <v>5968</v>
      </c>
      <c r="H3525" t="s">
        <v>720</v>
      </c>
      <c r="I3525" t="s">
        <v>711</v>
      </c>
      <c r="J3525" t="s">
        <v>712</v>
      </c>
      <c r="K3525" t="s">
        <v>980</v>
      </c>
      <c r="L3525" t="s">
        <v>786</v>
      </c>
      <c r="M3525">
        <v>773194</v>
      </c>
      <c r="N3525">
        <v>90830</v>
      </c>
      <c r="O3525" s="59">
        <v>26783856</v>
      </c>
    </row>
    <row r="3526" spans="1:15" x14ac:dyDescent="0.3">
      <c r="A3526" t="s">
        <v>676</v>
      </c>
      <c r="B3526">
        <v>184.06</v>
      </c>
      <c r="C3526">
        <v>2</v>
      </c>
      <c r="D3526" s="18">
        <v>39402</v>
      </c>
      <c r="E3526" s="18">
        <v>39493</v>
      </c>
      <c r="F3526" t="s">
        <v>5959</v>
      </c>
      <c r="G3526" t="s">
        <v>5968</v>
      </c>
      <c r="H3526" t="s">
        <v>755</v>
      </c>
      <c r="I3526" t="s">
        <v>678</v>
      </c>
      <c r="J3526" t="s">
        <v>1246</v>
      </c>
      <c r="K3526" t="s">
        <v>1247</v>
      </c>
      <c r="L3526" t="s">
        <v>1245</v>
      </c>
      <c r="M3526">
        <v>951391</v>
      </c>
      <c r="N3526">
        <v>87000</v>
      </c>
      <c r="O3526" s="59">
        <v>27536794</v>
      </c>
    </row>
    <row r="3527" spans="1:15" x14ac:dyDescent="0.3">
      <c r="A3527" t="s">
        <v>676</v>
      </c>
      <c r="B3527">
        <v>179.74</v>
      </c>
      <c r="C3527">
        <v>4</v>
      </c>
      <c r="D3527" s="18">
        <v>39320</v>
      </c>
      <c r="E3527" s="18">
        <v>39387</v>
      </c>
      <c r="F3527" t="s">
        <v>5958</v>
      </c>
      <c r="G3527" t="s">
        <v>5969</v>
      </c>
      <c r="H3527" t="s">
        <v>699</v>
      </c>
      <c r="I3527" t="s">
        <v>683</v>
      </c>
      <c r="J3527" t="s">
        <v>735</v>
      </c>
      <c r="K3527" t="s">
        <v>895</v>
      </c>
      <c r="L3527" t="s">
        <v>2540</v>
      </c>
      <c r="M3527">
        <v>950661</v>
      </c>
      <c r="N3527">
        <v>70700</v>
      </c>
      <c r="O3527" s="59">
        <v>26826605</v>
      </c>
    </row>
    <row r="3528" spans="1:15" x14ac:dyDescent="0.3">
      <c r="A3528" t="s">
        <v>696</v>
      </c>
      <c r="B3528">
        <v>179</v>
      </c>
      <c r="C3528">
        <v>3</v>
      </c>
      <c r="D3528" s="18">
        <v>39251</v>
      </c>
      <c r="E3528" s="18">
        <v>39272</v>
      </c>
      <c r="F3528" t="s">
        <v>5957</v>
      </c>
      <c r="G3528" t="s">
        <v>5969</v>
      </c>
      <c r="H3528" t="s">
        <v>675</v>
      </c>
      <c r="I3528" t="s">
        <v>765</v>
      </c>
      <c r="J3528" t="s">
        <v>766</v>
      </c>
      <c r="K3528" t="s">
        <v>2539</v>
      </c>
      <c r="L3528" t="s">
        <v>2538</v>
      </c>
      <c r="M3528">
        <v>2238734</v>
      </c>
      <c r="N3528">
        <v>30300</v>
      </c>
      <c r="O3528" s="59">
        <v>26364646</v>
      </c>
    </row>
    <row r="3529" spans="1:15" x14ac:dyDescent="0.3">
      <c r="A3529" t="s">
        <v>690</v>
      </c>
      <c r="B3529">
        <v>122.89</v>
      </c>
      <c r="C3529">
        <v>2</v>
      </c>
      <c r="D3529" s="18">
        <v>39346</v>
      </c>
      <c r="E3529" s="18">
        <v>39369</v>
      </c>
      <c r="F3529" t="s">
        <v>5958</v>
      </c>
      <c r="G3529" t="s">
        <v>5969</v>
      </c>
      <c r="H3529" t="s">
        <v>675</v>
      </c>
      <c r="I3529" t="s">
        <v>711</v>
      </c>
      <c r="J3529" t="s">
        <v>712</v>
      </c>
      <c r="K3529" t="s">
        <v>2537</v>
      </c>
      <c r="L3529" t="s">
        <v>1387</v>
      </c>
      <c r="M3529">
        <v>772704</v>
      </c>
      <c r="N3529">
        <v>30300</v>
      </c>
      <c r="O3529" s="59">
        <v>26999681</v>
      </c>
    </row>
    <row r="3530" spans="1:15" x14ac:dyDescent="0.3">
      <c r="A3530" t="s">
        <v>709</v>
      </c>
      <c r="B3530">
        <v>114.52</v>
      </c>
      <c r="C3530">
        <v>1</v>
      </c>
      <c r="D3530" s="18">
        <v>39440</v>
      </c>
      <c r="E3530" s="18">
        <v>39482</v>
      </c>
      <c r="F3530" t="s">
        <v>5959</v>
      </c>
      <c r="G3530" t="s">
        <v>5969</v>
      </c>
      <c r="H3530" t="s">
        <v>681</v>
      </c>
      <c r="I3530" t="s">
        <v>726</v>
      </c>
      <c r="J3530" t="s">
        <v>727</v>
      </c>
      <c r="K3530" t="s">
        <v>2352</v>
      </c>
      <c r="L3530" t="s">
        <v>2351</v>
      </c>
      <c r="M3530">
        <v>191104</v>
      </c>
      <c r="N3530">
        <v>16000</v>
      </c>
      <c r="O3530" s="59">
        <v>27875958</v>
      </c>
    </row>
    <row r="3531" spans="1:15" x14ac:dyDescent="0.3">
      <c r="A3531" t="s">
        <v>696</v>
      </c>
      <c r="B3531">
        <v>174.63</v>
      </c>
      <c r="C3531">
        <v>3</v>
      </c>
      <c r="D3531" s="18">
        <v>39165</v>
      </c>
      <c r="E3531" s="18">
        <v>39183</v>
      </c>
      <c r="F3531" t="s">
        <v>5960</v>
      </c>
      <c r="G3531" t="s">
        <v>5968</v>
      </c>
      <c r="H3531" t="s">
        <v>720</v>
      </c>
      <c r="I3531" t="s">
        <v>693</v>
      </c>
      <c r="J3531" t="s">
        <v>694</v>
      </c>
      <c r="K3531" t="s">
        <v>2344</v>
      </c>
      <c r="L3531" t="s">
        <v>2343</v>
      </c>
      <c r="M3531">
        <v>371499</v>
      </c>
      <c r="N3531">
        <v>90830</v>
      </c>
      <c r="O3531" s="59">
        <v>25575676</v>
      </c>
    </row>
    <row r="3532" spans="1:15" x14ac:dyDescent="0.3">
      <c r="A3532" t="s">
        <v>709</v>
      </c>
      <c r="B3532">
        <v>134.38</v>
      </c>
      <c r="C3532">
        <v>2</v>
      </c>
      <c r="D3532" s="18">
        <v>39094</v>
      </c>
      <c r="E3532" s="18">
        <v>39140</v>
      </c>
      <c r="F3532" t="s">
        <v>5960</v>
      </c>
      <c r="G3532" t="s">
        <v>5969</v>
      </c>
      <c r="H3532" t="s">
        <v>681</v>
      </c>
      <c r="I3532" t="s">
        <v>746</v>
      </c>
      <c r="J3532" t="s">
        <v>782</v>
      </c>
      <c r="K3532" t="s">
        <v>2536</v>
      </c>
      <c r="L3532" t="s">
        <v>1259</v>
      </c>
      <c r="M3532">
        <v>384038</v>
      </c>
      <c r="N3532">
        <v>16000</v>
      </c>
      <c r="O3532" s="59">
        <v>17635900</v>
      </c>
    </row>
    <row r="3533" spans="1:15" x14ac:dyDescent="0.3">
      <c r="A3533" t="s">
        <v>709</v>
      </c>
      <c r="B3533">
        <v>97.73</v>
      </c>
      <c r="C3533">
        <v>2</v>
      </c>
      <c r="D3533" s="18">
        <v>39150</v>
      </c>
      <c r="E3533" s="18">
        <v>39179</v>
      </c>
      <c r="F3533" t="s">
        <v>5960</v>
      </c>
      <c r="G3533" t="s">
        <v>5968</v>
      </c>
      <c r="H3533" t="s">
        <v>720</v>
      </c>
      <c r="I3533" t="s">
        <v>706</v>
      </c>
      <c r="J3533" t="s">
        <v>707</v>
      </c>
      <c r="K3533" t="s">
        <v>1989</v>
      </c>
      <c r="L3533" t="s">
        <v>1988</v>
      </c>
      <c r="M3533">
        <v>2757684</v>
      </c>
      <c r="N3533">
        <v>90830</v>
      </c>
      <c r="O3533" s="59">
        <v>25610694</v>
      </c>
    </row>
    <row r="3534" spans="1:15" x14ac:dyDescent="0.3">
      <c r="A3534" t="s">
        <v>696</v>
      </c>
      <c r="B3534">
        <v>168.49</v>
      </c>
      <c r="C3534">
        <v>3</v>
      </c>
      <c r="D3534" s="18">
        <v>39272</v>
      </c>
      <c r="E3534" s="18">
        <v>39297</v>
      </c>
      <c r="F3534" t="s">
        <v>5958</v>
      </c>
      <c r="G3534" t="s">
        <v>5968</v>
      </c>
      <c r="H3534" t="s">
        <v>720</v>
      </c>
      <c r="I3534" t="s">
        <v>693</v>
      </c>
      <c r="J3534" t="s">
        <v>694</v>
      </c>
      <c r="K3534" t="s">
        <v>1525</v>
      </c>
      <c r="L3534" t="s">
        <v>2535</v>
      </c>
      <c r="M3534">
        <v>2799056</v>
      </c>
      <c r="N3534">
        <v>90830</v>
      </c>
      <c r="O3534" s="59">
        <v>26583520</v>
      </c>
    </row>
    <row r="3535" spans="1:15" x14ac:dyDescent="0.3">
      <c r="A3535" t="s">
        <v>690</v>
      </c>
      <c r="B3535">
        <v>98.91</v>
      </c>
      <c r="C3535">
        <v>1</v>
      </c>
      <c r="D3535" s="18">
        <v>39369</v>
      </c>
      <c r="E3535" s="18">
        <v>39385</v>
      </c>
      <c r="F3535" t="s">
        <v>5959</v>
      </c>
      <c r="G3535" t="s">
        <v>5969</v>
      </c>
      <c r="H3535" t="s">
        <v>681</v>
      </c>
      <c r="I3535" t="s">
        <v>711</v>
      </c>
      <c r="J3535" t="s">
        <v>712</v>
      </c>
      <c r="K3535" t="s">
        <v>854</v>
      </c>
      <c r="L3535" t="s">
        <v>1974</v>
      </c>
      <c r="M3535">
        <v>1873656</v>
      </c>
      <c r="N3535">
        <v>16000</v>
      </c>
      <c r="O3535" s="59">
        <v>27108923</v>
      </c>
    </row>
    <row r="3536" spans="1:15" x14ac:dyDescent="0.3">
      <c r="A3536" t="s">
        <v>676</v>
      </c>
      <c r="B3536">
        <v>186.44</v>
      </c>
      <c r="C3536">
        <v>2</v>
      </c>
      <c r="D3536" s="18">
        <v>39348</v>
      </c>
      <c r="E3536" s="18">
        <v>39431</v>
      </c>
      <c r="F3536" t="s">
        <v>5958</v>
      </c>
      <c r="G3536" t="s">
        <v>5969</v>
      </c>
      <c r="H3536" t="s">
        <v>699</v>
      </c>
      <c r="I3536" t="s">
        <v>672</v>
      </c>
      <c r="J3536" t="s">
        <v>779</v>
      </c>
      <c r="K3536" t="s">
        <v>1530</v>
      </c>
      <c r="L3536" t="s">
        <v>1439</v>
      </c>
      <c r="M3536">
        <v>2573351</v>
      </c>
      <c r="N3536">
        <v>70700</v>
      </c>
      <c r="O3536" s="59">
        <v>27098595</v>
      </c>
    </row>
    <row r="3537" spans="1:15" x14ac:dyDescent="0.3">
      <c r="A3537" t="s">
        <v>690</v>
      </c>
      <c r="B3537">
        <v>141.15</v>
      </c>
      <c r="C3537">
        <v>2</v>
      </c>
      <c r="D3537" s="18">
        <v>39138</v>
      </c>
      <c r="E3537" s="18">
        <v>39143</v>
      </c>
      <c r="F3537" t="s">
        <v>5960</v>
      </c>
      <c r="G3537" t="s">
        <v>5968</v>
      </c>
      <c r="H3537" t="s">
        <v>720</v>
      </c>
      <c r="I3537" t="s">
        <v>687</v>
      </c>
      <c r="J3537" t="s">
        <v>688</v>
      </c>
      <c r="K3537" t="s">
        <v>1167</v>
      </c>
      <c r="L3537" t="s">
        <v>2534</v>
      </c>
      <c r="M3537">
        <v>2581639</v>
      </c>
      <c r="N3537">
        <v>90830</v>
      </c>
      <c r="O3537" s="59">
        <v>25515227</v>
      </c>
    </row>
    <row r="3538" spans="1:15" x14ac:dyDescent="0.3">
      <c r="A3538" t="s">
        <v>709</v>
      </c>
      <c r="B3538">
        <v>135.12</v>
      </c>
      <c r="C3538">
        <v>2</v>
      </c>
      <c r="D3538" s="18">
        <v>39285</v>
      </c>
      <c r="E3538" s="18">
        <v>39304</v>
      </c>
      <c r="F3538" t="s">
        <v>5958</v>
      </c>
      <c r="G3538" t="s">
        <v>5969</v>
      </c>
      <c r="H3538" t="s">
        <v>681</v>
      </c>
      <c r="I3538" t="s">
        <v>746</v>
      </c>
      <c r="J3538" t="s">
        <v>782</v>
      </c>
      <c r="K3538" t="s">
        <v>2085</v>
      </c>
      <c r="L3538" t="s">
        <v>2533</v>
      </c>
      <c r="M3538">
        <v>383109</v>
      </c>
      <c r="N3538">
        <v>16000</v>
      </c>
      <c r="O3538" s="59">
        <v>17751788</v>
      </c>
    </row>
    <row r="3539" spans="1:15" x14ac:dyDescent="0.3">
      <c r="A3539" t="s">
        <v>709</v>
      </c>
      <c r="B3539">
        <v>145.01</v>
      </c>
      <c r="C3539">
        <v>2</v>
      </c>
      <c r="D3539" s="18">
        <v>39284</v>
      </c>
      <c r="E3539" s="18">
        <v>39300</v>
      </c>
      <c r="F3539" t="s">
        <v>5958</v>
      </c>
      <c r="G3539" t="s">
        <v>5969</v>
      </c>
      <c r="H3539" t="s">
        <v>675</v>
      </c>
      <c r="I3539" t="s">
        <v>706</v>
      </c>
      <c r="J3539" t="s">
        <v>707</v>
      </c>
      <c r="K3539" t="s">
        <v>2532</v>
      </c>
      <c r="L3539" t="s">
        <v>2531</v>
      </c>
      <c r="M3539">
        <v>991580</v>
      </c>
      <c r="N3539">
        <v>30300</v>
      </c>
      <c r="O3539" s="59">
        <v>26678255</v>
      </c>
    </row>
    <row r="3540" spans="1:15" x14ac:dyDescent="0.3">
      <c r="A3540" t="s">
        <v>690</v>
      </c>
      <c r="B3540">
        <v>136.44</v>
      </c>
      <c r="C3540">
        <v>2</v>
      </c>
      <c r="D3540" s="18">
        <v>39212</v>
      </c>
      <c r="E3540" s="18">
        <v>39235</v>
      </c>
      <c r="F3540" t="s">
        <v>5957</v>
      </c>
      <c r="G3540" t="s">
        <v>5969</v>
      </c>
      <c r="H3540" t="s">
        <v>675</v>
      </c>
      <c r="I3540" t="s">
        <v>722</v>
      </c>
      <c r="J3540" t="s">
        <v>797</v>
      </c>
      <c r="K3540" t="s">
        <v>2530</v>
      </c>
      <c r="L3540" t="s">
        <v>2529</v>
      </c>
      <c r="M3540">
        <v>2441074</v>
      </c>
      <c r="N3540">
        <v>30300</v>
      </c>
      <c r="O3540" s="59">
        <v>26025904</v>
      </c>
    </row>
    <row r="3541" spans="1:15" x14ac:dyDescent="0.3">
      <c r="A3541" t="s">
        <v>690</v>
      </c>
      <c r="B3541">
        <v>96.59</v>
      </c>
      <c r="C3541">
        <v>2</v>
      </c>
      <c r="D3541" s="18">
        <v>39439</v>
      </c>
      <c r="E3541" s="18">
        <v>39452</v>
      </c>
      <c r="F3541" t="s">
        <v>5959</v>
      </c>
      <c r="G3541" t="s">
        <v>5969</v>
      </c>
      <c r="H3541" t="s">
        <v>681</v>
      </c>
      <c r="I3541" t="s">
        <v>711</v>
      </c>
      <c r="J3541" t="s">
        <v>712</v>
      </c>
      <c r="K3541" t="s">
        <v>1277</v>
      </c>
      <c r="L3541" t="s">
        <v>2420</v>
      </c>
      <c r="M3541">
        <v>139531</v>
      </c>
      <c r="N3541">
        <v>16000</v>
      </c>
      <c r="O3541" s="59">
        <v>28007671</v>
      </c>
    </row>
    <row r="3542" spans="1:15" x14ac:dyDescent="0.3">
      <c r="A3542" t="s">
        <v>690</v>
      </c>
      <c r="B3542">
        <v>138.52000000000001</v>
      </c>
      <c r="C3542">
        <v>2</v>
      </c>
      <c r="D3542" s="18">
        <v>39409</v>
      </c>
      <c r="E3542" s="18">
        <v>39416</v>
      </c>
      <c r="F3542" t="s">
        <v>5959</v>
      </c>
      <c r="G3542" t="s">
        <v>5969</v>
      </c>
      <c r="H3542" t="s">
        <v>675</v>
      </c>
      <c r="I3542" t="s">
        <v>687</v>
      </c>
      <c r="J3542" t="s">
        <v>888</v>
      </c>
      <c r="K3542" t="s">
        <v>2100</v>
      </c>
      <c r="L3542" t="s">
        <v>702</v>
      </c>
      <c r="M3542">
        <v>2591082</v>
      </c>
      <c r="N3542">
        <v>30300</v>
      </c>
      <c r="O3542" s="59">
        <v>27609210</v>
      </c>
    </row>
    <row r="3543" spans="1:15" x14ac:dyDescent="0.3">
      <c r="A3543" t="s">
        <v>690</v>
      </c>
      <c r="B3543">
        <v>136.44</v>
      </c>
      <c r="C3543">
        <v>2</v>
      </c>
      <c r="D3543" s="18">
        <v>39374</v>
      </c>
      <c r="E3543" s="18">
        <v>39380</v>
      </c>
      <c r="F3543" t="s">
        <v>5959</v>
      </c>
      <c r="G3543" t="s">
        <v>5969</v>
      </c>
      <c r="H3543" t="s">
        <v>675</v>
      </c>
      <c r="I3543" t="s">
        <v>722</v>
      </c>
      <c r="J3543" t="s">
        <v>797</v>
      </c>
      <c r="K3543" t="s">
        <v>2528</v>
      </c>
      <c r="L3543" t="s">
        <v>2527</v>
      </c>
      <c r="M3543">
        <v>106920</v>
      </c>
      <c r="N3543">
        <v>30300</v>
      </c>
      <c r="O3543" s="59">
        <v>27323228</v>
      </c>
    </row>
    <row r="3544" spans="1:15" x14ac:dyDescent="0.3">
      <c r="A3544" t="s">
        <v>709</v>
      </c>
      <c r="B3544">
        <v>156.27000000000001</v>
      </c>
      <c r="C3544">
        <v>2</v>
      </c>
      <c r="D3544" s="18">
        <v>39151</v>
      </c>
      <c r="E3544" s="18">
        <v>39200</v>
      </c>
      <c r="F3544" t="s">
        <v>5960</v>
      </c>
      <c r="G3544" t="s">
        <v>5969</v>
      </c>
      <c r="H3544" t="s">
        <v>675</v>
      </c>
      <c r="I3544" t="s">
        <v>746</v>
      </c>
      <c r="J3544" t="s">
        <v>833</v>
      </c>
      <c r="K3544" t="s">
        <v>834</v>
      </c>
      <c r="L3544" t="s">
        <v>832</v>
      </c>
      <c r="M3544">
        <v>9236328</v>
      </c>
      <c r="N3544">
        <v>30300</v>
      </c>
      <c r="O3544" s="59">
        <v>17670691</v>
      </c>
    </row>
    <row r="3545" spans="1:15" x14ac:dyDescent="0.3">
      <c r="A3545" t="s">
        <v>696</v>
      </c>
      <c r="B3545">
        <v>157.91999999999999</v>
      </c>
      <c r="C3545">
        <v>3</v>
      </c>
      <c r="D3545" s="18">
        <v>39139</v>
      </c>
      <c r="E3545" s="18">
        <v>39153</v>
      </c>
      <c r="F3545" t="s">
        <v>5960</v>
      </c>
      <c r="G3545" t="s">
        <v>5969</v>
      </c>
      <c r="H3545" t="s">
        <v>675</v>
      </c>
      <c r="I3545" t="s">
        <v>693</v>
      </c>
      <c r="J3545" t="s">
        <v>694</v>
      </c>
      <c r="K3545" t="s">
        <v>1088</v>
      </c>
      <c r="L3545" t="s">
        <v>1502</v>
      </c>
      <c r="M3545">
        <v>1907886</v>
      </c>
      <c r="N3545">
        <v>30300</v>
      </c>
      <c r="O3545" s="59">
        <v>25522402</v>
      </c>
    </row>
    <row r="3546" spans="1:15" x14ac:dyDescent="0.3">
      <c r="A3546" t="s">
        <v>696</v>
      </c>
      <c r="B3546">
        <v>174.63</v>
      </c>
      <c r="C3546">
        <v>3</v>
      </c>
      <c r="D3546" s="18">
        <v>39341</v>
      </c>
      <c r="E3546" s="18">
        <v>39353</v>
      </c>
      <c r="F3546" t="s">
        <v>5958</v>
      </c>
      <c r="G3546" t="s">
        <v>5968</v>
      </c>
      <c r="H3546" t="s">
        <v>720</v>
      </c>
      <c r="I3546" t="s">
        <v>693</v>
      </c>
      <c r="J3546" t="s">
        <v>694</v>
      </c>
      <c r="K3546" t="s">
        <v>2526</v>
      </c>
      <c r="L3546" t="s">
        <v>2525</v>
      </c>
      <c r="M3546">
        <v>2194823</v>
      </c>
      <c r="N3546">
        <v>90830</v>
      </c>
      <c r="O3546" s="59">
        <v>27071157</v>
      </c>
    </row>
    <row r="3547" spans="1:15" x14ac:dyDescent="0.3">
      <c r="A3547" t="s">
        <v>690</v>
      </c>
      <c r="B3547">
        <v>124.33</v>
      </c>
      <c r="C3547">
        <v>1</v>
      </c>
      <c r="D3547" s="18">
        <v>39430</v>
      </c>
      <c r="E3547" s="18">
        <v>39461</v>
      </c>
      <c r="F3547" t="s">
        <v>5959</v>
      </c>
      <c r="G3547" t="s">
        <v>5969</v>
      </c>
      <c r="H3547" t="s">
        <v>681</v>
      </c>
      <c r="I3547" t="s">
        <v>722</v>
      </c>
      <c r="J3547" t="s">
        <v>723</v>
      </c>
      <c r="K3547" t="s">
        <v>988</v>
      </c>
      <c r="L3547" t="s">
        <v>987</v>
      </c>
      <c r="M3547">
        <v>1866972</v>
      </c>
      <c r="N3547">
        <v>16000</v>
      </c>
      <c r="O3547" s="59">
        <v>27706980</v>
      </c>
    </row>
    <row r="3548" spans="1:15" x14ac:dyDescent="0.3">
      <c r="A3548" t="s">
        <v>696</v>
      </c>
      <c r="B3548">
        <v>168.49</v>
      </c>
      <c r="C3548">
        <v>3</v>
      </c>
      <c r="D3548" s="18">
        <v>39160</v>
      </c>
      <c r="E3548" s="18">
        <v>39168</v>
      </c>
      <c r="F3548" t="s">
        <v>5960</v>
      </c>
      <c r="G3548" t="s">
        <v>5968</v>
      </c>
      <c r="H3548" t="s">
        <v>720</v>
      </c>
      <c r="I3548" t="s">
        <v>693</v>
      </c>
      <c r="J3548" t="s">
        <v>694</v>
      </c>
      <c r="K3548" t="s">
        <v>1525</v>
      </c>
      <c r="L3548" t="s">
        <v>1764</v>
      </c>
      <c r="M3548">
        <v>2898920</v>
      </c>
      <c r="N3548">
        <v>90830</v>
      </c>
      <c r="O3548" s="59">
        <v>1057538</v>
      </c>
    </row>
    <row r="3549" spans="1:15" x14ac:dyDescent="0.3">
      <c r="A3549" t="s">
        <v>696</v>
      </c>
      <c r="B3549">
        <v>154.55000000000001</v>
      </c>
      <c r="C3549">
        <v>2</v>
      </c>
      <c r="D3549" s="18">
        <v>39285</v>
      </c>
      <c r="E3549" s="18">
        <v>39293</v>
      </c>
      <c r="F3549" t="s">
        <v>5958</v>
      </c>
      <c r="G3549" t="s">
        <v>5968</v>
      </c>
      <c r="H3549" t="s">
        <v>720</v>
      </c>
      <c r="I3549" t="s">
        <v>693</v>
      </c>
      <c r="J3549" t="s">
        <v>694</v>
      </c>
      <c r="K3549" t="s">
        <v>2524</v>
      </c>
      <c r="L3549" t="s">
        <v>2523</v>
      </c>
      <c r="M3549">
        <v>1962170</v>
      </c>
      <c r="N3549">
        <v>90830</v>
      </c>
      <c r="O3549" s="59">
        <v>26635571</v>
      </c>
    </row>
    <row r="3550" spans="1:15" x14ac:dyDescent="0.3">
      <c r="A3550" t="s">
        <v>690</v>
      </c>
      <c r="B3550">
        <v>123.68</v>
      </c>
      <c r="C3550">
        <v>3</v>
      </c>
      <c r="D3550" s="18">
        <v>39126</v>
      </c>
      <c r="E3550" s="18">
        <v>39145</v>
      </c>
      <c r="F3550" t="s">
        <v>5960</v>
      </c>
      <c r="G3550" t="s">
        <v>5969</v>
      </c>
      <c r="H3550" t="s">
        <v>675</v>
      </c>
      <c r="I3550" t="s">
        <v>711</v>
      </c>
      <c r="J3550" t="s">
        <v>712</v>
      </c>
      <c r="K3550" t="s">
        <v>2157</v>
      </c>
      <c r="L3550" t="s">
        <v>2522</v>
      </c>
      <c r="M3550">
        <v>9051913</v>
      </c>
      <c r="N3550">
        <v>30300</v>
      </c>
      <c r="O3550" s="59">
        <v>25407340</v>
      </c>
    </row>
    <row r="3551" spans="1:15" x14ac:dyDescent="0.3">
      <c r="A3551" t="s">
        <v>676</v>
      </c>
      <c r="B3551">
        <v>112.01</v>
      </c>
      <c r="C3551">
        <v>2</v>
      </c>
      <c r="D3551" s="18">
        <v>39230</v>
      </c>
      <c r="E3551" s="18">
        <v>39230</v>
      </c>
      <c r="F3551" t="s">
        <v>5957</v>
      </c>
      <c r="G3551" t="s">
        <v>5969</v>
      </c>
      <c r="H3551" t="s">
        <v>681</v>
      </c>
      <c r="I3551" t="s">
        <v>672</v>
      </c>
      <c r="J3551" t="s">
        <v>779</v>
      </c>
      <c r="K3551" t="s">
        <v>1530</v>
      </c>
      <c r="L3551" t="s">
        <v>865</v>
      </c>
      <c r="M3551">
        <v>2875157</v>
      </c>
      <c r="N3551">
        <v>16000</v>
      </c>
      <c r="O3551" s="59">
        <v>2165860</v>
      </c>
    </row>
    <row r="3552" spans="1:15" x14ac:dyDescent="0.3">
      <c r="A3552" t="s">
        <v>709</v>
      </c>
      <c r="B3552">
        <v>142.51</v>
      </c>
      <c r="C3552">
        <v>2</v>
      </c>
      <c r="D3552" s="18">
        <v>39389</v>
      </c>
      <c r="E3552" s="18">
        <v>39423</v>
      </c>
      <c r="F3552" t="s">
        <v>5959</v>
      </c>
      <c r="G3552" t="s">
        <v>5969</v>
      </c>
      <c r="H3552" t="s">
        <v>675</v>
      </c>
      <c r="I3552" t="s">
        <v>706</v>
      </c>
      <c r="J3552" t="s">
        <v>707</v>
      </c>
      <c r="K3552" t="s">
        <v>1280</v>
      </c>
      <c r="L3552" t="s">
        <v>1618</v>
      </c>
      <c r="M3552">
        <v>183394</v>
      </c>
      <c r="N3552">
        <v>30300</v>
      </c>
      <c r="O3552" s="59">
        <v>27440247</v>
      </c>
    </row>
    <row r="3553" spans="1:15" x14ac:dyDescent="0.3">
      <c r="A3553" t="s">
        <v>690</v>
      </c>
      <c r="B3553">
        <v>92.9</v>
      </c>
      <c r="C3553">
        <v>2</v>
      </c>
      <c r="D3553" s="18">
        <v>39230</v>
      </c>
      <c r="E3553" s="18">
        <v>39231</v>
      </c>
      <c r="F3553" t="s">
        <v>5957</v>
      </c>
      <c r="G3553" t="s">
        <v>5969</v>
      </c>
      <c r="H3553" t="s">
        <v>681</v>
      </c>
      <c r="I3553" t="s">
        <v>711</v>
      </c>
      <c r="J3553" t="s">
        <v>712</v>
      </c>
      <c r="K3553" t="s">
        <v>1394</v>
      </c>
      <c r="L3553" t="s">
        <v>2037</v>
      </c>
      <c r="M3553">
        <v>2913765</v>
      </c>
      <c r="N3553">
        <v>16000</v>
      </c>
      <c r="O3553" s="59">
        <v>1090522</v>
      </c>
    </row>
    <row r="3554" spans="1:15" x14ac:dyDescent="0.3">
      <c r="A3554" t="s">
        <v>709</v>
      </c>
      <c r="B3554">
        <v>127.08</v>
      </c>
      <c r="C3554">
        <v>3</v>
      </c>
      <c r="D3554" s="18">
        <v>39395</v>
      </c>
      <c r="E3554" s="18">
        <v>39417</v>
      </c>
      <c r="F3554" t="s">
        <v>5959</v>
      </c>
      <c r="G3554" t="s">
        <v>5969</v>
      </c>
      <c r="H3554" t="s">
        <v>681</v>
      </c>
      <c r="I3554" t="s">
        <v>771</v>
      </c>
      <c r="J3554" t="s">
        <v>772</v>
      </c>
      <c r="K3554" t="s">
        <v>1562</v>
      </c>
      <c r="L3554" t="s">
        <v>2521</v>
      </c>
      <c r="M3554">
        <v>73018</v>
      </c>
      <c r="N3554">
        <v>16000</v>
      </c>
      <c r="O3554" s="59">
        <v>2453355</v>
      </c>
    </row>
    <row r="3555" spans="1:15" x14ac:dyDescent="0.3">
      <c r="A3555" t="s">
        <v>690</v>
      </c>
      <c r="B3555">
        <v>135.16999999999999</v>
      </c>
      <c r="C3555">
        <v>3</v>
      </c>
      <c r="D3555" s="18">
        <v>39219</v>
      </c>
      <c r="E3555" s="18">
        <v>39226</v>
      </c>
      <c r="F3555" t="s">
        <v>5957</v>
      </c>
      <c r="G3555" t="s">
        <v>5968</v>
      </c>
      <c r="H3555" t="s">
        <v>720</v>
      </c>
      <c r="I3555" t="s">
        <v>711</v>
      </c>
      <c r="J3555" t="s">
        <v>712</v>
      </c>
      <c r="K3555" t="s">
        <v>1368</v>
      </c>
      <c r="L3555" t="s">
        <v>2520</v>
      </c>
      <c r="M3555">
        <v>2801368</v>
      </c>
      <c r="N3555">
        <v>90830</v>
      </c>
      <c r="O3555" s="59">
        <v>26082811</v>
      </c>
    </row>
    <row r="3556" spans="1:15" x14ac:dyDescent="0.3">
      <c r="A3556" t="s">
        <v>676</v>
      </c>
      <c r="B3556">
        <v>110.79</v>
      </c>
      <c r="C3556">
        <v>1</v>
      </c>
      <c r="D3556" s="18">
        <v>39174</v>
      </c>
      <c r="E3556" s="18">
        <v>39198</v>
      </c>
      <c r="F3556" t="s">
        <v>5957</v>
      </c>
      <c r="G3556" t="s">
        <v>5969</v>
      </c>
      <c r="H3556" t="s">
        <v>675</v>
      </c>
      <c r="I3556" t="s">
        <v>678</v>
      </c>
      <c r="J3556" t="s">
        <v>679</v>
      </c>
      <c r="K3556" t="s">
        <v>999</v>
      </c>
      <c r="L3556" t="s">
        <v>1945</v>
      </c>
      <c r="M3556">
        <v>296412</v>
      </c>
      <c r="N3556">
        <v>30300</v>
      </c>
      <c r="O3556" s="59">
        <v>25775519</v>
      </c>
    </row>
    <row r="3557" spans="1:15" x14ac:dyDescent="0.3">
      <c r="A3557" t="s">
        <v>696</v>
      </c>
      <c r="B3557">
        <v>161.15</v>
      </c>
      <c r="C3557">
        <v>3</v>
      </c>
      <c r="D3557" s="18">
        <v>39377</v>
      </c>
      <c r="E3557" s="18">
        <v>39390</v>
      </c>
      <c r="F3557" t="s">
        <v>5959</v>
      </c>
      <c r="G3557" t="s">
        <v>5969</v>
      </c>
      <c r="H3557" t="s">
        <v>675</v>
      </c>
      <c r="I3557" t="s">
        <v>693</v>
      </c>
      <c r="J3557" t="s">
        <v>694</v>
      </c>
      <c r="K3557" t="s">
        <v>897</v>
      </c>
      <c r="L3557" t="s">
        <v>896</v>
      </c>
      <c r="M3557">
        <v>343988</v>
      </c>
      <c r="N3557">
        <v>30300</v>
      </c>
      <c r="O3557" s="59">
        <v>27342593</v>
      </c>
    </row>
    <row r="3558" spans="1:15" x14ac:dyDescent="0.3">
      <c r="A3558" t="s">
        <v>690</v>
      </c>
      <c r="B3558">
        <v>96.59</v>
      </c>
      <c r="C3558">
        <v>2</v>
      </c>
      <c r="D3558" s="18">
        <v>39257</v>
      </c>
      <c r="E3558" s="18">
        <v>39279</v>
      </c>
      <c r="F3558" t="s">
        <v>5957</v>
      </c>
      <c r="G3558" t="s">
        <v>5969</v>
      </c>
      <c r="H3558" t="s">
        <v>681</v>
      </c>
      <c r="I3558" t="s">
        <v>711</v>
      </c>
      <c r="J3558" t="s">
        <v>712</v>
      </c>
      <c r="K3558" t="s">
        <v>2025</v>
      </c>
      <c r="L3558" t="s">
        <v>2519</v>
      </c>
      <c r="M3558">
        <v>139831</v>
      </c>
      <c r="N3558">
        <v>16000</v>
      </c>
      <c r="O3558" s="59">
        <v>26404039</v>
      </c>
    </row>
    <row r="3559" spans="1:15" x14ac:dyDescent="0.3">
      <c r="A3559" t="s">
        <v>676</v>
      </c>
      <c r="B3559">
        <v>179.74</v>
      </c>
      <c r="C3559">
        <v>4</v>
      </c>
      <c r="D3559" s="18">
        <v>39205</v>
      </c>
      <c r="E3559" s="18">
        <v>39262</v>
      </c>
      <c r="F3559" t="s">
        <v>5957</v>
      </c>
      <c r="G3559" t="s">
        <v>5969</v>
      </c>
      <c r="H3559" t="s">
        <v>699</v>
      </c>
      <c r="I3559" t="s">
        <v>683</v>
      </c>
      <c r="J3559" t="s">
        <v>735</v>
      </c>
      <c r="K3559" t="s">
        <v>2518</v>
      </c>
      <c r="L3559" t="s">
        <v>2517</v>
      </c>
      <c r="M3559">
        <v>950508</v>
      </c>
      <c r="N3559">
        <v>70700</v>
      </c>
      <c r="O3559" s="59">
        <v>25965385</v>
      </c>
    </row>
    <row r="3560" spans="1:15" x14ac:dyDescent="0.3">
      <c r="A3560" t="s">
        <v>709</v>
      </c>
      <c r="B3560">
        <v>138.09</v>
      </c>
      <c r="C3560">
        <v>2</v>
      </c>
      <c r="D3560" s="18">
        <v>39299</v>
      </c>
      <c r="E3560" s="18">
        <v>39299</v>
      </c>
      <c r="F3560" t="s">
        <v>5958</v>
      </c>
      <c r="G3560" t="s">
        <v>5969</v>
      </c>
      <c r="H3560" t="s">
        <v>681</v>
      </c>
      <c r="I3560" t="s">
        <v>746</v>
      </c>
      <c r="J3560" t="s">
        <v>747</v>
      </c>
      <c r="K3560" t="s">
        <v>2516</v>
      </c>
      <c r="L3560" t="s">
        <v>2515</v>
      </c>
      <c r="M3560">
        <v>915853</v>
      </c>
      <c r="N3560">
        <v>16000</v>
      </c>
      <c r="O3560" s="59">
        <v>17755606</v>
      </c>
    </row>
    <row r="3561" spans="1:15" x14ac:dyDescent="0.3">
      <c r="A3561" t="s">
        <v>696</v>
      </c>
      <c r="B3561">
        <v>139.68</v>
      </c>
      <c r="C3561">
        <v>2</v>
      </c>
      <c r="D3561" s="18">
        <v>39184</v>
      </c>
      <c r="E3561" s="18">
        <v>39205</v>
      </c>
      <c r="F3561" t="s">
        <v>5957</v>
      </c>
      <c r="G3561" t="s">
        <v>5968</v>
      </c>
      <c r="H3561" t="s">
        <v>720</v>
      </c>
      <c r="I3561" t="s">
        <v>693</v>
      </c>
      <c r="J3561" t="s">
        <v>694</v>
      </c>
      <c r="K3561" t="s">
        <v>698</v>
      </c>
      <c r="L3561" t="s">
        <v>697</v>
      </c>
      <c r="M3561">
        <v>367865</v>
      </c>
      <c r="N3561">
        <v>90830</v>
      </c>
      <c r="O3561" s="59">
        <v>25835081</v>
      </c>
    </row>
    <row r="3562" spans="1:15" x14ac:dyDescent="0.3">
      <c r="A3562" t="s">
        <v>676</v>
      </c>
      <c r="B3562">
        <v>94.03</v>
      </c>
      <c r="C3562">
        <v>1</v>
      </c>
      <c r="D3562" s="18">
        <v>39317</v>
      </c>
      <c r="E3562" s="18">
        <v>39328</v>
      </c>
      <c r="F3562" t="s">
        <v>5958</v>
      </c>
      <c r="G3562" t="s">
        <v>5969</v>
      </c>
      <c r="H3562" t="s">
        <v>681</v>
      </c>
      <c r="I3562" t="s">
        <v>683</v>
      </c>
      <c r="J3562" t="s">
        <v>684</v>
      </c>
      <c r="K3562" t="s">
        <v>2514</v>
      </c>
      <c r="L3562" t="s">
        <v>1288</v>
      </c>
      <c r="M3562">
        <v>997706</v>
      </c>
      <c r="N3562">
        <v>16000</v>
      </c>
      <c r="O3562" s="59">
        <v>26849250</v>
      </c>
    </row>
    <row r="3563" spans="1:15" x14ac:dyDescent="0.3">
      <c r="A3563" t="s">
        <v>696</v>
      </c>
      <c r="B3563">
        <v>154.55000000000001</v>
      </c>
      <c r="C3563">
        <v>2</v>
      </c>
      <c r="D3563" s="18">
        <v>39220</v>
      </c>
      <c r="E3563" s="18">
        <v>39245</v>
      </c>
      <c r="F3563" t="s">
        <v>5957</v>
      </c>
      <c r="G3563" t="s">
        <v>5968</v>
      </c>
      <c r="H3563" t="s">
        <v>720</v>
      </c>
      <c r="I3563" t="s">
        <v>693</v>
      </c>
      <c r="J3563" t="s">
        <v>694</v>
      </c>
      <c r="K3563" t="s">
        <v>2513</v>
      </c>
      <c r="L3563" t="s">
        <v>2512</v>
      </c>
      <c r="M3563">
        <v>327871</v>
      </c>
      <c r="N3563">
        <v>90830</v>
      </c>
      <c r="O3563" s="59">
        <v>26150092</v>
      </c>
    </row>
    <row r="3564" spans="1:15" x14ac:dyDescent="0.3">
      <c r="A3564" t="s">
        <v>696</v>
      </c>
      <c r="B3564">
        <v>157.82</v>
      </c>
      <c r="C3564">
        <v>3</v>
      </c>
      <c r="D3564" s="18">
        <v>39391</v>
      </c>
      <c r="E3564" s="18">
        <v>39393</v>
      </c>
      <c r="F3564" t="s">
        <v>5959</v>
      </c>
      <c r="G3564" t="s">
        <v>5969</v>
      </c>
      <c r="H3564" t="s">
        <v>675</v>
      </c>
      <c r="I3564" t="s">
        <v>765</v>
      </c>
      <c r="J3564" t="s">
        <v>766</v>
      </c>
      <c r="K3564" t="s">
        <v>1100</v>
      </c>
      <c r="L3564" t="s">
        <v>2511</v>
      </c>
      <c r="M3564">
        <v>340148</v>
      </c>
      <c r="N3564">
        <v>30300</v>
      </c>
      <c r="O3564" s="59">
        <v>27452805</v>
      </c>
    </row>
    <row r="3565" spans="1:15" x14ac:dyDescent="0.3">
      <c r="A3565" t="s">
        <v>676</v>
      </c>
      <c r="B3565">
        <v>142.47</v>
      </c>
      <c r="C3565">
        <v>2</v>
      </c>
      <c r="D3565" s="18">
        <v>39377</v>
      </c>
      <c r="E3565" s="18">
        <v>39445</v>
      </c>
      <c r="F3565" t="s">
        <v>5959</v>
      </c>
      <c r="G3565" t="s">
        <v>5969</v>
      </c>
      <c r="H3565" t="s">
        <v>675</v>
      </c>
      <c r="I3565" t="s">
        <v>672</v>
      </c>
      <c r="J3565" t="s">
        <v>779</v>
      </c>
      <c r="K3565" t="s">
        <v>1530</v>
      </c>
      <c r="L3565" t="s">
        <v>2510</v>
      </c>
      <c r="M3565">
        <v>348973</v>
      </c>
      <c r="N3565">
        <v>30300</v>
      </c>
      <c r="O3565" s="59">
        <v>27343191</v>
      </c>
    </row>
    <row r="3566" spans="1:15" x14ac:dyDescent="0.3">
      <c r="A3566" t="s">
        <v>696</v>
      </c>
      <c r="B3566">
        <v>168.82</v>
      </c>
      <c r="C3566">
        <v>2</v>
      </c>
      <c r="D3566" s="18">
        <v>39110</v>
      </c>
      <c r="E3566" s="18">
        <v>39118</v>
      </c>
      <c r="F3566" t="s">
        <v>5960</v>
      </c>
      <c r="G3566" t="s">
        <v>5968</v>
      </c>
      <c r="H3566" t="s">
        <v>720</v>
      </c>
      <c r="I3566" t="s">
        <v>693</v>
      </c>
      <c r="J3566" t="s">
        <v>694</v>
      </c>
      <c r="K3566" t="s">
        <v>1266</v>
      </c>
      <c r="L3566" t="s">
        <v>2509</v>
      </c>
      <c r="M3566">
        <v>353845</v>
      </c>
      <c r="N3566">
        <v>90830</v>
      </c>
      <c r="O3566" s="59">
        <v>25320838</v>
      </c>
    </row>
    <row r="3567" spans="1:15" x14ac:dyDescent="0.3">
      <c r="A3567" t="s">
        <v>690</v>
      </c>
      <c r="B3567">
        <v>96.59</v>
      </c>
      <c r="C3567">
        <v>2</v>
      </c>
      <c r="D3567" s="18">
        <v>39306</v>
      </c>
      <c r="E3567" s="18">
        <v>39326</v>
      </c>
      <c r="F3567" t="s">
        <v>5958</v>
      </c>
      <c r="G3567" t="s">
        <v>5969</v>
      </c>
      <c r="H3567" t="s">
        <v>681</v>
      </c>
      <c r="I3567" t="s">
        <v>711</v>
      </c>
      <c r="J3567" t="s">
        <v>712</v>
      </c>
      <c r="K3567" t="s">
        <v>2025</v>
      </c>
      <c r="L3567" t="s">
        <v>943</v>
      </c>
      <c r="M3567">
        <v>2246035</v>
      </c>
      <c r="N3567">
        <v>16000</v>
      </c>
      <c r="O3567" s="59">
        <v>26836404</v>
      </c>
    </row>
    <row r="3568" spans="1:15" x14ac:dyDescent="0.3">
      <c r="A3568" t="s">
        <v>676</v>
      </c>
      <c r="B3568">
        <v>86.31</v>
      </c>
      <c r="C3568">
        <v>2</v>
      </c>
      <c r="D3568" s="18">
        <v>39278</v>
      </c>
      <c r="E3568" s="18">
        <v>39332</v>
      </c>
      <c r="F3568" t="s">
        <v>5958</v>
      </c>
      <c r="G3568" t="s">
        <v>5969</v>
      </c>
      <c r="H3568" t="s">
        <v>681</v>
      </c>
      <c r="I3568" t="s">
        <v>678</v>
      </c>
      <c r="J3568" t="s">
        <v>679</v>
      </c>
      <c r="K3568" t="s">
        <v>1585</v>
      </c>
      <c r="L3568" t="s">
        <v>1584</v>
      </c>
      <c r="M3568">
        <v>296053</v>
      </c>
      <c r="N3568">
        <v>16000</v>
      </c>
      <c r="O3568" s="59">
        <v>26523361</v>
      </c>
    </row>
    <row r="3569" spans="1:15" x14ac:dyDescent="0.3">
      <c r="A3569" t="s">
        <v>690</v>
      </c>
      <c r="B3569">
        <v>123.68</v>
      </c>
      <c r="C3569">
        <v>3</v>
      </c>
      <c r="D3569" s="18">
        <v>39395</v>
      </c>
      <c r="E3569" s="18">
        <v>39435</v>
      </c>
      <c r="F3569" t="s">
        <v>5959</v>
      </c>
      <c r="G3569" t="s">
        <v>5969</v>
      </c>
      <c r="H3569" t="s">
        <v>675</v>
      </c>
      <c r="I3569" t="s">
        <v>711</v>
      </c>
      <c r="J3569" t="s">
        <v>712</v>
      </c>
      <c r="K3569" t="s">
        <v>923</v>
      </c>
      <c r="L3569" t="s">
        <v>918</v>
      </c>
      <c r="M3569">
        <v>1705542</v>
      </c>
      <c r="N3569">
        <v>30300</v>
      </c>
      <c r="O3569" s="59">
        <v>27492105</v>
      </c>
    </row>
    <row r="3570" spans="1:15" x14ac:dyDescent="0.3">
      <c r="A3570" t="s">
        <v>696</v>
      </c>
      <c r="B3570">
        <v>168.82</v>
      </c>
      <c r="C3570">
        <v>2</v>
      </c>
      <c r="D3570" s="18">
        <v>39298</v>
      </c>
      <c r="E3570" s="18">
        <v>39300</v>
      </c>
      <c r="F3570" t="s">
        <v>5958</v>
      </c>
      <c r="G3570" t="s">
        <v>5968</v>
      </c>
      <c r="H3570" t="s">
        <v>720</v>
      </c>
      <c r="I3570" t="s">
        <v>693</v>
      </c>
      <c r="J3570" t="s">
        <v>694</v>
      </c>
      <c r="K3570" t="s">
        <v>2508</v>
      </c>
      <c r="L3570" t="s">
        <v>2507</v>
      </c>
      <c r="M3570">
        <v>351969</v>
      </c>
      <c r="N3570">
        <v>90830</v>
      </c>
      <c r="O3570" s="59">
        <v>26744631</v>
      </c>
    </row>
    <row r="3571" spans="1:15" x14ac:dyDescent="0.3">
      <c r="A3571" t="s">
        <v>676</v>
      </c>
      <c r="B3571">
        <v>156.31</v>
      </c>
      <c r="C3571">
        <v>2</v>
      </c>
      <c r="D3571" s="18">
        <v>39221</v>
      </c>
      <c r="E3571" s="18">
        <v>39225</v>
      </c>
      <c r="F3571" t="s">
        <v>5957</v>
      </c>
      <c r="G3571" t="s">
        <v>5969</v>
      </c>
      <c r="H3571" t="s">
        <v>675</v>
      </c>
      <c r="I3571" t="s">
        <v>672</v>
      </c>
      <c r="J3571" t="s">
        <v>673</v>
      </c>
      <c r="K3571" t="s">
        <v>674</v>
      </c>
      <c r="L3571" t="s">
        <v>1035</v>
      </c>
      <c r="M3571">
        <v>2161405</v>
      </c>
      <c r="N3571">
        <v>30300</v>
      </c>
      <c r="O3571" s="59">
        <v>26145753</v>
      </c>
    </row>
    <row r="3572" spans="1:15" x14ac:dyDescent="0.3">
      <c r="A3572" t="s">
        <v>676</v>
      </c>
      <c r="B3572">
        <v>142.47</v>
      </c>
      <c r="C3572">
        <v>2</v>
      </c>
      <c r="D3572" s="18">
        <v>39289</v>
      </c>
      <c r="E3572" s="18">
        <v>39343</v>
      </c>
      <c r="F3572" t="s">
        <v>5958</v>
      </c>
      <c r="G3572" t="s">
        <v>5969</v>
      </c>
      <c r="H3572" t="s">
        <v>675</v>
      </c>
      <c r="I3572" t="s">
        <v>672</v>
      </c>
      <c r="J3572" t="s">
        <v>950</v>
      </c>
      <c r="K3572" t="s">
        <v>1515</v>
      </c>
      <c r="L3572" t="s">
        <v>2506</v>
      </c>
      <c r="M3572">
        <v>2694905</v>
      </c>
      <c r="N3572">
        <v>30300</v>
      </c>
      <c r="O3572" s="59">
        <v>26637200</v>
      </c>
    </row>
    <row r="3573" spans="1:15" x14ac:dyDescent="0.3">
      <c r="A3573" t="s">
        <v>676</v>
      </c>
      <c r="B3573">
        <v>117.86</v>
      </c>
      <c r="C3573">
        <v>2</v>
      </c>
      <c r="D3573" s="18">
        <v>39303</v>
      </c>
      <c r="E3573" s="18">
        <v>39310</v>
      </c>
      <c r="F3573" t="s">
        <v>5958</v>
      </c>
      <c r="G3573" t="s">
        <v>5969</v>
      </c>
      <c r="H3573" t="s">
        <v>675</v>
      </c>
      <c r="I3573" t="s">
        <v>683</v>
      </c>
      <c r="J3573" t="s">
        <v>684</v>
      </c>
      <c r="K3573" t="s">
        <v>2505</v>
      </c>
      <c r="L3573" t="s">
        <v>2504</v>
      </c>
      <c r="M3573">
        <v>800714</v>
      </c>
      <c r="N3573">
        <v>30300</v>
      </c>
      <c r="O3573" s="59">
        <v>26795374</v>
      </c>
    </row>
    <row r="3574" spans="1:15" x14ac:dyDescent="0.3">
      <c r="A3574" t="s">
        <v>690</v>
      </c>
      <c r="B3574">
        <v>122.89</v>
      </c>
      <c r="C3574">
        <v>2</v>
      </c>
      <c r="D3574" s="18">
        <v>39307</v>
      </c>
      <c r="E3574" s="18">
        <v>39318</v>
      </c>
      <c r="F3574" t="s">
        <v>5958</v>
      </c>
      <c r="G3574" t="s">
        <v>5969</v>
      </c>
      <c r="H3574" t="s">
        <v>675</v>
      </c>
      <c r="I3574" t="s">
        <v>711</v>
      </c>
      <c r="J3574" t="s">
        <v>712</v>
      </c>
      <c r="K3574" t="s">
        <v>2503</v>
      </c>
      <c r="L3574" t="s">
        <v>979</v>
      </c>
      <c r="M3574">
        <v>2907507</v>
      </c>
      <c r="N3574">
        <v>30300</v>
      </c>
      <c r="O3574" s="59">
        <v>26784045</v>
      </c>
    </row>
    <row r="3575" spans="1:15" x14ac:dyDescent="0.3">
      <c r="A3575" t="s">
        <v>690</v>
      </c>
      <c r="B3575">
        <v>122.89</v>
      </c>
      <c r="C3575">
        <v>2</v>
      </c>
      <c r="D3575" s="18">
        <v>39279</v>
      </c>
      <c r="E3575" s="18">
        <v>39305</v>
      </c>
      <c r="F3575" t="s">
        <v>5958</v>
      </c>
      <c r="G3575" t="s">
        <v>5969</v>
      </c>
      <c r="H3575" t="s">
        <v>675</v>
      </c>
      <c r="I3575" t="s">
        <v>711</v>
      </c>
      <c r="J3575" t="s">
        <v>712</v>
      </c>
      <c r="K3575" t="s">
        <v>1342</v>
      </c>
      <c r="L3575" t="s">
        <v>2502</v>
      </c>
      <c r="M3575">
        <v>2745068</v>
      </c>
      <c r="N3575">
        <v>30300</v>
      </c>
      <c r="O3575" s="59">
        <v>26457744</v>
      </c>
    </row>
    <row r="3576" spans="1:15" x14ac:dyDescent="0.3">
      <c r="A3576" t="s">
        <v>676</v>
      </c>
      <c r="B3576">
        <v>165.01</v>
      </c>
      <c r="C3576">
        <v>2</v>
      </c>
      <c r="D3576" s="18">
        <v>39418</v>
      </c>
      <c r="E3576" s="18">
        <v>39423</v>
      </c>
      <c r="F3576" t="s">
        <v>5959</v>
      </c>
      <c r="G3576" t="s">
        <v>5969</v>
      </c>
      <c r="H3576" t="s">
        <v>675</v>
      </c>
      <c r="I3576" t="s">
        <v>678</v>
      </c>
      <c r="J3576" t="s">
        <v>679</v>
      </c>
      <c r="K3576" t="s">
        <v>2501</v>
      </c>
      <c r="L3576" t="s">
        <v>976</v>
      </c>
      <c r="M3576">
        <v>281165</v>
      </c>
      <c r="N3576">
        <v>30300</v>
      </c>
      <c r="O3576" s="59">
        <v>27664243</v>
      </c>
    </row>
    <row r="3577" spans="1:15" x14ac:dyDescent="0.3">
      <c r="A3577" t="s">
        <v>690</v>
      </c>
      <c r="B3577">
        <v>138.24</v>
      </c>
      <c r="C3577">
        <v>3</v>
      </c>
      <c r="D3577" s="18">
        <v>39430</v>
      </c>
      <c r="E3577" s="18">
        <v>39452</v>
      </c>
      <c r="F3577" t="s">
        <v>5959</v>
      </c>
      <c r="G3577" t="s">
        <v>5969</v>
      </c>
      <c r="H3577" t="s">
        <v>675</v>
      </c>
      <c r="I3577" t="s">
        <v>839</v>
      </c>
      <c r="J3577" t="s">
        <v>840</v>
      </c>
      <c r="K3577" t="s">
        <v>969</v>
      </c>
      <c r="L3577" t="s">
        <v>968</v>
      </c>
      <c r="M3577">
        <v>9040265</v>
      </c>
      <c r="N3577">
        <v>30300</v>
      </c>
      <c r="O3577" s="59">
        <v>27776485</v>
      </c>
    </row>
    <row r="3578" spans="1:15" x14ac:dyDescent="0.3">
      <c r="A3578" t="s">
        <v>690</v>
      </c>
      <c r="B3578">
        <v>90.24</v>
      </c>
      <c r="C3578">
        <v>1</v>
      </c>
      <c r="D3578" s="18">
        <v>39240</v>
      </c>
      <c r="E3578" s="18">
        <v>39250</v>
      </c>
      <c r="F3578" t="s">
        <v>5957</v>
      </c>
      <c r="G3578" t="s">
        <v>5969</v>
      </c>
      <c r="H3578" t="s">
        <v>681</v>
      </c>
      <c r="I3578" t="s">
        <v>687</v>
      </c>
      <c r="J3578" t="s">
        <v>688</v>
      </c>
      <c r="K3578" t="s">
        <v>841</v>
      </c>
      <c r="L3578" t="s">
        <v>938</v>
      </c>
      <c r="M3578">
        <v>9195532</v>
      </c>
      <c r="N3578">
        <v>16000</v>
      </c>
      <c r="O3578" s="59">
        <v>26253050</v>
      </c>
    </row>
    <row r="3579" spans="1:15" x14ac:dyDescent="0.3">
      <c r="A3579" t="s">
        <v>690</v>
      </c>
      <c r="B3579">
        <v>138.52000000000001</v>
      </c>
      <c r="C3579">
        <v>2</v>
      </c>
      <c r="D3579" s="18">
        <v>39140</v>
      </c>
      <c r="E3579" s="18">
        <v>39147</v>
      </c>
      <c r="F3579" t="s">
        <v>5960</v>
      </c>
      <c r="G3579" t="s">
        <v>5969</v>
      </c>
      <c r="H3579" t="s">
        <v>675</v>
      </c>
      <c r="I3579" t="s">
        <v>687</v>
      </c>
      <c r="J3579" t="s">
        <v>688</v>
      </c>
      <c r="K3579" t="s">
        <v>1895</v>
      </c>
      <c r="L3579" t="s">
        <v>2500</v>
      </c>
      <c r="M3579">
        <v>260142</v>
      </c>
      <c r="N3579">
        <v>30300</v>
      </c>
      <c r="O3579" s="59">
        <v>25514487</v>
      </c>
    </row>
    <row r="3580" spans="1:15" x14ac:dyDescent="0.3">
      <c r="A3580" t="s">
        <v>696</v>
      </c>
      <c r="B3580">
        <v>184.07</v>
      </c>
      <c r="C3580">
        <v>4</v>
      </c>
      <c r="D3580" s="18">
        <v>39390</v>
      </c>
      <c r="E3580" s="18">
        <v>39413</v>
      </c>
      <c r="F3580" t="s">
        <v>5959</v>
      </c>
      <c r="G3580" t="s">
        <v>5969</v>
      </c>
      <c r="H3580" t="s">
        <v>675</v>
      </c>
      <c r="I3580" t="s">
        <v>946</v>
      </c>
      <c r="J3580" t="s">
        <v>1124</v>
      </c>
      <c r="K3580" t="s">
        <v>1674</v>
      </c>
      <c r="L3580" t="s">
        <v>2499</v>
      </c>
      <c r="M3580">
        <v>2203949</v>
      </c>
      <c r="N3580">
        <v>30300</v>
      </c>
      <c r="O3580" s="59">
        <v>27452397</v>
      </c>
    </row>
    <row r="3581" spans="1:15" x14ac:dyDescent="0.3">
      <c r="A3581" t="s">
        <v>696</v>
      </c>
      <c r="B3581">
        <v>175</v>
      </c>
      <c r="C3581">
        <v>3</v>
      </c>
      <c r="D3581" s="18">
        <v>39436</v>
      </c>
      <c r="E3581" s="18">
        <v>39456</v>
      </c>
      <c r="F3581" t="s">
        <v>5959</v>
      </c>
      <c r="G3581" t="s">
        <v>5968</v>
      </c>
      <c r="H3581" t="s">
        <v>720</v>
      </c>
      <c r="I3581" t="s">
        <v>693</v>
      </c>
      <c r="J3581" t="s">
        <v>694</v>
      </c>
      <c r="K3581" t="s">
        <v>937</v>
      </c>
      <c r="L3581" t="s">
        <v>2498</v>
      </c>
      <c r="M3581">
        <v>2077410</v>
      </c>
      <c r="N3581">
        <v>90830</v>
      </c>
      <c r="O3581" s="59">
        <v>27953198</v>
      </c>
    </row>
    <row r="3582" spans="1:15" x14ac:dyDescent="0.3">
      <c r="A3582" t="s">
        <v>709</v>
      </c>
      <c r="B3582">
        <v>180.57</v>
      </c>
      <c r="C3582">
        <v>4</v>
      </c>
      <c r="D3582" s="18">
        <v>39416</v>
      </c>
      <c r="E3582" s="18">
        <v>39458</v>
      </c>
      <c r="F3582" t="s">
        <v>5959</v>
      </c>
      <c r="G3582" t="s">
        <v>5969</v>
      </c>
      <c r="H3582" t="s">
        <v>675</v>
      </c>
      <c r="I3582" t="s">
        <v>746</v>
      </c>
      <c r="J3582" t="s">
        <v>747</v>
      </c>
      <c r="K3582" t="s">
        <v>1528</v>
      </c>
      <c r="L3582" t="s">
        <v>2497</v>
      </c>
      <c r="M3582">
        <v>379885</v>
      </c>
      <c r="N3582">
        <v>30300</v>
      </c>
      <c r="O3582" s="59">
        <v>17822051</v>
      </c>
    </row>
    <row r="3583" spans="1:15" x14ac:dyDescent="0.3">
      <c r="A3583" t="s">
        <v>696</v>
      </c>
      <c r="B3583">
        <v>175</v>
      </c>
      <c r="C3583">
        <v>3</v>
      </c>
      <c r="D3583" s="18">
        <v>39419</v>
      </c>
      <c r="E3583" s="18">
        <v>39435</v>
      </c>
      <c r="F3583" t="s">
        <v>5959</v>
      </c>
      <c r="G3583" t="s">
        <v>5968</v>
      </c>
      <c r="H3583" t="s">
        <v>720</v>
      </c>
      <c r="I3583" t="s">
        <v>693</v>
      </c>
      <c r="J3583" t="s">
        <v>694</v>
      </c>
      <c r="K3583" t="s">
        <v>953</v>
      </c>
      <c r="L3583" t="s">
        <v>856</v>
      </c>
      <c r="M3583">
        <v>9065947</v>
      </c>
      <c r="N3583">
        <v>90830</v>
      </c>
      <c r="O3583" s="59">
        <v>27616416</v>
      </c>
    </row>
    <row r="3584" spans="1:15" x14ac:dyDescent="0.3">
      <c r="A3584" t="s">
        <v>690</v>
      </c>
      <c r="B3584">
        <v>171.8</v>
      </c>
      <c r="C3584">
        <v>2</v>
      </c>
      <c r="D3584" s="18">
        <v>39359</v>
      </c>
      <c r="E3584" s="18">
        <v>39368</v>
      </c>
      <c r="F3584" t="s">
        <v>5959</v>
      </c>
      <c r="G3584" t="s">
        <v>5968</v>
      </c>
      <c r="H3584" t="s">
        <v>720</v>
      </c>
      <c r="I3584" t="s">
        <v>722</v>
      </c>
      <c r="J3584" t="s">
        <v>797</v>
      </c>
      <c r="K3584" t="s">
        <v>2496</v>
      </c>
      <c r="L3584" t="s">
        <v>2495</v>
      </c>
      <c r="M3584">
        <v>107234</v>
      </c>
      <c r="N3584">
        <v>90830</v>
      </c>
      <c r="O3584" s="59">
        <v>27213827</v>
      </c>
    </row>
    <row r="3585" spans="1:15" x14ac:dyDescent="0.3">
      <c r="A3585" t="s">
        <v>709</v>
      </c>
      <c r="B3585">
        <v>138.09</v>
      </c>
      <c r="C3585">
        <v>2</v>
      </c>
      <c r="D3585" s="18">
        <v>39317</v>
      </c>
      <c r="E3585" s="18">
        <v>39355</v>
      </c>
      <c r="F3585" t="s">
        <v>5958</v>
      </c>
      <c r="G3585" t="s">
        <v>5969</v>
      </c>
      <c r="H3585" t="s">
        <v>681</v>
      </c>
      <c r="I3585" t="s">
        <v>746</v>
      </c>
      <c r="J3585" t="s">
        <v>747</v>
      </c>
      <c r="K3585" t="s">
        <v>2494</v>
      </c>
      <c r="L3585" t="s">
        <v>2493</v>
      </c>
      <c r="M3585">
        <v>380296</v>
      </c>
      <c r="N3585">
        <v>16000</v>
      </c>
      <c r="O3585" s="59">
        <v>17763581</v>
      </c>
    </row>
    <row r="3586" spans="1:15" x14ac:dyDescent="0.3">
      <c r="A3586" t="s">
        <v>696</v>
      </c>
      <c r="B3586">
        <v>139.68</v>
      </c>
      <c r="C3586">
        <v>2</v>
      </c>
      <c r="D3586" s="18">
        <v>39185</v>
      </c>
      <c r="E3586" s="18">
        <v>39209</v>
      </c>
      <c r="F3586" t="s">
        <v>5957</v>
      </c>
      <c r="G3586" t="s">
        <v>5968</v>
      </c>
      <c r="H3586" t="s">
        <v>720</v>
      </c>
      <c r="I3586" t="s">
        <v>693</v>
      </c>
      <c r="J3586" t="s">
        <v>694</v>
      </c>
      <c r="K3586" t="s">
        <v>785</v>
      </c>
      <c r="L3586" t="s">
        <v>2492</v>
      </c>
      <c r="M3586">
        <v>2101320</v>
      </c>
      <c r="N3586">
        <v>90830</v>
      </c>
      <c r="O3586" s="59">
        <v>25888246</v>
      </c>
    </row>
    <row r="3587" spans="1:15" x14ac:dyDescent="0.3">
      <c r="A3587" t="s">
        <v>690</v>
      </c>
      <c r="B3587">
        <v>98.91</v>
      </c>
      <c r="C3587">
        <v>1</v>
      </c>
      <c r="D3587" s="18">
        <v>39299</v>
      </c>
      <c r="E3587" s="18">
        <v>39301</v>
      </c>
      <c r="F3587" t="s">
        <v>5958</v>
      </c>
      <c r="G3587" t="s">
        <v>5969</v>
      </c>
      <c r="H3587" t="s">
        <v>681</v>
      </c>
      <c r="I3587" t="s">
        <v>711</v>
      </c>
      <c r="J3587" t="s">
        <v>712</v>
      </c>
      <c r="K3587" t="s">
        <v>1747</v>
      </c>
      <c r="L3587" t="s">
        <v>1248</v>
      </c>
      <c r="M3587">
        <v>2859224</v>
      </c>
      <c r="N3587">
        <v>16000</v>
      </c>
      <c r="O3587" s="59">
        <v>2286540</v>
      </c>
    </row>
    <row r="3588" spans="1:15" x14ac:dyDescent="0.3">
      <c r="A3588" t="s">
        <v>709</v>
      </c>
      <c r="B3588">
        <v>180.19</v>
      </c>
      <c r="C3588">
        <v>3</v>
      </c>
      <c r="D3588" s="18">
        <v>39313</v>
      </c>
      <c r="E3588" s="18">
        <v>39339</v>
      </c>
      <c r="F3588" t="s">
        <v>5958</v>
      </c>
      <c r="G3588" t="s">
        <v>5968</v>
      </c>
      <c r="H3588" t="s">
        <v>755</v>
      </c>
      <c r="I3588" t="s">
        <v>771</v>
      </c>
      <c r="J3588" t="s">
        <v>750</v>
      </c>
      <c r="K3588" t="s">
        <v>1152</v>
      </c>
      <c r="L3588" t="s">
        <v>2491</v>
      </c>
      <c r="M3588">
        <v>930534</v>
      </c>
      <c r="N3588">
        <v>87000</v>
      </c>
      <c r="O3588" s="59">
        <v>26824959</v>
      </c>
    </row>
    <row r="3589" spans="1:15" x14ac:dyDescent="0.3">
      <c r="A3589" t="s">
        <v>709</v>
      </c>
      <c r="B3589">
        <v>147.22</v>
      </c>
      <c r="C3589">
        <v>2</v>
      </c>
      <c r="D3589" s="18">
        <v>39139</v>
      </c>
      <c r="E3589" s="18">
        <v>39150</v>
      </c>
      <c r="F3589" t="s">
        <v>5960</v>
      </c>
      <c r="G3589" t="s">
        <v>5969</v>
      </c>
      <c r="H3589" t="s">
        <v>699</v>
      </c>
      <c r="I3589" t="s">
        <v>746</v>
      </c>
      <c r="J3589" t="s">
        <v>782</v>
      </c>
      <c r="K3589" t="s">
        <v>1260</v>
      </c>
      <c r="L3589" t="s">
        <v>2006</v>
      </c>
      <c r="M3589">
        <v>964803</v>
      </c>
      <c r="N3589">
        <v>70700</v>
      </c>
      <c r="O3589" s="59">
        <v>17658342</v>
      </c>
    </row>
    <row r="3590" spans="1:15" x14ac:dyDescent="0.3">
      <c r="A3590" t="s">
        <v>690</v>
      </c>
      <c r="B3590">
        <v>90.24</v>
      </c>
      <c r="C3590">
        <v>1</v>
      </c>
      <c r="D3590" s="18">
        <v>39119</v>
      </c>
      <c r="E3590" s="18">
        <v>39144</v>
      </c>
      <c r="F3590" t="s">
        <v>5960</v>
      </c>
      <c r="G3590" t="s">
        <v>5969</v>
      </c>
      <c r="H3590" t="s">
        <v>681</v>
      </c>
      <c r="I3590" t="s">
        <v>687</v>
      </c>
      <c r="J3590" t="s">
        <v>688</v>
      </c>
      <c r="K3590" t="s">
        <v>1916</v>
      </c>
      <c r="L3590" t="s">
        <v>814</v>
      </c>
      <c r="M3590">
        <v>9195726</v>
      </c>
      <c r="N3590">
        <v>16000</v>
      </c>
      <c r="O3590" s="59">
        <v>25365862</v>
      </c>
    </row>
    <row r="3591" spans="1:15" x14ac:dyDescent="0.3">
      <c r="A3591" t="s">
        <v>690</v>
      </c>
      <c r="B3591">
        <v>190.09</v>
      </c>
      <c r="C3591">
        <v>2</v>
      </c>
      <c r="D3591" s="18">
        <v>39352</v>
      </c>
      <c r="E3591" s="18">
        <v>39359</v>
      </c>
      <c r="F3591" t="s">
        <v>5958</v>
      </c>
      <c r="G3591" t="s">
        <v>5968</v>
      </c>
      <c r="H3591" t="s">
        <v>720</v>
      </c>
      <c r="I3591" t="s">
        <v>839</v>
      </c>
      <c r="J3591" t="s">
        <v>840</v>
      </c>
      <c r="K3591" t="s">
        <v>2490</v>
      </c>
      <c r="L3591" t="s">
        <v>2489</v>
      </c>
      <c r="M3591">
        <v>2294046</v>
      </c>
      <c r="N3591">
        <v>90830</v>
      </c>
      <c r="O3591" s="59">
        <v>27119431</v>
      </c>
    </row>
    <row r="3592" spans="1:15" x14ac:dyDescent="0.3">
      <c r="A3592" t="s">
        <v>696</v>
      </c>
      <c r="B3592">
        <v>185.27</v>
      </c>
      <c r="C3592">
        <v>3</v>
      </c>
      <c r="D3592" s="18">
        <v>39126</v>
      </c>
      <c r="E3592" s="18">
        <v>39145</v>
      </c>
      <c r="F3592" t="s">
        <v>5960</v>
      </c>
      <c r="G3592" t="s">
        <v>5969</v>
      </c>
      <c r="H3592" t="s">
        <v>699</v>
      </c>
      <c r="I3592" t="s">
        <v>693</v>
      </c>
      <c r="J3592" t="s">
        <v>694</v>
      </c>
      <c r="K3592" t="s">
        <v>897</v>
      </c>
      <c r="L3592" t="s">
        <v>1354</v>
      </c>
      <c r="M3592">
        <v>961053</v>
      </c>
      <c r="N3592">
        <v>70700</v>
      </c>
      <c r="O3592" s="59">
        <v>25397353</v>
      </c>
    </row>
    <row r="3593" spans="1:15" x14ac:dyDescent="0.3">
      <c r="A3593" t="s">
        <v>676</v>
      </c>
      <c r="B3593">
        <v>164.77</v>
      </c>
      <c r="C3593">
        <v>2</v>
      </c>
      <c r="D3593" s="18">
        <v>39340</v>
      </c>
      <c r="E3593" s="18">
        <v>39346</v>
      </c>
      <c r="F3593" t="s">
        <v>5958</v>
      </c>
      <c r="G3593" t="s">
        <v>5968</v>
      </c>
      <c r="H3593" t="s">
        <v>720</v>
      </c>
      <c r="I3593" t="s">
        <v>683</v>
      </c>
      <c r="J3593" t="s">
        <v>730</v>
      </c>
      <c r="K3593" t="s">
        <v>1222</v>
      </c>
      <c r="L3593" t="s">
        <v>1221</v>
      </c>
      <c r="M3593">
        <v>9077698</v>
      </c>
      <c r="N3593">
        <v>90830</v>
      </c>
      <c r="O3593" s="59">
        <v>27060802</v>
      </c>
    </row>
    <row r="3594" spans="1:15" x14ac:dyDescent="0.3">
      <c r="A3594" t="s">
        <v>676</v>
      </c>
      <c r="B3594">
        <v>183.54</v>
      </c>
      <c r="C3594">
        <v>4</v>
      </c>
      <c r="D3594" s="18">
        <v>39179</v>
      </c>
      <c r="E3594" s="18">
        <v>39194</v>
      </c>
      <c r="F3594" t="s">
        <v>5957</v>
      </c>
      <c r="G3594" t="s">
        <v>5969</v>
      </c>
      <c r="H3594" t="s">
        <v>699</v>
      </c>
      <c r="I3594" t="s">
        <v>678</v>
      </c>
      <c r="J3594" t="s">
        <v>679</v>
      </c>
      <c r="K3594" t="s">
        <v>678</v>
      </c>
      <c r="L3594" t="s">
        <v>2095</v>
      </c>
      <c r="M3594">
        <v>957411</v>
      </c>
      <c r="N3594">
        <v>70700</v>
      </c>
      <c r="O3594" s="59">
        <v>25807368</v>
      </c>
    </row>
    <row r="3595" spans="1:15" x14ac:dyDescent="0.3">
      <c r="A3595" t="s">
        <v>709</v>
      </c>
      <c r="B3595">
        <v>177.63</v>
      </c>
      <c r="C3595">
        <v>3</v>
      </c>
      <c r="D3595" s="18">
        <v>39426</v>
      </c>
      <c r="E3595" s="18">
        <v>39467</v>
      </c>
      <c r="F3595" t="s">
        <v>5959</v>
      </c>
      <c r="G3595" t="s">
        <v>5968</v>
      </c>
      <c r="H3595" t="s">
        <v>720</v>
      </c>
      <c r="I3595" t="s">
        <v>771</v>
      </c>
      <c r="J3595" t="s">
        <v>750</v>
      </c>
      <c r="K3595" t="s">
        <v>2488</v>
      </c>
      <c r="L3595" t="s">
        <v>2487</v>
      </c>
      <c r="M3595">
        <v>70075</v>
      </c>
      <c r="N3595">
        <v>90830</v>
      </c>
      <c r="O3595" s="59">
        <v>27702502</v>
      </c>
    </row>
    <row r="3596" spans="1:15" x14ac:dyDescent="0.3">
      <c r="A3596" t="s">
        <v>709</v>
      </c>
      <c r="B3596">
        <v>114.52</v>
      </c>
      <c r="C3596">
        <v>1</v>
      </c>
      <c r="D3596" s="18">
        <v>39149</v>
      </c>
      <c r="E3596" s="18">
        <v>39149</v>
      </c>
      <c r="F3596" t="s">
        <v>5960</v>
      </c>
      <c r="G3596" t="s">
        <v>5969</v>
      </c>
      <c r="H3596" t="s">
        <v>681</v>
      </c>
      <c r="I3596" t="s">
        <v>726</v>
      </c>
      <c r="J3596" t="s">
        <v>727</v>
      </c>
      <c r="K3596" t="s">
        <v>2486</v>
      </c>
      <c r="L3596" t="s">
        <v>2485</v>
      </c>
      <c r="M3596">
        <v>748138</v>
      </c>
      <c r="N3596">
        <v>16000</v>
      </c>
      <c r="O3596" s="59">
        <v>25560843</v>
      </c>
    </row>
    <row r="3597" spans="1:15" x14ac:dyDescent="0.3">
      <c r="A3597" t="s">
        <v>690</v>
      </c>
      <c r="B3597">
        <v>98.91</v>
      </c>
      <c r="C3597">
        <v>1</v>
      </c>
      <c r="D3597" s="18">
        <v>39108</v>
      </c>
      <c r="E3597" s="18">
        <v>39145</v>
      </c>
      <c r="F3597" t="s">
        <v>5960</v>
      </c>
      <c r="G3597" t="s">
        <v>5969</v>
      </c>
      <c r="H3597" t="s">
        <v>681</v>
      </c>
      <c r="I3597" t="s">
        <v>711</v>
      </c>
      <c r="J3597" t="s">
        <v>712</v>
      </c>
      <c r="K3597" t="s">
        <v>824</v>
      </c>
      <c r="L3597" t="s">
        <v>2484</v>
      </c>
      <c r="M3597">
        <v>1931987</v>
      </c>
      <c r="N3597">
        <v>16000</v>
      </c>
      <c r="O3597" s="59">
        <v>25256661</v>
      </c>
    </row>
    <row r="3598" spans="1:15" x14ac:dyDescent="0.3">
      <c r="A3598" t="s">
        <v>709</v>
      </c>
      <c r="B3598">
        <v>192.3</v>
      </c>
      <c r="C3598">
        <v>3</v>
      </c>
      <c r="D3598" s="18">
        <v>39146</v>
      </c>
      <c r="E3598" s="18">
        <v>39155</v>
      </c>
      <c r="F3598" t="s">
        <v>5960</v>
      </c>
      <c r="G3598" t="s">
        <v>5968</v>
      </c>
      <c r="H3598" t="s">
        <v>755</v>
      </c>
      <c r="I3598" t="s">
        <v>706</v>
      </c>
      <c r="J3598" t="s">
        <v>707</v>
      </c>
      <c r="K3598" t="s">
        <v>2483</v>
      </c>
      <c r="L3598" t="s">
        <v>2482</v>
      </c>
      <c r="M3598">
        <v>1806052</v>
      </c>
      <c r="N3598">
        <v>87000</v>
      </c>
      <c r="O3598" s="59">
        <v>25446189</v>
      </c>
    </row>
    <row r="3599" spans="1:15" x14ac:dyDescent="0.3">
      <c r="A3599" t="s">
        <v>709</v>
      </c>
      <c r="B3599">
        <v>97.73</v>
      </c>
      <c r="C3599">
        <v>2</v>
      </c>
      <c r="D3599" s="18">
        <v>39129</v>
      </c>
      <c r="E3599" s="18">
        <v>39145</v>
      </c>
      <c r="F3599" t="s">
        <v>5960</v>
      </c>
      <c r="G3599" t="s">
        <v>5968</v>
      </c>
      <c r="H3599" t="s">
        <v>720</v>
      </c>
      <c r="I3599" t="s">
        <v>706</v>
      </c>
      <c r="J3599" t="s">
        <v>707</v>
      </c>
      <c r="K3599" t="s">
        <v>769</v>
      </c>
      <c r="L3599" t="s">
        <v>768</v>
      </c>
      <c r="M3599">
        <v>2238665</v>
      </c>
      <c r="N3599">
        <v>90830</v>
      </c>
      <c r="O3599" s="59">
        <v>25409674</v>
      </c>
    </row>
    <row r="3600" spans="1:15" x14ac:dyDescent="0.3">
      <c r="A3600" t="s">
        <v>696</v>
      </c>
      <c r="B3600">
        <v>175.83</v>
      </c>
      <c r="C3600">
        <v>3</v>
      </c>
      <c r="D3600" s="18">
        <v>39091</v>
      </c>
      <c r="E3600" s="18">
        <v>39116</v>
      </c>
      <c r="F3600" t="s">
        <v>5960</v>
      </c>
      <c r="G3600" t="s">
        <v>5968</v>
      </c>
      <c r="H3600" t="s">
        <v>755</v>
      </c>
      <c r="I3600" t="s">
        <v>693</v>
      </c>
      <c r="J3600" t="s">
        <v>694</v>
      </c>
      <c r="K3600" t="s">
        <v>878</v>
      </c>
      <c r="L3600" t="s">
        <v>1428</v>
      </c>
      <c r="M3600">
        <v>2270259</v>
      </c>
      <c r="N3600">
        <v>87000</v>
      </c>
      <c r="O3600" s="59">
        <v>25275849</v>
      </c>
    </row>
    <row r="3601" spans="1:15" x14ac:dyDescent="0.3">
      <c r="A3601" t="s">
        <v>709</v>
      </c>
      <c r="B3601">
        <v>138.19</v>
      </c>
      <c r="C3601">
        <v>2</v>
      </c>
      <c r="D3601" s="18">
        <v>39355</v>
      </c>
      <c r="E3601" s="18">
        <v>39399</v>
      </c>
      <c r="F3601" t="s">
        <v>5958</v>
      </c>
      <c r="G3601" t="s">
        <v>5968</v>
      </c>
      <c r="H3601" t="s">
        <v>720</v>
      </c>
      <c r="I3601" t="s">
        <v>726</v>
      </c>
      <c r="J3601" t="s">
        <v>727</v>
      </c>
      <c r="K3601" t="s">
        <v>1513</v>
      </c>
      <c r="L3601" t="s">
        <v>2481</v>
      </c>
      <c r="M3601">
        <v>9215840</v>
      </c>
      <c r="N3601">
        <v>90830</v>
      </c>
      <c r="O3601" s="59">
        <v>27166677</v>
      </c>
    </row>
    <row r="3602" spans="1:15" x14ac:dyDescent="0.3">
      <c r="A3602" t="s">
        <v>696</v>
      </c>
      <c r="B3602">
        <v>173.75</v>
      </c>
      <c r="C3602">
        <v>2</v>
      </c>
      <c r="D3602" s="18">
        <v>39212</v>
      </c>
      <c r="E3602" s="18">
        <v>39219</v>
      </c>
      <c r="F3602" t="s">
        <v>5957</v>
      </c>
      <c r="G3602" t="s">
        <v>5968</v>
      </c>
      <c r="H3602" t="s">
        <v>720</v>
      </c>
      <c r="I3602" t="s">
        <v>765</v>
      </c>
      <c r="J3602" t="s">
        <v>766</v>
      </c>
      <c r="K3602" t="s">
        <v>765</v>
      </c>
      <c r="L3602" t="s">
        <v>2480</v>
      </c>
      <c r="M3602">
        <v>2526141</v>
      </c>
      <c r="N3602">
        <v>90830</v>
      </c>
      <c r="O3602" s="59">
        <v>26044022</v>
      </c>
    </row>
    <row r="3603" spans="1:15" x14ac:dyDescent="0.3">
      <c r="A3603" t="s">
        <v>696</v>
      </c>
      <c r="B3603">
        <v>185.27</v>
      </c>
      <c r="C3603">
        <v>3</v>
      </c>
      <c r="D3603" s="18">
        <v>39401</v>
      </c>
      <c r="E3603" s="18">
        <v>39426</v>
      </c>
      <c r="F3603" t="s">
        <v>5959</v>
      </c>
      <c r="G3603" t="s">
        <v>5969</v>
      </c>
      <c r="H3603" t="s">
        <v>699</v>
      </c>
      <c r="I3603" t="s">
        <v>693</v>
      </c>
      <c r="J3603" t="s">
        <v>694</v>
      </c>
      <c r="K3603" t="s">
        <v>953</v>
      </c>
      <c r="L3603" t="s">
        <v>2479</v>
      </c>
      <c r="M3603">
        <v>2715370</v>
      </c>
      <c r="N3603">
        <v>70700</v>
      </c>
      <c r="O3603" s="59">
        <v>27622372</v>
      </c>
    </row>
    <row r="3604" spans="1:15" x14ac:dyDescent="0.3">
      <c r="A3604" t="s">
        <v>696</v>
      </c>
      <c r="B3604">
        <v>181.28</v>
      </c>
      <c r="C3604">
        <v>3</v>
      </c>
      <c r="D3604" s="18">
        <v>39186</v>
      </c>
      <c r="E3604" s="18">
        <v>39186</v>
      </c>
      <c r="F3604" t="s">
        <v>5957</v>
      </c>
      <c r="G3604" t="s">
        <v>5969</v>
      </c>
      <c r="H3604" t="s">
        <v>699</v>
      </c>
      <c r="I3604" t="s">
        <v>693</v>
      </c>
      <c r="J3604" t="s">
        <v>694</v>
      </c>
      <c r="K3604" t="s">
        <v>733</v>
      </c>
      <c r="L3604" t="s">
        <v>855</v>
      </c>
      <c r="M3604">
        <v>2831306</v>
      </c>
      <c r="N3604">
        <v>70700</v>
      </c>
      <c r="O3604" s="59">
        <v>25860436</v>
      </c>
    </row>
    <row r="3605" spans="1:15" x14ac:dyDescent="0.3">
      <c r="A3605" t="s">
        <v>696</v>
      </c>
      <c r="B3605">
        <v>157.91999999999999</v>
      </c>
      <c r="C3605">
        <v>3</v>
      </c>
      <c r="D3605" s="18">
        <v>39216</v>
      </c>
      <c r="E3605" s="18">
        <v>39218</v>
      </c>
      <c r="F3605" t="s">
        <v>5957</v>
      </c>
      <c r="G3605" t="s">
        <v>5969</v>
      </c>
      <c r="H3605" t="s">
        <v>675</v>
      </c>
      <c r="I3605" t="s">
        <v>693</v>
      </c>
      <c r="J3605" t="s">
        <v>694</v>
      </c>
      <c r="K3605" t="s">
        <v>2361</v>
      </c>
      <c r="L3605" t="s">
        <v>2360</v>
      </c>
      <c r="M3605">
        <v>357660</v>
      </c>
      <c r="N3605">
        <v>30300</v>
      </c>
      <c r="O3605" s="59">
        <v>26099356</v>
      </c>
    </row>
    <row r="3606" spans="1:15" x14ac:dyDescent="0.3">
      <c r="A3606" t="s">
        <v>690</v>
      </c>
      <c r="B3606">
        <v>89.04</v>
      </c>
      <c r="C3606">
        <v>1</v>
      </c>
      <c r="D3606" s="18">
        <v>39140</v>
      </c>
      <c r="E3606" s="18">
        <v>39170</v>
      </c>
      <c r="F3606" t="s">
        <v>5960</v>
      </c>
      <c r="G3606" t="s">
        <v>5969</v>
      </c>
      <c r="H3606" t="s">
        <v>681</v>
      </c>
      <c r="I3606" t="s">
        <v>687</v>
      </c>
      <c r="J3606" t="s">
        <v>688</v>
      </c>
      <c r="K3606" t="s">
        <v>2478</v>
      </c>
      <c r="L3606" t="s">
        <v>2477</v>
      </c>
      <c r="M3606">
        <v>9195408</v>
      </c>
      <c r="N3606">
        <v>16000</v>
      </c>
      <c r="O3606" s="59">
        <v>2010203</v>
      </c>
    </row>
    <row r="3607" spans="1:15" x14ac:dyDescent="0.3">
      <c r="A3607" t="s">
        <v>690</v>
      </c>
      <c r="B3607">
        <v>127.17</v>
      </c>
      <c r="C3607">
        <v>2</v>
      </c>
      <c r="D3607" s="18">
        <v>39355</v>
      </c>
      <c r="E3607" s="18">
        <v>39356</v>
      </c>
      <c r="F3607" t="s">
        <v>5958</v>
      </c>
      <c r="G3607" t="s">
        <v>5969</v>
      </c>
      <c r="H3607" t="s">
        <v>675</v>
      </c>
      <c r="I3607" t="s">
        <v>687</v>
      </c>
      <c r="J3607" t="s">
        <v>688</v>
      </c>
      <c r="K3607" t="s">
        <v>1038</v>
      </c>
      <c r="L3607" t="s">
        <v>2476</v>
      </c>
      <c r="M3607">
        <v>9499399</v>
      </c>
      <c r="N3607">
        <v>30300</v>
      </c>
      <c r="O3607" s="59">
        <v>27172509</v>
      </c>
    </row>
    <row r="3608" spans="1:15" x14ac:dyDescent="0.3">
      <c r="A3608" t="s">
        <v>690</v>
      </c>
      <c r="B3608">
        <v>184.28</v>
      </c>
      <c r="C3608">
        <v>3</v>
      </c>
      <c r="D3608" s="18">
        <v>39447</v>
      </c>
      <c r="E3608" s="18">
        <v>39470</v>
      </c>
      <c r="F3608" t="s">
        <v>5959</v>
      </c>
      <c r="G3608" t="s">
        <v>5968</v>
      </c>
      <c r="H3608" t="s">
        <v>755</v>
      </c>
      <c r="I3608" t="s">
        <v>722</v>
      </c>
      <c r="J3608" t="s">
        <v>843</v>
      </c>
      <c r="K3608" t="s">
        <v>2475</v>
      </c>
      <c r="L3608" t="s">
        <v>2474</v>
      </c>
      <c r="M3608">
        <v>1815938</v>
      </c>
      <c r="N3608">
        <v>87000</v>
      </c>
      <c r="O3608" s="59">
        <v>27860678</v>
      </c>
    </row>
    <row r="3609" spans="1:15" x14ac:dyDescent="0.3">
      <c r="A3609" t="s">
        <v>676</v>
      </c>
      <c r="B3609">
        <v>117.61</v>
      </c>
      <c r="C3609">
        <v>1</v>
      </c>
      <c r="D3609" s="18">
        <v>39207</v>
      </c>
      <c r="E3609" s="18">
        <v>39235</v>
      </c>
      <c r="F3609" t="s">
        <v>5957</v>
      </c>
      <c r="G3609" t="s">
        <v>5969</v>
      </c>
      <c r="H3609" t="s">
        <v>681</v>
      </c>
      <c r="I3609" t="s">
        <v>683</v>
      </c>
      <c r="J3609" t="s">
        <v>730</v>
      </c>
      <c r="K3609" t="s">
        <v>2473</v>
      </c>
      <c r="L3609" t="s">
        <v>1556</v>
      </c>
      <c r="M3609">
        <v>17672</v>
      </c>
      <c r="N3609">
        <v>16000</v>
      </c>
      <c r="O3609" s="59">
        <v>26020415</v>
      </c>
    </row>
    <row r="3610" spans="1:15" x14ac:dyDescent="0.3">
      <c r="A3610" t="s">
        <v>709</v>
      </c>
      <c r="B3610">
        <v>113.6</v>
      </c>
      <c r="C3610">
        <v>2</v>
      </c>
      <c r="D3610" s="18">
        <v>39132</v>
      </c>
      <c r="E3610" s="18">
        <v>39145</v>
      </c>
      <c r="F3610" t="s">
        <v>5960</v>
      </c>
      <c r="G3610" t="s">
        <v>5969</v>
      </c>
      <c r="H3610" t="s">
        <v>681</v>
      </c>
      <c r="I3610" t="s">
        <v>706</v>
      </c>
      <c r="J3610" t="s">
        <v>707</v>
      </c>
      <c r="K3610" t="s">
        <v>1436</v>
      </c>
      <c r="L3610" t="s">
        <v>1166</v>
      </c>
      <c r="M3610">
        <v>2408438</v>
      </c>
      <c r="N3610">
        <v>16000</v>
      </c>
      <c r="O3610" s="59">
        <v>25459704</v>
      </c>
    </row>
    <row r="3611" spans="1:15" x14ac:dyDescent="0.3">
      <c r="A3611" t="s">
        <v>696</v>
      </c>
      <c r="B3611">
        <v>161.15</v>
      </c>
      <c r="C3611">
        <v>3</v>
      </c>
      <c r="D3611" s="18">
        <v>39292</v>
      </c>
      <c r="E3611" s="18">
        <v>39316</v>
      </c>
      <c r="F3611" t="s">
        <v>5958</v>
      </c>
      <c r="G3611" t="s">
        <v>5969</v>
      </c>
      <c r="H3611" t="s">
        <v>675</v>
      </c>
      <c r="I3611" t="s">
        <v>693</v>
      </c>
      <c r="J3611" t="s">
        <v>694</v>
      </c>
      <c r="K3611" t="s">
        <v>695</v>
      </c>
      <c r="L3611" t="s">
        <v>692</v>
      </c>
      <c r="M3611">
        <v>343953</v>
      </c>
      <c r="N3611">
        <v>30300</v>
      </c>
      <c r="O3611" s="59">
        <v>26857600</v>
      </c>
    </row>
    <row r="3612" spans="1:15" x14ac:dyDescent="0.3">
      <c r="A3612" t="s">
        <v>696</v>
      </c>
      <c r="B3612">
        <v>119.64</v>
      </c>
      <c r="C3612">
        <v>1</v>
      </c>
      <c r="D3612" s="18">
        <v>39140</v>
      </c>
      <c r="E3612" s="18">
        <v>39146</v>
      </c>
      <c r="F3612" t="s">
        <v>5960</v>
      </c>
      <c r="G3612" t="s">
        <v>5969</v>
      </c>
      <c r="H3612" t="s">
        <v>681</v>
      </c>
      <c r="I3612" t="s">
        <v>693</v>
      </c>
      <c r="J3612" t="s">
        <v>694</v>
      </c>
      <c r="K3612" t="s">
        <v>857</v>
      </c>
      <c r="L3612" t="s">
        <v>2472</v>
      </c>
      <c r="M3612">
        <v>369393</v>
      </c>
      <c r="N3612">
        <v>16000</v>
      </c>
      <c r="O3612" s="59">
        <v>25681103</v>
      </c>
    </row>
    <row r="3613" spans="1:15" x14ac:dyDescent="0.3">
      <c r="A3613" t="s">
        <v>690</v>
      </c>
      <c r="B3613">
        <v>181.83</v>
      </c>
      <c r="C3613">
        <v>4</v>
      </c>
      <c r="D3613" s="18">
        <v>39359</v>
      </c>
      <c r="E3613" s="18">
        <v>39374</v>
      </c>
      <c r="F3613" t="s">
        <v>5959</v>
      </c>
      <c r="G3613" t="s">
        <v>5969</v>
      </c>
      <c r="H3613" t="s">
        <v>699</v>
      </c>
      <c r="I3613" t="s">
        <v>711</v>
      </c>
      <c r="J3613" t="s">
        <v>712</v>
      </c>
      <c r="K3613" t="s">
        <v>2471</v>
      </c>
      <c r="L3613" t="s">
        <v>2470</v>
      </c>
      <c r="M3613">
        <v>936380</v>
      </c>
      <c r="N3613">
        <v>70700</v>
      </c>
      <c r="O3613" s="59">
        <v>27151398</v>
      </c>
    </row>
    <row r="3614" spans="1:15" x14ac:dyDescent="0.3">
      <c r="A3614" t="s">
        <v>696</v>
      </c>
      <c r="B3614">
        <v>149.38999999999999</v>
      </c>
      <c r="C3614">
        <v>2</v>
      </c>
      <c r="D3614" s="18">
        <v>39292</v>
      </c>
      <c r="E3614" s="18">
        <v>39317</v>
      </c>
      <c r="F3614" t="s">
        <v>5958</v>
      </c>
      <c r="G3614" t="s">
        <v>5969</v>
      </c>
      <c r="H3614" t="s">
        <v>675</v>
      </c>
      <c r="I3614" t="s">
        <v>693</v>
      </c>
      <c r="J3614" t="s">
        <v>694</v>
      </c>
      <c r="K3614" t="s">
        <v>1855</v>
      </c>
      <c r="L3614" t="s">
        <v>2469</v>
      </c>
      <c r="M3614">
        <v>2636690</v>
      </c>
      <c r="N3614">
        <v>30300</v>
      </c>
      <c r="O3614" s="59">
        <v>26692393</v>
      </c>
    </row>
    <row r="3615" spans="1:15" x14ac:dyDescent="0.3">
      <c r="A3615" t="s">
        <v>696</v>
      </c>
      <c r="B3615">
        <v>168.82</v>
      </c>
      <c r="C3615">
        <v>2</v>
      </c>
      <c r="D3615" s="18">
        <v>39293</v>
      </c>
      <c r="E3615" s="18">
        <v>39307</v>
      </c>
      <c r="F3615" t="s">
        <v>5958</v>
      </c>
      <c r="G3615" t="s">
        <v>5968</v>
      </c>
      <c r="H3615" t="s">
        <v>720</v>
      </c>
      <c r="I3615" t="s">
        <v>693</v>
      </c>
      <c r="J3615" t="s">
        <v>694</v>
      </c>
      <c r="K3615" t="s">
        <v>1266</v>
      </c>
      <c r="L3615" t="s">
        <v>1424</v>
      </c>
      <c r="M3615">
        <v>2424937</v>
      </c>
      <c r="N3615">
        <v>90830</v>
      </c>
      <c r="O3615" s="59">
        <v>26692357</v>
      </c>
    </row>
    <row r="3616" spans="1:15" x14ac:dyDescent="0.3">
      <c r="A3616" t="s">
        <v>690</v>
      </c>
      <c r="B3616">
        <v>122.89</v>
      </c>
      <c r="C3616">
        <v>2</v>
      </c>
      <c r="D3616" s="18">
        <v>39418</v>
      </c>
      <c r="E3616" s="18">
        <v>39444</v>
      </c>
      <c r="F3616" t="s">
        <v>5959</v>
      </c>
      <c r="G3616" t="s">
        <v>5969</v>
      </c>
      <c r="H3616" t="s">
        <v>675</v>
      </c>
      <c r="I3616" t="s">
        <v>711</v>
      </c>
      <c r="J3616" t="s">
        <v>712</v>
      </c>
      <c r="K3616" t="s">
        <v>1342</v>
      </c>
      <c r="L3616" t="s">
        <v>2468</v>
      </c>
      <c r="M3616">
        <v>158216</v>
      </c>
      <c r="N3616">
        <v>30300</v>
      </c>
      <c r="O3616" s="59">
        <v>27655299</v>
      </c>
    </row>
    <row r="3617" spans="1:15" x14ac:dyDescent="0.3">
      <c r="A3617" t="s">
        <v>690</v>
      </c>
      <c r="B3617">
        <v>92.9</v>
      </c>
      <c r="C3617">
        <v>2</v>
      </c>
      <c r="D3617" s="18">
        <v>39216</v>
      </c>
      <c r="E3617" s="18">
        <v>39245</v>
      </c>
      <c r="F3617" t="s">
        <v>5957</v>
      </c>
      <c r="G3617" t="s">
        <v>5969</v>
      </c>
      <c r="H3617" t="s">
        <v>681</v>
      </c>
      <c r="I3617" t="s">
        <v>711</v>
      </c>
      <c r="J3617" t="s">
        <v>712</v>
      </c>
      <c r="K3617" t="s">
        <v>1214</v>
      </c>
      <c r="L3617" t="s">
        <v>2467</v>
      </c>
      <c r="M3617">
        <v>2700982</v>
      </c>
      <c r="N3617">
        <v>16000</v>
      </c>
      <c r="O3617" s="59">
        <v>26082790</v>
      </c>
    </row>
    <row r="3618" spans="1:15" x14ac:dyDescent="0.3">
      <c r="A3618" t="s">
        <v>690</v>
      </c>
      <c r="B3618">
        <v>142.94</v>
      </c>
      <c r="C3618">
        <v>3</v>
      </c>
      <c r="D3618" s="18">
        <v>39391</v>
      </c>
      <c r="E3618" s="18">
        <v>39415</v>
      </c>
      <c r="F3618" t="s">
        <v>5959</v>
      </c>
      <c r="G3618" t="s">
        <v>5969</v>
      </c>
      <c r="H3618" t="s">
        <v>675</v>
      </c>
      <c r="I3618" t="s">
        <v>839</v>
      </c>
      <c r="J3618" t="s">
        <v>797</v>
      </c>
      <c r="K3618" t="s">
        <v>2280</v>
      </c>
      <c r="L3618" t="s">
        <v>2466</v>
      </c>
      <c r="M3618">
        <v>141397</v>
      </c>
      <c r="N3618">
        <v>30300</v>
      </c>
      <c r="O3618" s="59">
        <v>27437046</v>
      </c>
    </row>
    <row r="3619" spans="1:15" x14ac:dyDescent="0.3">
      <c r="A3619" t="s">
        <v>690</v>
      </c>
      <c r="B3619">
        <v>140.09</v>
      </c>
      <c r="C3619">
        <v>2</v>
      </c>
      <c r="D3619" s="18">
        <v>39429</v>
      </c>
      <c r="E3619" s="18">
        <v>39437</v>
      </c>
      <c r="F3619" t="s">
        <v>5959</v>
      </c>
      <c r="G3619" t="s">
        <v>5969</v>
      </c>
      <c r="H3619" t="s">
        <v>675</v>
      </c>
      <c r="I3619" t="s">
        <v>722</v>
      </c>
      <c r="J3619" t="s">
        <v>797</v>
      </c>
      <c r="K3619" t="s">
        <v>2213</v>
      </c>
      <c r="L3619" t="s">
        <v>2212</v>
      </c>
      <c r="M3619">
        <v>2343376</v>
      </c>
      <c r="N3619">
        <v>30300</v>
      </c>
      <c r="O3619" s="59">
        <v>27760938</v>
      </c>
    </row>
    <row r="3620" spans="1:15" x14ac:dyDescent="0.3">
      <c r="A3620" t="s">
        <v>690</v>
      </c>
      <c r="B3620">
        <v>90.24</v>
      </c>
      <c r="C3620">
        <v>1</v>
      </c>
      <c r="D3620" s="18">
        <v>39240</v>
      </c>
      <c r="E3620" s="18">
        <v>39242</v>
      </c>
      <c r="F3620" t="s">
        <v>5957</v>
      </c>
      <c r="G3620" t="s">
        <v>5969</v>
      </c>
      <c r="H3620" t="s">
        <v>681</v>
      </c>
      <c r="I3620" t="s">
        <v>687</v>
      </c>
      <c r="J3620" t="s">
        <v>688</v>
      </c>
      <c r="K3620" t="s">
        <v>928</v>
      </c>
      <c r="L3620" t="s">
        <v>2465</v>
      </c>
      <c r="M3620">
        <v>9195462</v>
      </c>
      <c r="N3620">
        <v>16000</v>
      </c>
      <c r="O3620" s="59">
        <v>26198447</v>
      </c>
    </row>
    <row r="3621" spans="1:15" x14ac:dyDescent="0.3">
      <c r="A3621" t="s">
        <v>676</v>
      </c>
      <c r="B3621">
        <v>125.07</v>
      </c>
      <c r="C3621">
        <v>1</v>
      </c>
      <c r="D3621" s="18">
        <v>39138</v>
      </c>
      <c r="E3621" s="18">
        <v>39187</v>
      </c>
      <c r="F3621" t="s">
        <v>5960</v>
      </c>
      <c r="G3621" t="s">
        <v>5969</v>
      </c>
      <c r="H3621" t="s">
        <v>675</v>
      </c>
      <c r="I3621" t="s">
        <v>683</v>
      </c>
      <c r="J3621" t="s">
        <v>730</v>
      </c>
      <c r="K3621" t="s">
        <v>2464</v>
      </c>
      <c r="L3621" t="s">
        <v>1288</v>
      </c>
      <c r="M3621">
        <v>226616</v>
      </c>
      <c r="N3621">
        <v>30300</v>
      </c>
      <c r="O3621" s="59">
        <v>25512191</v>
      </c>
    </row>
    <row r="3622" spans="1:15" x14ac:dyDescent="0.3">
      <c r="A3622" t="s">
        <v>676</v>
      </c>
      <c r="B3622">
        <v>159.59</v>
      </c>
      <c r="C3622">
        <v>2</v>
      </c>
      <c r="D3622" s="18">
        <v>39223</v>
      </c>
      <c r="E3622" s="18">
        <v>39301</v>
      </c>
      <c r="F3622" t="s">
        <v>5957</v>
      </c>
      <c r="G3622" t="s">
        <v>5968</v>
      </c>
      <c r="H3622" t="s">
        <v>720</v>
      </c>
      <c r="I3622" t="s">
        <v>672</v>
      </c>
      <c r="J3622" t="s">
        <v>673</v>
      </c>
      <c r="K3622" t="s">
        <v>1660</v>
      </c>
      <c r="L3622" t="s">
        <v>1659</v>
      </c>
      <c r="M3622">
        <v>9427175</v>
      </c>
      <c r="N3622">
        <v>90830</v>
      </c>
      <c r="O3622" s="59">
        <v>26145779</v>
      </c>
    </row>
    <row r="3623" spans="1:15" x14ac:dyDescent="0.3">
      <c r="A3623" t="s">
        <v>696</v>
      </c>
      <c r="B3623">
        <v>161.15</v>
      </c>
      <c r="C3623">
        <v>3</v>
      </c>
      <c r="D3623" s="18">
        <v>39212</v>
      </c>
      <c r="E3623" s="18">
        <v>39217</v>
      </c>
      <c r="F3623" t="s">
        <v>5957</v>
      </c>
      <c r="G3623" t="s">
        <v>5969</v>
      </c>
      <c r="H3623" t="s">
        <v>675</v>
      </c>
      <c r="I3623" t="s">
        <v>693</v>
      </c>
      <c r="J3623" t="s">
        <v>694</v>
      </c>
      <c r="K3623" t="s">
        <v>2463</v>
      </c>
      <c r="L3623" t="s">
        <v>2462</v>
      </c>
      <c r="M3623">
        <v>345784</v>
      </c>
      <c r="N3623">
        <v>30300</v>
      </c>
      <c r="O3623" s="59">
        <v>2121892</v>
      </c>
    </row>
    <row r="3624" spans="1:15" x14ac:dyDescent="0.3">
      <c r="A3624" t="s">
        <v>696</v>
      </c>
      <c r="B3624">
        <v>119.64</v>
      </c>
      <c r="C3624">
        <v>1</v>
      </c>
      <c r="D3624" s="18">
        <v>39124</v>
      </c>
      <c r="E3624" s="18">
        <v>39139</v>
      </c>
      <c r="F3624" t="s">
        <v>5960</v>
      </c>
      <c r="G3624" t="s">
        <v>5969</v>
      </c>
      <c r="H3624" t="s">
        <v>681</v>
      </c>
      <c r="I3624" t="s">
        <v>693</v>
      </c>
      <c r="J3624" t="s">
        <v>694</v>
      </c>
      <c r="K3624" t="s">
        <v>857</v>
      </c>
      <c r="L3624" t="s">
        <v>856</v>
      </c>
      <c r="M3624">
        <v>367684</v>
      </c>
      <c r="N3624">
        <v>16000</v>
      </c>
      <c r="O3624" s="59">
        <v>25425025</v>
      </c>
    </row>
    <row r="3625" spans="1:15" x14ac:dyDescent="0.3">
      <c r="A3625" t="s">
        <v>690</v>
      </c>
      <c r="B3625">
        <v>184.08</v>
      </c>
      <c r="C3625">
        <v>4</v>
      </c>
      <c r="D3625" s="18">
        <v>39368</v>
      </c>
      <c r="E3625" s="18">
        <v>39380</v>
      </c>
      <c r="F3625" t="s">
        <v>5959</v>
      </c>
      <c r="G3625" t="s">
        <v>5968</v>
      </c>
      <c r="H3625" t="s">
        <v>755</v>
      </c>
      <c r="I3625" t="s">
        <v>687</v>
      </c>
      <c r="J3625" t="s">
        <v>688</v>
      </c>
      <c r="K3625" t="s">
        <v>1993</v>
      </c>
      <c r="L3625" t="s">
        <v>702</v>
      </c>
      <c r="M3625">
        <v>267254</v>
      </c>
      <c r="N3625">
        <v>87000</v>
      </c>
      <c r="O3625" s="59">
        <v>27261577</v>
      </c>
    </row>
    <row r="3626" spans="1:15" x14ac:dyDescent="0.3">
      <c r="A3626" t="s">
        <v>709</v>
      </c>
      <c r="B3626">
        <v>107.97</v>
      </c>
      <c r="C3626">
        <v>1</v>
      </c>
      <c r="D3626" s="18">
        <v>39195</v>
      </c>
      <c r="E3626" s="18">
        <v>39213</v>
      </c>
      <c r="F3626" t="s">
        <v>5957</v>
      </c>
      <c r="G3626" t="s">
        <v>5969</v>
      </c>
      <c r="H3626" t="s">
        <v>681</v>
      </c>
      <c r="I3626" t="s">
        <v>706</v>
      </c>
      <c r="J3626" t="s">
        <v>707</v>
      </c>
      <c r="K3626" t="s">
        <v>2461</v>
      </c>
      <c r="L3626" t="s">
        <v>2460</v>
      </c>
      <c r="M3626">
        <v>870527</v>
      </c>
      <c r="N3626">
        <v>16000</v>
      </c>
      <c r="O3626" s="59">
        <v>25979147</v>
      </c>
    </row>
    <row r="3627" spans="1:15" x14ac:dyDescent="0.3">
      <c r="A3627" t="s">
        <v>690</v>
      </c>
      <c r="B3627">
        <v>121.13</v>
      </c>
      <c r="C3627">
        <v>1</v>
      </c>
      <c r="D3627" s="18">
        <v>39388</v>
      </c>
      <c r="E3627" s="18">
        <v>39412</v>
      </c>
      <c r="F3627" t="s">
        <v>5959</v>
      </c>
      <c r="G3627" t="s">
        <v>5969</v>
      </c>
      <c r="H3627" t="s">
        <v>675</v>
      </c>
      <c r="I3627" t="s">
        <v>711</v>
      </c>
      <c r="J3627" t="s">
        <v>712</v>
      </c>
      <c r="K3627" t="s">
        <v>2160</v>
      </c>
      <c r="L3627" t="s">
        <v>2459</v>
      </c>
      <c r="M3627">
        <v>137747</v>
      </c>
      <c r="N3627">
        <v>30300</v>
      </c>
      <c r="O3627" s="59">
        <v>27436581</v>
      </c>
    </row>
    <row r="3628" spans="1:15" x14ac:dyDescent="0.3">
      <c r="A3628" t="s">
        <v>696</v>
      </c>
      <c r="B3628">
        <v>161.15</v>
      </c>
      <c r="C3628">
        <v>3</v>
      </c>
      <c r="D3628" s="18">
        <v>39292</v>
      </c>
      <c r="E3628" s="18">
        <v>39315</v>
      </c>
      <c r="F3628" t="s">
        <v>5958</v>
      </c>
      <c r="G3628" t="s">
        <v>5969</v>
      </c>
      <c r="H3628" t="s">
        <v>675</v>
      </c>
      <c r="I3628" t="s">
        <v>693</v>
      </c>
      <c r="J3628" t="s">
        <v>694</v>
      </c>
      <c r="K3628" t="s">
        <v>2458</v>
      </c>
      <c r="L3628" t="s">
        <v>2023</v>
      </c>
      <c r="M3628">
        <v>345967</v>
      </c>
      <c r="N3628">
        <v>30300</v>
      </c>
      <c r="O3628" s="59">
        <v>26691388</v>
      </c>
    </row>
    <row r="3629" spans="1:15" x14ac:dyDescent="0.3">
      <c r="A3629" t="s">
        <v>676</v>
      </c>
      <c r="B3629">
        <v>146.53</v>
      </c>
      <c r="C3629">
        <v>2</v>
      </c>
      <c r="D3629" s="18">
        <v>39186</v>
      </c>
      <c r="E3629" s="18">
        <v>39187</v>
      </c>
      <c r="F3629" t="s">
        <v>5957</v>
      </c>
      <c r="G3629" t="s">
        <v>5969</v>
      </c>
      <c r="H3629" t="s">
        <v>675</v>
      </c>
      <c r="I3629" t="s">
        <v>672</v>
      </c>
      <c r="J3629" t="s">
        <v>851</v>
      </c>
      <c r="K3629" t="s">
        <v>2457</v>
      </c>
      <c r="L3629" t="s">
        <v>2456</v>
      </c>
      <c r="M3629">
        <v>2809150</v>
      </c>
      <c r="N3629">
        <v>30300</v>
      </c>
      <c r="O3629" s="59">
        <v>25879976</v>
      </c>
    </row>
    <row r="3630" spans="1:15" x14ac:dyDescent="0.3">
      <c r="A3630" t="s">
        <v>709</v>
      </c>
      <c r="B3630">
        <v>139.11000000000001</v>
      </c>
      <c r="C3630">
        <v>2</v>
      </c>
      <c r="D3630" s="18">
        <v>39184</v>
      </c>
      <c r="E3630" s="18">
        <v>39228</v>
      </c>
      <c r="F3630" t="s">
        <v>5957</v>
      </c>
      <c r="G3630" t="s">
        <v>5969</v>
      </c>
      <c r="H3630" t="s">
        <v>675</v>
      </c>
      <c r="I3630" t="s">
        <v>771</v>
      </c>
      <c r="J3630" t="s">
        <v>750</v>
      </c>
      <c r="K3630" t="s">
        <v>1195</v>
      </c>
      <c r="L3630" t="s">
        <v>2455</v>
      </c>
      <c r="M3630">
        <v>71168</v>
      </c>
      <c r="N3630">
        <v>30300</v>
      </c>
      <c r="O3630" s="59">
        <v>1786179</v>
      </c>
    </row>
    <row r="3631" spans="1:15" x14ac:dyDescent="0.3">
      <c r="A3631" t="s">
        <v>696</v>
      </c>
      <c r="B3631">
        <v>191.28</v>
      </c>
      <c r="C3631">
        <v>3</v>
      </c>
      <c r="D3631" s="18">
        <v>39132</v>
      </c>
      <c r="E3631" s="18">
        <v>39136</v>
      </c>
      <c r="F3631" t="s">
        <v>5960</v>
      </c>
      <c r="G3631" t="s">
        <v>5969</v>
      </c>
      <c r="H3631" t="s">
        <v>699</v>
      </c>
      <c r="I3631" t="s">
        <v>693</v>
      </c>
      <c r="J3631" t="s">
        <v>694</v>
      </c>
      <c r="K3631" t="s">
        <v>785</v>
      </c>
      <c r="L3631" t="s">
        <v>2454</v>
      </c>
      <c r="M3631">
        <v>975780</v>
      </c>
      <c r="N3631">
        <v>70700</v>
      </c>
      <c r="O3631" s="59">
        <v>1996322</v>
      </c>
    </row>
    <row r="3632" spans="1:15" x14ac:dyDescent="0.3">
      <c r="A3632" t="s">
        <v>690</v>
      </c>
      <c r="B3632">
        <v>138.24</v>
      </c>
      <c r="C3632">
        <v>3</v>
      </c>
      <c r="D3632" s="18">
        <v>39403</v>
      </c>
      <c r="E3632" s="18">
        <v>39422</v>
      </c>
      <c r="F3632" t="s">
        <v>5959</v>
      </c>
      <c r="G3632" t="s">
        <v>5969</v>
      </c>
      <c r="H3632" t="s">
        <v>675</v>
      </c>
      <c r="I3632" t="s">
        <v>839</v>
      </c>
      <c r="J3632" t="s">
        <v>840</v>
      </c>
      <c r="K3632" t="s">
        <v>2453</v>
      </c>
      <c r="L3632" t="s">
        <v>2451</v>
      </c>
      <c r="M3632">
        <v>289605</v>
      </c>
      <c r="N3632">
        <v>30300</v>
      </c>
      <c r="O3632" s="59">
        <v>27611676</v>
      </c>
    </row>
    <row r="3633" spans="1:15" x14ac:dyDescent="0.3">
      <c r="A3633" t="s">
        <v>709</v>
      </c>
      <c r="B3633">
        <v>148.84</v>
      </c>
      <c r="C3633">
        <v>3</v>
      </c>
      <c r="D3633" s="18">
        <v>39118</v>
      </c>
      <c r="E3633" s="18">
        <v>39165</v>
      </c>
      <c r="F3633" t="s">
        <v>5960</v>
      </c>
      <c r="G3633" t="s">
        <v>5969</v>
      </c>
      <c r="H3633" t="s">
        <v>675</v>
      </c>
      <c r="I3633" t="s">
        <v>726</v>
      </c>
      <c r="J3633" t="s">
        <v>750</v>
      </c>
      <c r="K3633" t="s">
        <v>2206</v>
      </c>
      <c r="L3633" t="s">
        <v>2452</v>
      </c>
      <c r="M3633">
        <v>53472</v>
      </c>
      <c r="N3633">
        <v>30300</v>
      </c>
      <c r="O3633" s="59">
        <v>25348810</v>
      </c>
    </row>
    <row r="3634" spans="1:15" x14ac:dyDescent="0.3">
      <c r="A3634" t="s">
        <v>696</v>
      </c>
      <c r="B3634">
        <v>136.43</v>
      </c>
      <c r="C3634">
        <v>2</v>
      </c>
      <c r="D3634" s="18">
        <v>39097</v>
      </c>
      <c r="E3634" s="18">
        <v>39099</v>
      </c>
      <c r="F3634" t="s">
        <v>5960</v>
      </c>
      <c r="G3634" t="s">
        <v>5968</v>
      </c>
      <c r="H3634" t="s">
        <v>720</v>
      </c>
      <c r="I3634" t="s">
        <v>693</v>
      </c>
      <c r="J3634" t="s">
        <v>694</v>
      </c>
      <c r="K3634" t="s">
        <v>733</v>
      </c>
      <c r="L3634" t="s">
        <v>2451</v>
      </c>
      <c r="M3634">
        <v>354979</v>
      </c>
      <c r="N3634">
        <v>90830</v>
      </c>
      <c r="O3634" s="59">
        <v>1928280</v>
      </c>
    </row>
    <row r="3635" spans="1:15" x14ac:dyDescent="0.3">
      <c r="A3635" t="s">
        <v>676</v>
      </c>
      <c r="B3635">
        <v>108.51</v>
      </c>
      <c r="C3635">
        <v>1</v>
      </c>
      <c r="D3635" s="18">
        <v>39436</v>
      </c>
      <c r="E3635" s="18">
        <v>39467</v>
      </c>
      <c r="F3635" t="s">
        <v>5959</v>
      </c>
      <c r="G3635" t="s">
        <v>5969</v>
      </c>
      <c r="H3635" t="s">
        <v>681</v>
      </c>
      <c r="I3635" t="s">
        <v>672</v>
      </c>
      <c r="J3635" t="s">
        <v>851</v>
      </c>
      <c r="K3635" t="s">
        <v>941</v>
      </c>
      <c r="L3635" t="s">
        <v>1439</v>
      </c>
      <c r="M3635">
        <v>273708</v>
      </c>
      <c r="N3635">
        <v>16000</v>
      </c>
      <c r="O3635" s="59">
        <v>27774894</v>
      </c>
    </row>
    <row r="3636" spans="1:15" x14ac:dyDescent="0.3">
      <c r="A3636" t="s">
        <v>696</v>
      </c>
      <c r="B3636">
        <v>139.68</v>
      </c>
      <c r="C3636">
        <v>2</v>
      </c>
      <c r="D3636" s="18">
        <v>39419</v>
      </c>
      <c r="E3636" s="18">
        <v>39437</v>
      </c>
      <c r="F3636" t="s">
        <v>5959</v>
      </c>
      <c r="G3636" t="s">
        <v>5968</v>
      </c>
      <c r="H3636" t="s">
        <v>720</v>
      </c>
      <c r="I3636" t="s">
        <v>693</v>
      </c>
      <c r="J3636" t="s">
        <v>694</v>
      </c>
      <c r="K3636" t="s">
        <v>698</v>
      </c>
      <c r="L3636" t="s">
        <v>697</v>
      </c>
      <c r="M3636">
        <v>367933</v>
      </c>
      <c r="N3636">
        <v>90830</v>
      </c>
      <c r="O3636" s="59">
        <v>27671284</v>
      </c>
    </row>
    <row r="3637" spans="1:15" x14ac:dyDescent="0.3">
      <c r="A3637" t="s">
        <v>696</v>
      </c>
      <c r="B3637">
        <v>168.82</v>
      </c>
      <c r="C3637">
        <v>2</v>
      </c>
      <c r="D3637" s="18">
        <v>39178</v>
      </c>
      <c r="E3637" s="18">
        <v>39184</v>
      </c>
      <c r="F3637" t="s">
        <v>5957</v>
      </c>
      <c r="G3637" t="s">
        <v>5968</v>
      </c>
      <c r="H3637" t="s">
        <v>720</v>
      </c>
      <c r="I3637" t="s">
        <v>693</v>
      </c>
      <c r="J3637" t="s">
        <v>694</v>
      </c>
      <c r="K3637" t="s">
        <v>1695</v>
      </c>
      <c r="L3637" t="s">
        <v>2242</v>
      </c>
      <c r="M3637">
        <v>351701</v>
      </c>
      <c r="N3637">
        <v>90830</v>
      </c>
      <c r="O3637" s="59">
        <v>25833525</v>
      </c>
    </row>
    <row r="3638" spans="1:15" x14ac:dyDescent="0.3">
      <c r="A3638" t="s">
        <v>690</v>
      </c>
      <c r="B3638">
        <v>124.33</v>
      </c>
      <c r="C3638">
        <v>1</v>
      </c>
      <c r="D3638" s="18">
        <v>39195</v>
      </c>
      <c r="E3638" s="18">
        <v>39224</v>
      </c>
      <c r="F3638" t="s">
        <v>5957</v>
      </c>
      <c r="G3638" t="s">
        <v>5969</v>
      </c>
      <c r="H3638" t="s">
        <v>681</v>
      </c>
      <c r="I3638" t="s">
        <v>722</v>
      </c>
      <c r="J3638" t="s">
        <v>723</v>
      </c>
      <c r="K3638" t="s">
        <v>1216</v>
      </c>
      <c r="L3638" t="s">
        <v>2450</v>
      </c>
      <c r="M3638">
        <v>127221</v>
      </c>
      <c r="N3638">
        <v>16000</v>
      </c>
      <c r="O3638" s="59">
        <v>25974330</v>
      </c>
    </row>
    <row r="3639" spans="1:15" x14ac:dyDescent="0.3">
      <c r="A3639" t="s">
        <v>690</v>
      </c>
      <c r="B3639">
        <v>135.35</v>
      </c>
      <c r="C3639">
        <v>2</v>
      </c>
      <c r="D3639" s="18">
        <v>39285</v>
      </c>
      <c r="E3639" s="18">
        <v>39298</v>
      </c>
      <c r="F3639" t="s">
        <v>5958</v>
      </c>
      <c r="G3639" t="s">
        <v>5968</v>
      </c>
      <c r="H3639" t="s">
        <v>720</v>
      </c>
      <c r="I3639" t="s">
        <v>711</v>
      </c>
      <c r="J3639" t="s">
        <v>712</v>
      </c>
      <c r="K3639" t="s">
        <v>2449</v>
      </c>
      <c r="L3639" t="s">
        <v>2448</v>
      </c>
      <c r="M3639">
        <v>137324</v>
      </c>
      <c r="N3639">
        <v>90830</v>
      </c>
      <c r="O3639" s="59">
        <v>26619847</v>
      </c>
    </row>
    <row r="3640" spans="1:15" x14ac:dyDescent="0.3">
      <c r="A3640" t="s">
        <v>709</v>
      </c>
      <c r="B3640">
        <v>113.6</v>
      </c>
      <c r="C3640">
        <v>2</v>
      </c>
      <c r="D3640" s="18">
        <v>39089</v>
      </c>
      <c r="E3640" s="18">
        <v>39122</v>
      </c>
      <c r="F3640" t="s">
        <v>5960</v>
      </c>
      <c r="G3640" t="s">
        <v>5969</v>
      </c>
      <c r="H3640" t="s">
        <v>681</v>
      </c>
      <c r="I3640" t="s">
        <v>706</v>
      </c>
      <c r="J3640" t="s">
        <v>707</v>
      </c>
      <c r="K3640" t="s">
        <v>2447</v>
      </c>
      <c r="L3640" t="s">
        <v>2446</v>
      </c>
      <c r="M3640">
        <v>177254</v>
      </c>
      <c r="N3640">
        <v>16000</v>
      </c>
      <c r="O3640" s="59">
        <v>25160861</v>
      </c>
    </row>
    <row r="3641" spans="1:15" x14ac:dyDescent="0.3">
      <c r="A3641" t="s">
        <v>690</v>
      </c>
      <c r="B3641">
        <v>138.24</v>
      </c>
      <c r="C3641">
        <v>3</v>
      </c>
      <c r="D3641" s="18">
        <v>39410</v>
      </c>
      <c r="E3641" s="18">
        <v>39427</v>
      </c>
      <c r="F3641" t="s">
        <v>5959</v>
      </c>
      <c r="G3641" t="s">
        <v>5969</v>
      </c>
      <c r="H3641" t="s">
        <v>675</v>
      </c>
      <c r="I3641" t="s">
        <v>839</v>
      </c>
      <c r="J3641" t="s">
        <v>840</v>
      </c>
      <c r="K3641" t="s">
        <v>2097</v>
      </c>
      <c r="L3641" t="s">
        <v>2445</v>
      </c>
      <c r="M3641">
        <v>9197969</v>
      </c>
      <c r="N3641">
        <v>30300</v>
      </c>
      <c r="O3641" s="59">
        <v>27557566</v>
      </c>
    </row>
    <row r="3642" spans="1:15" x14ac:dyDescent="0.3">
      <c r="A3642" t="s">
        <v>709</v>
      </c>
      <c r="B3642">
        <v>138.09</v>
      </c>
      <c r="C3642">
        <v>2</v>
      </c>
      <c r="D3642" s="18">
        <v>39179</v>
      </c>
      <c r="E3642" s="18">
        <v>39200</v>
      </c>
      <c r="F3642" t="s">
        <v>5957</v>
      </c>
      <c r="G3642" t="s">
        <v>5969</v>
      </c>
      <c r="H3642" t="s">
        <v>681</v>
      </c>
      <c r="I3642" t="s">
        <v>746</v>
      </c>
      <c r="J3642" t="s">
        <v>747</v>
      </c>
      <c r="K3642" t="s">
        <v>1479</v>
      </c>
      <c r="L3642" t="s">
        <v>1143</v>
      </c>
      <c r="M3642">
        <v>915466</v>
      </c>
      <c r="N3642">
        <v>16000</v>
      </c>
      <c r="O3642" s="59">
        <v>17687517</v>
      </c>
    </row>
    <row r="3643" spans="1:15" x14ac:dyDescent="0.3">
      <c r="A3643" t="s">
        <v>676</v>
      </c>
      <c r="B3643">
        <v>184.19</v>
      </c>
      <c r="C3643">
        <v>3</v>
      </c>
      <c r="D3643" s="18">
        <v>39105</v>
      </c>
      <c r="E3643" s="18">
        <v>39160</v>
      </c>
      <c r="F3643" t="s">
        <v>5960</v>
      </c>
      <c r="G3643" t="s">
        <v>5969</v>
      </c>
      <c r="H3643" t="s">
        <v>699</v>
      </c>
      <c r="I3643" t="s">
        <v>672</v>
      </c>
      <c r="J3643" t="s">
        <v>851</v>
      </c>
      <c r="K3643" t="s">
        <v>2444</v>
      </c>
      <c r="L3643" t="s">
        <v>1701</v>
      </c>
      <c r="M3643">
        <v>2164149</v>
      </c>
      <c r="N3643">
        <v>70700</v>
      </c>
      <c r="O3643" s="59">
        <v>25245183</v>
      </c>
    </row>
    <row r="3644" spans="1:15" x14ac:dyDescent="0.3">
      <c r="A3644" t="s">
        <v>690</v>
      </c>
      <c r="B3644">
        <v>92.9</v>
      </c>
      <c r="C3644">
        <v>2</v>
      </c>
      <c r="D3644" s="18">
        <v>39251</v>
      </c>
      <c r="E3644" s="18">
        <v>39265</v>
      </c>
      <c r="F3644" t="s">
        <v>5957</v>
      </c>
      <c r="G3644" t="s">
        <v>5969</v>
      </c>
      <c r="H3644" t="s">
        <v>681</v>
      </c>
      <c r="I3644" t="s">
        <v>711</v>
      </c>
      <c r="J3644" t="s">
        <v>712</v>
      </c>
      <c r="K3644" t="s">
        <v>1336</v>
      </c>
      <c r="L3644" t="s">
        <v>2443</v>
      </c>
      <c r="M3644">
        <v>148528</v>
      </c>
      <c r="N3644">
        <v>16000</v>
      </c>
      <c r="O3644" s="59">
        <v>26404644</v>
      </c>
    </row>
    <row r="3645" spans="1:15" x14ac:dyDescent="0.3">
      <c r="A3645" t="s">
        <v>676</v>
      </c>
      <c r="B3645">
        <v>127.46</v>
      </c>
      <c r="C3645">
        <v>2</v>
      </c>
      <c r="D3645" s="18">
        <v>39437</v>
      </c>
      <c r="E3645" s="18">
        <v>39464</v>
      </c>
      <c r="F3645" t="s">
        <v>5959</v>
      </c>
      <c r="G3645" t="s">
        <v>5969</v>
      </c>
      <c r="H3645" t="s">
        <v>681</v>
      </c>
      <c r="I3645" t="s">
        <v>678</v>
      </c>
      <c r="J3645" t="s">
        <v>1180</v>
      </c>
      <c r="K3645" t="s">
        <v>967</v>
      </c>
      <c r="L3645" t="s">
        <v>1179</v>
      </c>
      <c r="M3645">
        <v>9217891</v>
      </c>
      <c r="N3645">
        <v>16000</v>
      </c>
      <c r="O3645" s="59">
        <v>27827397</v>
      </c>
    </row>
    <row r="3646" spans="1:15" x14ac:dyDescent="0.3">
      <c r="A3646" t="s">
        <v>690</v>
      </c>
      <c r="B3646">
        <v>122.89</v>
      </c>
      <c r="C3646">
        <v>2</v>
      </c>
      <c r="D3646" s="18">
        <v>39220</v>
      </c>
      <c r="E3646" s="18">
        <v>39227</v>
      </c>
      <c r="F3646" t="s">
        <v>5957</v>
      </c>
      <c r="G3646" t="s">
        <v>5969</v>
      </c>
      <c r="H3646" t="s">
        <v>675</v>
      </c>
      <c r="I3646" t="s">
        <v>711</v>
      </c>
      <c r="J3646" t="s">
        <v>712</v>
      </c>
      <c r="K3646" t="s">
        <v>1205</v>
      </c>
      <c r="L3646" t="s">
        <v>2325</v>
      </c>
      <c r="M3646">
        <v>772630</v>
      </c>
      <c r="N3646">
        <v>30300</v>
      </c>
      <c r="O3646" s="59">
        <v>26136884</v>
      </c>
    </row>
    <row r="3647" spans="1:15" x14ac:dyDescent="0.3">
      <c r="A3647" t="s">
        <v>676</v>
      </c>
      <c r="B3647">
        <v>110.79</v>
      </c>
      <c r="C3647">
        <v>1</v>
      </c>
      <c r="D3647" s="18">
        <v>39132</v>
      </c>
      <c r="E3647" s="18">
        <v>39156</v>
      </c>
      <c r="F3647" t="s">
        <v>5960</v>
      </c>
      <c r="G3647" t="s">
        <v>5969</v>
      </c>
      <c r="H3647" t="s">
        <v>675</v>
      </c>
      <c r="I3647" t="s">
        <v>678</v>
      </c>
      <c r="J3647" t="s">
        <v>679</v>
      </c>
      <c r="K3647" t="s">
        <v>882</v>
      </c>
      <c r="L3647" t="s">
        <v>2442</v>
      </c>
      <c r="M3647">
        <v>2841311</v>
      </c>
      <c r="N3647">
        <v>30300</v>
      </c>
      <c r="O3647" s="59">
        <v>25469162</v>
      </c>
    </row>
    <row r="3648" spans="1:15" x14ac:dyDescent="0.3">
      <c r="A3648" t="s">
        <v>709</v>
      </c>
      <c r="B3648">
        <v>122.73</v>
      </c>
      <c r="C3648">
        <v>2</v>
      </c>
      <c r="D3648" s="18">
        <v>39307</v>
      </c>
      <c r="E3648" s="18">
        <v>39329</v>
      </c>
      <c r="F3648" t="s">
        <v>5958</v>
      </c>
      <c r="G3648" t="s">
        <v>5969</v>
      </c>
      <c r="H3648" t="s">
        <v>681</v>
      </c>
      <c r="I3648" t="s">
        <v>726</v>
      </c>
      <c r="J3648" t="s">
        <v>750</v>
      </c>
      <c r="K3648" t="s">
        <v>2441</v>
      </c>
      <c r="L3648" t="s">
        <v>2440</v>
      </c>
      <c r="M3648">
        <v>63685</v>
      </c>
      <c r="N3648">
        <v>16000</v>
      </c>
      <c r="O3648" s="59">
        <v>2261093</v>
      </c>
    </row>
    <row r="3649" spans="1:15" x14ac:dyDescent="0.3">
      <c r="A3649" t="s">
        <v>690</v>
      </c>
      <c r="B3649">
        <v>171.66</v>
      </c>
      <c r="C3649">
        <v>2</v>
      </c>
      <c r="D3649" s="18">
        <v>39284</v>
      </c>
      <c r="E3649" s="18">
        <v>39289</v>
      </c>
      <c r="F3649" t="s">
        <v>5958</v>
      </c>
      <c r="G3649" t="s">
        <v>5969</v>
      </c>
      <c r="H3649" t="s">
        <v>699</v>
      </c>
      <c r="I3649" t="s">
        <v>711</v>
      </c>
      <c r="J3649" t="s">
        <v>712</v>
      </c>
      <c r="K3649" t="s">
        <v>923</v>
      </c>
      <c r="L3649" t="s">
        <v>2439</v>
      </c>
      <c r="M3649">
        <v>937512</v>
      </c>
      <c r="N3649">
        <v>70700</v>
      </c>
      <c r="O3649" s="59">
        <v>26609290</v>
      </c>
    </row>
    <row r="3650" spans="1:15" x14ac:dyDescent="0.3">
      <c r="A3650" t="s">
        <v>690</v>
      </c>
      <c r="B3650">
        <v>98.41</v>
      </c>
      <c r="C3650">
        <v>1</v>
      </c>
      <c r="D3650" s="18">
        <v>39307</v>
      </c>
      <c r="E3650" s="18">
        <v>39310</v>
      </c>
      <c r="F3650" t="s">
        <v>5958</v>
      </c>
      <c r="G3650" t="s">
        <v>5969</v>
      </c>
      <c r="H3650" t="s">
        <v>681</v>
      </c>
      <c r="I3650" t="s">
        <v>711</v>
      </c>
      <c r="J3650" t="s">
        <v>712</v>
      </c>
      <c r="K3650" t="s">
        <v>2191</v>
      </c>
      <c r="L3650" t="s">
        <v>2438</v>
      </c>
      <c r="M3650">
        <v>135495</v>
      </c>
      <c r="N3650">
        <v>16000</v>
      </c>
      <c r="O3650" s="59">
        <v>26782127</v>
      </c>
    </row>
    <row r="3651" spans="1:15" x14ac:dyDescent="0.3">
      <c r="A3651" t="s">
        <v>690</v>
      </c>
      <c r="B3651">
        <v>138.52000000000001</v>
      </c>
      <c r="C3651">
        <v>2</v>
      </c>
      <c r="D3651" s="18">
        <v>39328</v>
      </c>
      <c r="E3651" s="18">
        <v>39341</v>
      </c>
      <c r="F3651" t="s">
        <v>5958</v>
      </c>
      <c r="G3651" t="s">
        <v>5969</v>
      </c>
      <c r="H3651" t="s">
        <v>675</v>
      </c>
      <c r="I3651" t="s">
        <v>687</v>
      </c>
      <c r="J3651" t="s">
        <v>688</v>
      </c>
      <c r="K3651" t="s">
        <v>2437</v>
      </c>
      <c r="L3651" t="s">
        <v>2436</v>
      </c>
      <c r="M3651">
        <v>258769</v>
      </c>
      <c r="N3651">
        <v>30300</v>
      </c>
      <c r="O3651" s="59">
        <v>26953010</v>
      </c>
    </row>
    <row r="3652" spans="1:15" x14ac:dyDescent="0.3">
      <c r="A3652" t="s">
        <v>690</v>
      </c>
      <c r="B3652">
        <v>192.66</v>
      </c>
      <c r="C3652">
        <v>3</v>
      </c>
      <c r="D3652" s="18">
        <v>39286</v>
      </c>
      <c r="E3652" s="18">
        <v>39298</v>
      </c>
      <c r="F3652" t="s">
        <v>5958</v>
      </c>
      <c r="G3652" t="s">
        <v>5969</v>
      </c>
      <c r="H3652" t="s">
        <v>699</v>
      </c>
      <c r="I3652" t="s">
        <v>839</v>
      </c>
      <c r="J3652" t="s">
        <v>797</v>
      </c>
      <c r="K3652" t="s">
        <v>1411</v>
      </c>
      <c r="L3652" t="s">
        <v>2435</v>
      </c>
      <c r="M3652">
        <v>2845493</v>
      </c>
      <c r="N3652">
        <v>70700</v>
      </c>
      <c r="O3652" s="59">
        <v>26609226</v>
      </c>
    </row>
    <row r="3653" spans="1:15" x14ac:dyDescent="0.3">
      <c r="A3653" t="s">
        <v>696</v>
      </c>
      <c r="B3653">
        <v>114.46</v>
      </c>
      <c r="C3653">
        <v>2</v>
      </c>
      <c r="D3653" s="18">
        <v>39342</v>
      </c>
      <c r="E3653" s="18">
        <v>39351</v>
      </c>
      <c r="F3653" t="s">
        <v>5958</v>
      </c>
      <c r="G3653" t="s">
        <v>5969</v>
      </c>
      <c r="H3653" t="s">
        <v>681</v>
      </c>
      <c r="I3653" t="s">
        <v>946</v>
      </c>
      <c r="J3653" t="s">
        <v>947</v>
      </c>
      <c r="K3653" t="s">
        <v>948</v>
      </c>
      <c r="L3653" t="s">
        <v>2434</v>
      </c>
      <c r="M3653">
        <v>2866728</v>
      </c>
      <c r="N3653">
        <v>16000</v>
      </c>
      <c r="O3653" s="59">
        <v>27044571</v>
      </c>
    </row>
    <row r="3654" spans="1:15" x14ac:dyDescent="0.3">
      <c r="A3654" t="s">
        <v>690</v>
      </c>
      <c r="B3654">
        <v>153.37</v>
      </c>
      <c r="C3654">
        <v>2</v>
      </c>
      <c r="D3654" s="18">
        <v>39209</v>
      </c>
      <c r="E3654" s="18">
        <v>39227</v>
      </c>
      <c r="F3654" t="s">
        <v>5957</v>
      </c>
      <c r="G3654" t="s">
        <v>5969</v>
      </c>
      <c r="H3654" t="s">
        <v>675</v>
      </c>
      <c r="I3654" t="s">
        <v>839</v>
      </c>
      <c r="J3654" t="s">
        <v>1103</v>
      </c>
      <c r="K3654" t="s">
        <v>2433</v>
      </c>
      <c r="L3654" t="s">
        <v>2432</v>
      </c>
      <c r="M3654">
        <v>2341238</v>
      </c>
      <c r="N3654">
        <v>30300</v>
      </c>
      <c r="O3654" s="59">
        <v>26106121</v>
      </c>
    </row>
    <row r="3655" spans="1:15" x14ac:dyDescent="0.3">
      <c r="A3655" t="s">
        <v>696</v>
      </c>
      <c r="B3655">
        <v>115.45</v>
      </c>
      <c r="C3655">
        <v>1</v>
      </c>
      <c r="D3655" s="18">
        <v>39286</v>
      </c>
      <c r="E3655" s="18">
        <v>39299</v>
      </c>
      <c r="F3655" t="s">
        <v>5958</v>
      </c>
      <c r="G3655" t="s">
        <v>5969</v>
      </c>
      <c r="H3655" t="s">
        <v>681</v>
      </c>
      <c r="I3655" t="s">
        <v>765</v>
      </c>
      <c r="J3655" t="s">
        <v>766</v>
      </c>
      <c r="K3655" t="s">
        <v>2431</v>
      </c>
      <c r="L3655" t="s">
        <v>2430</v>
      </c>
      <c r="M3655">
        <v>340044</v>
      </c>
      <c r="N3655">
        <v>16000</v>
      </c>
      <c r="O3655" s="59">
        <v>26636157</v>
      </c>
    </row>
    <row r="3656" spans="1:15" x14ac:dyDescent="0.3">
      <c r="A3656" t="s">
        <v>690</v>
      </c>
      <c r="B3656">
        <v>98.91</v>
      </c>
      <c r="C3656">
        <v>1</v>
      </c>
      <c r="D3656" s="18">
        <v>39446</v>
      </c>
      <c r="E3656" s="18">
        <v>39462</v>
      </c>
      <c r="F3656" t="s">
        <v>5959</v>
      </c>
      <c r="G3656" t="s">
        <v>5969</v>
      </c>
      <c r="H3656" t="s">
        <v>681</v>
      </c>
      <c r="I3656" t="s">
        <v>711</v>
      </c>
      <c r="J3656" t="s">
        <v>712</v>
      </c>
      <c r="K3656" t="s">
        <v>2429</v>
      </c>
      <c r="L3656" t="s">
        <v>2428</v>
      </c>
      <c r="M3656">
        <v>1957425</v>
      </c>
      <c r="N3656">
        <v>16000</v>
      </c>
      <c r="O3656" s="59">
        <v>27873272</v>
      </c>
    </row>
    <row r="3657" spans="1:15" x14ac:dyDescent="0.3">
      <c r="A3657" t="s">
        <v>696</v>
      </c>
      <c r="B3657">
        <v>124.43</v>
      </c>
      <c r="C3657">
        <v>1</v>
      </c>
      <c r="D3657" s="18">
        <v>39139</v>
      </c>
      <c r="E3657" s="18">
        <v>39155</v>
      </c>
      <c r="F3657" t="s">
        <v>5960</v>
      </c>
      <c r="G3657" t="s">
        <v>5969</v>
      </c>
      <c r="H3657" t="s">
        <v>681</v>
      </c>
      <c r="I3657" t="s">
        <v>693</v>
      </c>
      <c r="J3657" t="s">
        <v>694</v>
      </c>
      <c r="K3657" t="s">
        <v>820</v>
      </c>
      <c r="L3657" t="s">
        <v>1837</v>
      </c>
      <c r="M3657">
        <v>356832</v>
      </c>
      <c r="N3657">
        <v>16000</v>
      </c>
      <c r="O3657" s="59">
        <v>25522330</v>
      </c>
    </row>
    <row r="3658" spans="1:15" x14ac:dyDescent="0.3">
      <c r="A3658" t="s">
        <v>690</v>
      </c>
      <c r="B3658">
        <v>96.59</v>
      </c>
      <c r="C3658">
        <v>2</v>
      </c>
      <c r="D3658" s="18">
        <v>39291</v>
      </c>
      <c r="E3658" s="18">
        <v>39314</v>
      </c>
      <c r="F3658" t="s">
        <v>5958</v>
      </c>
      <c r="G3658" t="s">
        <v>5969</v>
      </c>
      <c r="H3658" t="s">
        <v>681</v>
      </c>
      <c r="I3658" t="s">
        <v>711</v>
      </c>
      <c r="J3658" t="s">
        <v>712</v>
      </c>
      <c r="K3658" t="s">
        <v>2025</v>
      </c>
      <c r="L3658" t="s">
        <v>2024</v>
      </c>
      <c r="M3658">
        <v>2756566</v>
      </c>
      <c r="N3658">
        <v>16000</v>
      </c>
      <c r="O3658" s="59">
        <v>26675231</v>
      </c>
    </row>
    <row r="3659" spans="1:15" x14ac:dyDescent="0.3">
      <c r="A3659" t="s">
        <v>709</v>
      </c>
      <c r="B3659">
        <v>125.71</v>
      </c>
      <c r="C3659">
        <v>3</v>
      </c>
      <c r="D3659" s="18">
        <v>39398</v>
      </c>
      <c r="E3659" s="18">
        <v>39426</v>
      </c>
      <c r="F3659" t="s">
        <v>5959</v>
      </c>
      <c r="G3659" t="s">
        <v>5968</v>
      </c>
      <c r="H3659" t="s">
        <v>720</v>
      </c>
      <c r="I3659" t="s">
        <v>706</v>
      </c>
      <c r="J3659" t="s">
        <v>707</v>
      </c>
      <c r="K3659" t="s">
        <v>1923</v>
      </c>
      <c r="L3659" t="s">
        <v>1922</v>
      </c>
      <c r="M3659">
        <v>184348</v>
      </c>
      <c r="N3659">
        <v>90830</v>
      </c>
      <c r="O3659" s="59">
        <v>27494752</v>
      </c>
    </row>
    <row r="3660" spans="1:15" x14ac:dyDescent="0.3">
      <c r="A3660" t="s">
        <v>709</v>
      </c>
      <c r="B3660">
        <v>127.08</v>
      </c>
      <c r="C3660">
        <v>3</v>
      </c>
      <c r="D3660" s="18">
        <v>39303</v>
      </c>
      <c r="E3660" s="18">
        <v>39339</v>
      </c>
      <c r="F3660" t="s">
        <v>5958</v>
      </c>
      <c r="G3660" t="s">
        <v>5969</v>
      </c>
      <c r="H3660" t="s">
        <v>681</v>
      </c>
      <c r="I3660" t="s">
        <v>771</v>
      </c>
      <c r="J3660" t="s">
        <v>772</v>
      </c>
      <c r="K3660" t="s">
        <v>1544</v>
      </c>
      <c r="L3660" t="s">
        <v>1543</v>
      </c>
      <c r="M3660">
        <v>2837708</v>
      </c>
      <c r="N3660">
        <v>16000</v>
      </c>
      <c r="O3660" s="59">
        <v>26670247</v>
      </c>
    </row>
    <row r="3661" spans="1:15" x14ac:dyDescent="0.3">
      <c r="A3661" t="s">
        <v>709</v>
      </c>
      <c r="B3661">
        <v>130.55000000000001</v>
      </c>
      <c r="C3661">
        <v>2</v>
      </c>
      <c r="D3661" s="18">
        <v>39446</v>
      </c>
      <c r="E3661" s="18">
        <v>39460</v>
      </c>
      <c r="F3661" t="s">
        <v>5959</v>
      </c>
      <c r="G3661" t="s">
        <v>5969</v>
      </c>
      <c r="H3661" t="s">
        <v>675</v>
      </c>
      <c r="I3661" t="s">
        <v>726</v>
      </c>
      <c r="J3661" t="s">
        <v>727</v>
      </c>
      <c r="K3661" t="s">
        <v>973</v>
      </c>
      <c r="L3661" t="s">
        <v>2427</v>
      </c>
      <c r="M3661">
        <v>1748447</v>
      </c>
      <c r="N3661">
        <v>30300</v>
      </c>
      <c r="O3661" s="59">
        <v>27876042</v>
      </c>
    </row>
    <row r="3662" spans="1:15" x14ac:dyDescent="0.3">
      <c r="A3662" t="s">
        <v>690</v>
      </c>
      <c r="B3662">
        <v>126.38</v>
      </c>
      <c r="C3662">
        <v>2</v>
      </c>
      <c r="D3662" s="18">
        <v>39171</v>
      </c>
      <c r="E3662" s="18">
        <v>39195</v>
      </c>
      <c r="F3662" t="s">
        <v>5960</v>
      </c>
      <c r="G3662" t="s">
        <v>5969</v>
      </c>
      <c r="H3662" t="s">
        <v>675</v>
      </c>
      <c r="I3662" t="s">
        <v>711</v>
      </c>
      <c r="J3662" t="s">
        <v>712</v>
      </c>
      <c r="K3662" t="s">
        <v>1264</v>
      </c>
      <c r="L3662" t="s">
        <v>2426</v>
      </c>
      <c r="M3662">
        <v>2541971</v>
      </c>
      <c r="N3662">
        <v>30300</v>
      </c>
      <c r="O3662" s="59">
        <v>25763071</v>
      </c>
    </row>
    <row r="3663" spans="1:15" x14ac:dyDescent="0.3">
      <c r="A3663" t="s">
        <v>676</v>
      </c>
      <c r="B3663">
        <v>117.61</v>
      </c>
      <c r="C3663">
        <v>1</v>
      </c>
      <c r="D3663" s="18">
        <v>39191</v>
      </c>
      <c r="E3663" s="18">
        <v>39276</v>
      </c>
      <c r="F3663" t="s">
        <v>5957</v>
      </c>
      <c r="G3663" t="s">
        <v>5969</v>
      </c>
      <c r="H3663" t="s">
        <v>681</v>
      </c>
      <c r="I3663" t="s">
        <v>683</v>
      </c>
      <c r="J3663" t="s">
        <v>703</v>
      </c>
      <c r="K3663" t="s">
        <v>1021</v>
      </c>
      <c r="L3663" t="s">
        <v>1796</v>
      </c>
      <c r="M3663">
        <v>17954</v>
      </c>
      <c r="N3663">
        <v>16000</v>
      </c>
      <c r="O3663" s="59">
        <v>25861210</v>
      </c>
    </row>
    <row r="3664" spans="1:15" x14ac:dyDescent="0.3">
      <c r="A3664" t="s">
        <v>676</v>
      </c>
      <c r="B3664">
        <v>122.85</v>
      </c>
      <c r="C3664">
        <v>2</v>
      </c>
      <c r="D3664" s="18">
        <v>39285</v>
      </c>
      <c r="E3664" s="18">
        <v>39340</v>
      </c>
      <c r="F3664" t="s">
        <v>5958</v>
      </c>
      <c r="G3664" t="s">
        <v>5969</v>
      </c>
      <c r="H3664" t="s">
        <v>681</v>
      </c>
      <c r="I3664" t="s">
        <v>678</v>
      </c>
      <c r="J3664" t="s">
        <v>1246</v>
      </c>
      <c r="K3664" t="s">
        <v>2425</v>
      </c>
      <c r="L3664" t="s">
        <v>2424</v>
      </c>
      <c r="M3664">
        <v>250785</v>
      </c>
      <c r="N3664">
        <v>16000</v>
      </c>
      <c r="O3664" s="59">
        <v>26804641</v>
      </c>
    </row>
    <row r="3665" spans="1:15" x14ac:dyDescent="0.3">
      <c r="A3665" t="s">
        <v>709</v>
      </c>
      <c r="B3665">
        <v>114.52</v>
      </c>
      <c r="C3665">
        <v>1</v>
      </c>
      <c r="D3665" s="18">
        <v>39304</v>
      </c>
      <c r="E3665" s="18">
        <v>39332</v>
      </c>
      <c r="F3665" t="s">
        <v>5958</v>
      </c>
      <c r="G3665" t="s">
        <v>5969</v>
      </c>
      <c r="H3665" t="s">
        <v>681</v>
      </c>
      <c r="I3665" t="s">
        <v>726</v>
      </c>
      <c r="J3665" t="s">
        <v>727</v>
      </c>
      <c r="K3665" t="s">
        <v>1062</v>
      </c>
      <c r="L3665" t="s">
        <v>2152</v>
      </c>
      <c r="M3665">
        <v>2352118</v>
      </c>
      <c r="N3665">
        <v>16000</v>
      </c>
      <c r="O3665" s="59">
        <v>26786584</v>
      </c>
    </row>
    <row r="3666" spans="1:15" x14ac:dyDescent="0.3">
      <c r="A3666" t="s">
        <v>696</v>
      </c>
      <c r="B3666">
        <v>112.13</v>
      </c>
      <c r="C3666">
        <v>2</v>
      </c>
      <c r="D3666" s="18">
        <v>39305</v>
      </c>
      <c r="E3666" s="18">
        <v>39325</v>
      </c>
      <c r="F3666" t="s">
        <v>5958</v>
      </c>
      <c r="G3666" t="s">
        <v>5969</v>
      </c>
      <c r="H3666" t="s">
        <v>681</v>
      </c>
      <c r="I3666" t="s">
        <v>765</v>
      </c>
      <c r="J3666" t="s">
        <v>766</v>
      </c>
      <c r="K3666" t="s">
        <v>765</v>
      </c>
      <c r="L3666" t="s">
        <v>805</v>
      </c>
      <c r="M3666">
        <v>2813614</v>
      </c>
      <c r="N3666">
        <v>16000</v>
      </c>
      <c r="O3666" s="59">
        <v>2290454</v>
      </c>
    </row>
    <row r="3667" spans="1:15" x14ac:dyDescent="0.3">
      <c r="A3667" t="s">
        <v>709</v>
      </c>
      <c r="B3667">
        <v>145.01</v>
      </c>
      <c r="C3667">
        <v>2</v>
      </c>
      <c r="D3667" s="18">
        <v>39375</v>
      </c>
      <c r="E3667" s="18">
        <v>39418</v>
      </c>
      <c r="F3667" t="s">
        <v>5959</v>
      </c>
      <c r="G3667" t="s">
        <v>5969</v>
      </c>
      <c r="H3667" t="s">
        <v>675</v>
      </c>
      <c r="I3667" t="s">
        <v>706</v>
      </c>
      <c r="J3667" t="s">
        <v>707</v>
      </c>
      <c r="K3667" t="s">
        <v>813</v>
      </c>
      <c r="L3667" t="s">
        <v>812</v>
      </c>
      <c r="M3667">
        <v>2911123</v>
      </c>
      <c r="N3667">
        <v>30300</v>
      </c>
      <c r="O3667" s="59">
        <v>27510839</v>
      </c>
    </row>
    <row r="3668" spans="1:15" x14ac:dyDescent="0.3">
      <c r="A3668" t="s">
        <v>676</v>
      </c>
      <c r="B3668">
        <v>86.31</v>
      </c>
      <c r="C3668">
        <v>2</v>
      </c>
      <c r="D3668" s="18">
        <v>39360</v>
      </c>
      <c r="E3668" s="18">
        <v>39397</v>
      </c>
      <c r="F3668" t="s">
        <v>5959</v>
      </c>
      <c r="G3668" t="s">
        <v>5969</v>
      </c>
      <c r="H3668" t="s">
        <v>681</v>
      </c>
      <c r="I3668" t="s">
        <v>678</v>
      </c>
      <c r="J3668" t="s">
        <v>679</v>
      </c>
      <c r="K3668" t="s">
        <v>882</v>
      </c>
      <c r="L3668" t="s">
        <v>2423</v>
      </c>
      <c r="M3668">
        <v>2753007</v>
      </c>
      <c r="N3668">
        <v>16000</v>
      </c>
      <c r="O3668" s="59">
        <v>27228742</v>
      </c>
    </row>
    <row r="3669" spans="1:15" x14ac:dyDescent="0.3">
      <c r="A3669" t="s">
        <v>690</v>
      </c>
      <c r="B3669">
        <v>121.13</v>
      </c>
      <c r="C3669">
        <v>1</v>
      </c>
      <c r="D3669" s="18">
        <v>39374</v>
      </c>
      <c r="E3669" s="18">
        <v>39409</v>
      </c>
      <c r="F3669" t="s">
        <v>5959</v>
      </c>
      <c r="G3669" t="s">
        <v>5969</v>
      </c>
      <c r="H3669" t="s">
        <v>675</v>
      </c>
      <c r="I3669" t="s">
        <v>711</v>
      </c>
      <c r="J3669" t="s">
        <v>712</v>
      </c>
      <c r="K3669" t="s">
        <v>2191</v>
      </c>
      <c r="L3669" t="s">
        <v>2422</v>
      </c>
      <c r="M3669">
        <v>137483</v>
      </c>
      <c r="N3669">
        <v>30300</v>
      </c>
      <c r="O3669" s="59">
        <v>27325757</v>
      </c>
    </row>
    <row r="3670" spans="1:15" x14ac:dyDescent="0.3">
      <c r="A3670" t="s">
        <v>676</v>
      </c>
      <c r="B3670">
        <v>112.01</v>
      </c>
      <c r="C3670">
        <v>2</v>
      </c>
      <c r="D3670" s="18">
        <v>39103</v>
      </c>
      <c r="E3670" s="18">
        <v>39195</v>
      </c>
      <c r="F3670" t="s">
        <v>5960</v>
      </c>
      <c r="G3670" t="s">
        <v>5969</v>
      </c>
      <c r="H3670" t="s">
        <v>681</v>
      </c>
      <c r="I3670" t="s">
        <v>672</v>
      </c>
      <c r="J3670" t="s">
        <v>779</v>
      </c>
      <c r="K3670" t="s">
        <v>1530</v>
      </c>
      <c r="L3670" t="s">
        <v>2421</v>
      </c>
      <c r="M3670">
        <v>2801486</v>
      </c>
      <c r="N3670">
        <v>16000</v>
      </c>
      <c r="O3670" s="59">
        <v>1940825</v>
      </c>
    </row>
    <row r="3671" spans="1:15" x14ac:dyDescent="0.3">
      <c r="A3671" t="s">
        <v>690</v>
      </c>
      <c r="B3671">
        <v>96.59</v>
      </c>
      <c r="C3671">
        <v>2</v>
      </c>
      <c r="D3671" s="18">
        <v>39184</v>
      </c>
      <c r="E3671" s="18">
        <v>39224</v>
      </c>
      <c r="F3671" t="s">
        <v>5957</v>
      </c>
      <c r="G3671" t="s">
        <v>5969</v>
      </c>
      <c r="H3671" t="s">
        <v>681</v>
      </c>
      <c r="I3671" t="s">
        <v>711</v>
      </c>
      <c r="J3671" t="s">
        <v>712</v>
      </c>
      <c r="K3671" t="s">
        <v>1277</v>
      </c>
      <c r="L3671" t="s">
        <v>2420</v>
      </c>
      <c r="M3671">
        <v>139531</v>
      </c>
      <c r="N3671">
        <v>16000</v>
      </c>
      <c r="O3671" s="59">
        <v>25816448</v>
      </c>
    </row>
    <row r="3672" spans="1:15" x14ac:dyDescent="0.3">
      <c r="A3672" t="s">
        <v>690</v>
      </c>
      <c r="B3672">
        <v>112.39</v>
      </c>
      <c r="C3672">
        <v>1</v>
      </c>
      <c r="D3672" s="18">
        <v>39140</v>
      </c>
      <c r="E3672" s="18">
        <v>39160</v>
      </c>
      <c r="F3672" t="s">
        <v>5960</v>
      </c>
      <c r="G3672" t="s">
        <v>5969</v>
      </c>
      <c r="H3672" t="s">
        <v>681</v>
      </c>
      <c r="I3672" t="s">
        <v>722</v>
      </c>
      <c r="J3672" t="s">
        <v>797</v>
      </c>
      <c r="K3672" t="s">
        <v>1078</v>
      </c>
      <c r="L3672" t="s">
        <v>894</v>
      </c>
      <c r="M3672">
        <v>105194</v>
      </c>
      <c r="N3672">
        <v>16000</v>
      </c>
      <c r="O3672" s="59">
        <v>25503410</v>
      </c>
    </row>
    <row r="3673" spans="1:15" x14ac:dyDescent="0.3">
      <c r="A3673" t="s">
        <v>690</v>
      </c>
      <c r="B3673">
        <v>138.24</v>
      </c>
      <c r="C3673">
        <v>3</v>
      </c>
      <c r="D3673" s="18">
        <v>39410</v>
      </c>
      <c r="E3673" s="18">
        <v>39432</v>
      </c>
      <c r="F3673" t="s">
        <v>5959</v>
      </c>
      <c r="G3673" t="s">
        <v>5969</v>
      </c>
      <c r="H3673" t="s">
        <v>675</v>
      </c>
      <c r="I3673" t="s">
        <v>839</v>
      </c>
      <c r="J3673" t="s">
        <v>840</v>
      </c>
      <c r="K3673" t="s">
        <v>841</v>
      </c>
      <c r="L3673" t="s">
        <v>2419</v>
      </c>
      <c r="M3673">
        <v>289498</v>
      </c>
      <c r="N3673">
        <v>30300</v>
      </c>
      <c r="O3673" s="59">
        <v>27611673</v>
      </c>
    </row>
    <row r="3674" spans="1:15" x14ac:dyDescent="0.3">
      <c r="A3674" t="s">
        <v>676</v>
      </c>
      <c r="B3674">
        <v>89.26</v>
      </c>
      <c r="C3674">
        <v>2</v>
      </c>
      <c r="D3674" s="18">
        <v>39199</v>
      </c>
      <c r="E3674" s="18">
        <v>39204</v>
      </c>
      <c r="F3674" t="s">
        <v>5957</v>
      </c>
      <c r="G3674" t="s">
        <v>5969</v>
      </c>
      <c r="H3674" t="s">
        <v>681</v>
      </c>
      <c r="I3674" t="s">
        <v>683</v>
      </c>
      <c r="J3674" t="s">
        <v>730</v>
      </c>
      <c r="K3674" t="s">
        <v>1562</v>
      </c>
      <c r="L3674" t="s">
        <v>1561</v>
      </c>
      <c r="M3674">
        <v>1724106</v>
      </c>
      <c r="N3674">
        <v>16000</v>
      </c>
      <c r="O3674" s="59">
        <v>25982195</v>
      </c>
    </row>
    <row r="3675" spans="1:15" x14ac:dyDescent="0.3">
      <c r="A3675" t="s">
        <v>696</v>
      </c>
      <c r="B3675">
        <v>139.68</v>
      </c>
      <c r="C3675">
        <v>2</v>
      </c>
      <c r="D3675" s="18">
        <v>39173</v>
      </c>
      <c r="E3675" s="18">
        <v>39185</v>
      </c>
      <c r="F3675" t="s">
        <v>5957</v>
      </c>
      <c r="G3675" t="s">
        <v>5968</v>
      </c>
      <c r="H3675" t="s">
        <v>720</v>
      </c>
      <c r="I3675" t="s">
        <v>693</v>
      </c>
      <c r="J3675" t="s">
        <v>694</v>
      </c>
      <c r="K3675" t="s">
        <v>698</v>
      </c>
      <c r="L3675" t="s">
        <v>697</v>
      </c>
      <c r="M3675">
        <v>367320</v>
      </c>
      <c r="N3675">
        <v>90830</v>
      </c>
      <c r="O3675" s="59">
        <v>25781575</v>
      </c>
    </row>
    <row r="3676" spans="1:15" x14ac:dyDescent="0.3">
      <c r="A3676" t="s">
        <v>690</v>
      </c>
      <c r="B3676">
        <v>157.52000000000001</v>
      </c>
      <c r="C3676">
        <v>3</v>
      </c>
      <c r="D3676" s="18">
        <v>39382</v>
      </c>
      <c r="E3676" s="18">
        <v>39392</v>
      </c>
      <c r="F3676" t="s">
        <v>5959</v>
      </c>
      <c r="G3676" t="s">
        <v>5969</v>
      </c>
      <c r="H3676" t="s">
        <v>675</v>
      </c>
      <c r="I3676" t="s">
        <v>722</v>
      </c>
      <c r="J3676" t="s">
        <v>843</v>
      </c>
      <c r="K3676" t="s">
        <v>2418</v>
      </c>
      <c r="L3676" t="s">
        <v>2417</v>
      </c>
      <c r="M3676">
        <v>127612</v>
      </c>
      <c r="N3676">
        <v>30300</v>
      </c>
      <c r="O3676" s="59">
        <v>27435686</v>
      </c>
    </row>
    <row r="3677" spans="1:15" x14ac:dyDescent="0.3">
      <c r="A3677" t="s">
        <v>696</v>
      </c>
      <c r="B3677">
        <v>125.7</v>
      </c>
      <c r="C3677">
        <v>1</v>
      </c>
      <c r="D3677" s="18">
        <v>39143</v>
      </c>
      <c r="E3677" s="18">
        <v>39164</v>
      </c>
      <c r="F3677" t="s">
        <v>5960</v>
      </c>
      <c r="G3677" t="s">
        <v>5969</v>
      </c>
      <c r="H3677" t="s">
        <v>681</v>
      </c>
      <c r="I3677" t="s">
        <v>693</v>
      </c>
      <c r="J3677" t="s">
        <v>694</v>
      </c>
      <c r="K3677" t="s">
        <v>1633</v>
      </c>
      <c r="L3677" t="s">
        <v>2416</v>
      </c>
      <c r="M3677">
        <v>359804</v>
      </c>
      <c r="N3677">
        <v>16000</v>
      </c>
      <c r="O3677" s="59">
        <v>25574508</v>
      </c>
    </row>
    <row r="3678" spans="1:15" x14ac:dyDescent="0.3">
      <c r="A3678" t="s">
        <v>709</v>
      </c>
      <c r="B3678">
        <v>163.51</v>
      </c>
      <c r="C3678">
        <v>2</v>
      </c>
      <c r="D3678" s="18">
        <v>39373</v>
      </c>
      <c r="E3678" s="18">
        <v>39378</v>
      </c>
      <c r="F3678" t="s">
        <v>5959</v>
      </c>
      <c r="G3678" t="s">
        <v>5969</v>
      </c>
      <c r="H3678" t="s">
        <v>675</v>
      </c>
      <c r="I3678" t="s">
        <v>746</v>
      </c>
      <c r="J3678" t="s">
        <v>747</v>
      </c>
      <c r="K3678" t="s">
        <v>2415</v>
      </c>
      <c r="L3678" t="s">
        <v>1496</v>
      </c>
      <c r="M3678">
        <v>380786</v>
      </c>
      <c r="N3678">
        <v>30300</v>
      </c>
      <c r="O3678" s="59">
        <v>17796889</v>
      </c>
    </row>
    <row r="3679" spans="1:15" x14ac:dyDescent="0.3">
      <c r="A3679" t="s">
        <v>696</v>
      </c>
      <c r="B3679">
        <v>175.83</v>
      </c>
      <c r="C3679">
        <v>3</v>
      </c>
      <c r="D3679" s="18">
        <v>39432</v>
      </c>
      <c r="E3679" s="18">
        <v>39452</v>
      </c>
      <c r="F3679" t="s">
        <v>5959</v>
      </c>
      <c r="G3679" t="s">
        <v>5968</v>
      </c>
      <c r="H3679" t="s">
        <v>755</v>
      </c>
      <c r="I3679" t="s">
        <v>693</v>
      </c>
      <c r="J3679" t="s">
        <v>694</v>
      </c>
      <c r="K3679" t="s">
        <v>1686</v>
      </c>
      <c r="L3679" t="s">
        <v>1831</v>
      </c>
      <c r="M3679">
        <v>2845539</v>
      </c>
      <c r="N3679">
        <v>87000</v>
      </c>
      <c r="O3679" s="59">
        <v>27899292</v>
      </c>
    </row>
    <row r="3680" spans="1:15" x14ac:dyDescent="0.3">
      <c r="A3680" t="s">
        <v>690</v>
      </c>
      <c r="B3680">
        <v>100.7</v>
      </c>
      <c r="C3680">
        <v>2</v>
      </c>
      <c r="D3680" s="18">
        <v>39419</v>
      </c>
      <c r="E3680" s="18">
        <v>39437</v>
      </c>
      <c r="F3680" t="s">
        <v>5959</v>
      </c>
      <c r="G3680" t="s">
        <v>5969</v>
      </c>
      <c r="H3680" t="s">
        <v>681</v>
      </c>
      <c r="I3680" t="s">
        <v>722</v>
      </c>
      <c r="J3680" t="s">
        <v>797</v>
      </c>
      <c r="K3680" t="s">
        <v>2209</v>
      </c>
      <c r="L3680" t="s">
        <v>2208</v>
      </c>
      <c r="M3680">
        <v>2462427</v>
      </c>
      <c r="N3680">
        <v>16000</v>
      </c>
      <c r="O3680" s="59">
        <v>27651766</v>
      </c>
    </row>
    <row r="3681" spans="1:15" x14ac:dyDescent="0.3">
      <c r="A3681" t="s">
        <v>690</v>
      </c>
      <c r="B3681">
        <v>98.41</v>
      </c>
      <c r="C3681">
        <v>1</v>
      </c>
      <c r="D3681" s="18">
        <v>39401</v>
      </c>
      <c r="E3681" s="18">
        <v>39435</v>
      </c>
      <c r="F3681" t="s">
        <v>5959</v>
      </c>
      <c r="G3681" t="s">
        <v>5969</v>
      </c>
      <c r="H3681" t="s">
        <v>681</v>
      </c>
      <c r="I3681" t="s">
        <v>711</v>
      </c>
      <c r="J3681" t="s">
        <v>712</v>
      </c>
      <c r="K3681" t="s">
        <v>2231</v>
      </c>
      <c r="L3681" t="s">
        <v>1248</v>
      </c>
      <c r="M3681">
        <v>2855926</v>
      </c>
      <c r="N3681">
        <v>16000</v>
      </c>
      <c r="O3681" s="59">
        <v>27491309</v>
      </c>
    </row>
    <row r="3682" spans="1:15" x14ac:dyDescent="0.3">
      <c r="A3682" t="s">
        <v>690</v>
      </c>
      <c r="B3682">
        <v>122.89</v>
      </c>
      <c r="C3682">
        <v>2</v>
      </c>
      <c r="D3682" s="18">
        <v>39230</v>
      </c>
      <c r="E3682" s="18">
        <v>39266</v>
      </c>
      <c r="F3682" t="s">
        <v>5957</v>
      </c>
      <c r="G3682" t="s">
        <v>5969</v>
      </c>
      <c r="H3682" t="s">
        <v>675</v>
      </c>
      <c r="I3682" t="s">
        <v>711</v>
      </c>
      <c r="J3682" t="s">
        <v>712</v>
      </c>
      <c r="K3682" t="s">
        <v>854</v>
      </c>
      <c r="L3682" t="s">
        <v>2414</v>
      </c>
      <c r="M3682">
        <v>2757676</v>
      </c>
      <c r="N3682">
        <v>30300</v>
      </c>
      <c r="O3682" s="59">
        <v>26190013</v>
      </c>
    </row>
    <row r="3683" spans="1:15" x14ac:dyDescent="0.3">
      <c r="A3683" t="s">
        <v>676</v>
      </c>
      <c r="B3683">
        <v>183.54</v>
      </c>
      <c r="C3683">
        <v>4</v>
      </c>
      <c r="D3683" s="18">
        <v>39268</v>
      </c>
      <c r="E3683" s="18">
        <v>39277</v>
      </c>
      <c r="F3683" t="s">
        <v>5958</v>
      </c>
      <c r="G3683" t="s">
        <v>5969</v>
      </c>
      <c r="H3683" t="s">
        <v>699</v>
      </c>
      <c r="I3683" t="s">
        <v>678</v>
      </c>
      <c r="J3683" t="s">
        <v>679</v>
      </c>
      <c r="K3683" t="s">
        <v>678</v>
      </c>
      <c r="L3683" t="s">
        <v>2095</v>
      </c>
      <c r="M3683">
        <v>957411</v>
      </c>
      <c r="N3683">
        <v>70700</v>
      </c>
      <c r="O3683" s="59">
        <v>26447171</v>
      </c>
    </row>
    <row r="3684" spans="1:15" x14ac:dyDescent="0.3">
      <c r="A3684" t="s">
        <v>676</v>
      </c>
      <c r="B3684">
        <v>94.03</v>
      </c>
      <c r="C3684">
        <v>1</v>
      </c>
      <c r="D3684" s="18">
        <v>39429</v>
      </c>
      <c r="E3684" s="18">
        <v>39446</v>
      </c>
      <c r="F3684" t="s">
        <v>5959</v>
      </c>
      <c r="G3684" t="s">
        <v>5969</v>
      </c>
      <c r="H3684" t="s">
        <v>681</v>
      </c>
      <c r="I3684" t="s">
        <v>683</v>
      </c>
      <c r="J3684" t="s">
        <v>684</v>
      </c>
      <c r="K3684" t="s">
        <v>685</v>
      </c>
      <c r="L3684" t="s">
        <v>2413</v>
      </c>
      <c r="M3684">
        <v>997753</v>
      </c>
      <c r="N3684">
        <v>16000</v>
      </c>
      <c r="O3684" s="59">
        <v>27778084</v>
      </c>
    </row>
    <row r="3685" spans="1:15" x14ac:dyDescent="0.3">
      <c r="A3685" t="s">
        <v>709</v>
      </c>
      <c r="B3685">
        <v>135.12</v>
      </c>
      <c r="C3685">
        <v>2</v>
      </c>
      <c r="D3685" s="18">
        <v>39137</v>
      </c>
      <c r="E3685" s="18">
        <v>39175</v>
      </c>
      <c r="F3685" t="s">
        <v>5960</v>
      </c>
      <c r="G3685" t="s">
        <v>5969</v>
      </c>
      <c r="H3685" t="s">
        <v>681</v>
      </c>
      <c r="I3685" t="s">
        <v>746</v>
      </c>
      <c r="J3685" t="s">
        <v>782</v>
      </c>
      <c r="K3685" t="s">
        <v>1064</v>
      </c>
      <c r="L3685" t="s">
        <v>2332</v>
      </c>
      <c r="M3685">
        <v>2149246</v>
      </c>
      <c r="N3685">
        <v>16000</v>
      </c>
      <c r="O3685" s="59">
        <v>17643713</v>
      </c>
    </row>
    <row r="3686" spans="1:15" x14ac:dyDescent="0.3">
      <c r="A3686" t="s">
        <v>690</v>
      </c>
      <c r="B3686">
        <v>121.13</v>
      </c>
      <c r="C3686">
        <v>1</v>
      </c>
      <c r="D3686" s="18">
        <v>39426</v>
      </c>
      <c r="E3686" s="18">
        <v>39446</v>
      </c>
      <c r="F3686" t="s">
        <v>5959</v>
      </c>
      <c r="G3686" t="s">
        <v>5969</v>
      </c>
      <c r="H3686" t="s">
        <v>675</v>
      </c>
      <c r="I3686" t="s">
        <v>711</v>
      </c>
      <c r="J3686" t="s">
        <v>712</v>
      </c>
      <c r="K3686" t="s">
        <v>1352</v>
      </c>
      <c r="L3686" t="s">
        <v>2324</v>
      </c>
      <c r="M3686">
        <v>135300</v>
      </c>
      <c r="N3686">
        <v>30300</v>
      </c>
      <c r="O3686" s="59">
        <v>27763709</v>
      </c>
    </row>
    <row r="3687" spans="1:15" x14ac:dyDescent="0.3">
      <c r="A3687" t="s">
        <v>696</v>
      </c>
      <c r="B3687">
        <v>185.27</v>
      </c>
      <c r="C3687">
        <v>3</v>
      </c>
      <c r="D3687" s="18">
        <v>39216</v>
      </c>
      <c r="E3687" s="18">
        <v>39233</v>
      </c>
      <c r="F3687" t="s">
        <v>5957</v>
      </c>
      <c r="G3687" t="s">
        <v>5969</v>
      </c>
      <c r="H3687" t="s">
        <v>699</v>
      </c>
      <c r="I3687" t="s">
        <v>693</v>
      </c>
      <c r="J3687" t="s">
        <v>694</v>
      </c>
      <c r="K3687" t="s">
        <v>695</v>
      </c>
      <c r="L3687" t="s">
        <v>1800</v>
      </c>
      <c r="M3687">
        <v>960849</v>
      </c>
      <c r="N3687">
        <v>70700</v>
      </c>
      <c r="O3687" s="59">
        <v>26072989</v>
      </c>
    </row>
    <row r="3688" spans="1:15" x14ac:dyDescent="0.3">
      <c r="A3688" t="s">
        <v>709</v>
      </c>
      <c r="B3688">
        <v>148.84</v>
      </c>
      <c r="C3688">
        <v>3</v>
      </c>
      <c r="D3688" s="18">
        <v>39129</v>
      </c>
      <c r="E3688" s="18">
        <v>39156</v>
      </c>
      <c r="F3688" t="s">
        <v>5960</v>
      </c>
      <c r="G3688" t="s">
        <v>5969</v>
      </c>
      <c r="H3688" t="s">
        <v>675</v>
      </c>
      <c r="I3688" t="s">
        <v>726</v>
      </c>
      <c r="J3688" t="s">
        <v>750</v>
      </c>
      <c r="K3688" t="s">
        <v>2412</v>
      </c>
      <c r="L3688" t="s">
        <v>2411</v>
      </c>
      <c r="M3688">
        <v>52658</v>
      </c>
      <c r="N3688">
        <v>30300</v>
      </c>
      <c r="O3688" s="59">
        <v>1967819</v>
      </c>
    </row>
    <row r="3689" spans="1:15" x14ac:dyDescent="0.3">
      <c r="A3689" t="s">
        <v>696</v>
      </c>
      <c r="B3689">
        <v>154.55000000000001</v>
      </c>
      <c r="C3689">
        <v>2</v>
      </c>
      <c r="D3689" s="18">
        <v>39216</v>
      </c>
      <c r="E3689" s="18">
        <v>39233</v>
      </c>
      <c r="F3689" t="s">
        <v>5957</v>
      </c>
      <c r="G3689" t="s">
        <v>5968</v>
      </c>
      <c r="H3689" t="s">
        <v>720</v>
      </c>
      <c r="I3689" t="s">
        <v>693</v>
      </c>
      <c r="J3689" t="s">
        <v>694</v>
      </c>
      <c r="K3689" t="s">
        <v>1986</v>
      </c>
      <c r="L3689" t="s">
        <v>2410</v>
      </c>
      <c r="M3689">
        <v>327847</v>
      </c>
      <c r="N3689">
        <v>90830</v>
      </c>
      <c r="O3689" s="59">
        <v>26150091</v>
      </c>
    </row>
    <row r="3690" spans="1:15" x14ac:dyDescent="0.3">
      <c r="A3690" t="s">
        <v>709</v>
      </c>
      <c r="B3690">
        <v>114.52</v>
      </c>
      <c r="C3690">
        <v>1</v>
      </c>
      <c r="D3690" s="18">
        <v>39119</v>
      </c>
      <c r="E3690" s="18">
        <v>39139</v>
      </c>
      <c r="F3690" t="s">
        <v>5960</v>
      </c>
      <c r="G3690" t="s">
        <v>5969</v>
      </c>
      <c r="H3690" t="s">
        <v>681</v>
      </c>
      <c r="I3690" t="s">
        <v>726</v>
      </c>
      <c r="J3690" t="s">
        <v>727</v>
      </c>
      <c r="K3690" t="s">
        <v>728</v>
      </c>
      <c r="L3690" t="s">
        <v>1387</v>
      </c>
      <c r="M3690">
        <v>191545</v>
      </c>
      <c r="N3690">
        <v>16000</v>
      </c>
      <c r="O3690" s="59">
        <v>25460675</v>
      </c>
    </row>
    <row r="3691" spans="1:15" x14ac:dyDescent="0.3">
      <c r="A3691" t="s">
        <v>676</v>
      </c>
      <c r="B3691">
        <v>86.31</v>
      </c>
      <c r="C3691">
        <v>2</v>
      </c>
      <c r="D3691" s="18">
        <v>39167</v>
      </c>
      <c r="E3691" s="18">
        <v>39194</v>
      </c>
      <c r="F3691" t="s">
        <v>5960</v>
      </c>
      <c r="G3691" t="s">
        <v>5969</v>
      </c>
      <c r="H3691" t="s">
        <v>681</v>
      </c>
      <c r="I3691" t="s">
        <v>678</v>
      </c>
      <c r="J3691" t="s">
        <v>679</v>
      </c>
      <c r="K3691" t="s">
        <v>882</v>
      </c>
      <c r="L3691" t="s">
        <v>2409</v>
      </c>
      <c r="M3691">
        <v>2792431</v>
      </c>
      <c r="N3691">
        <v>16000</v>
      </c>
      <c r="O3691" s="59">
        <v>25722869</v>
      </c>
    </row>
    <row r="3692" spans="1:15" x14ac:dyDescent="0.3">
      <c r="A3692" t="s">
        <v>690</v>
      </c>
      <c r="B3692">
        <v>92.9</v>
      </c>
      <c r="C3692">
        <v>2</v>
      </c>
      <c r="D3692" s="18">
        <v>39251</v>
      </c>
      <c r="E3692" s="18">
        <v>39281</v>
      </c>
      <c r="F3692" t="s">
        <v>5957</v>
      </c>
      <c r="G3692" t="s">
        <v>5969</v>
      </c>
      <c r="H3692" t="s">
        <v>681</v>
      </c>
      <c r="I3692" t="s">
        <v>711</v>
      </c>
      <c r="J3692" t="s">
        <v>712</v>
      </c>
      <c r="K3692" t="s">
        <v>801</v>
      </c>
      <c r="L3692" t="s">
        <v>2408</v>
      </c>
      <c r="M3692">
        <v>2698956</v>
      </c>
      <c r="N3692">
        <v>16000</v>
      </c>
      <c r="O3692" s="59">
        <v>26404874</v>
      </c>
    </row>
    <row r="3693" spans="1:15" x14ac:dyDescent="0.3">
      <c r="A3693" t="s">
        <v>696</v>
      </c>
      <c r="B3693">
        <v>124.43</v>
      </c>
      <c r="C3693">
        <v>1</v>
      </c>
      <c r="D3693" s="18">
        <v>39424</v>
      </c>
      <c r="E3693" s="18">
        <v>39440</v>
      </c>
      <c r="F3693" t="s">
        <v>5959</v>
      </c>
      <c r="G3693" t="s">
        <v>5969</v>
      </c>
      <c r="H3693" t="s">
        <v>681</v>
      </c>
      <c r="I3693" t="s">
        <v>693</v>
      </c>
      <c r="J3693" t="s">
        <v>694</v>
      </c>
      <c r="K3693" t="s">
        <v>811</v>
      </c>
      <c r="L3693" t="s">
        <v>1780</v>
      </c>
      <c r="M3693">
        <v>1755126</v>
      </c>
      <c r="N3693">
        <v>16000</v>
      </c>
      <c r="O3693" s="59">
        <v>27725923</v>
      </c>
    </row>
    <row r="3694" spans="1:15" x14ac:dyDescent="0.3">
      <c r="A3694" t="s">
        <v>696</v>
      </c>
      <c r="B3694">
        <v>114.46</v>
      </c>
      <c r="C3694">
        <v>2</v>
      </c>
      <c r="D3694" s="18">
        <v>39230</v>
      </c>
      <c r="E3694" s="18">
        <v>39245</v>
      </c>
      <c r="F3694" t="s">
        <v>5957</v>
      </c>
      <c r="G3694" t="s">
        <v>5969</v>
      </c>
      <c r="H3694" t="s">
        <v>681</v>
      </c>
      <c r="I3694" t="s">
        <v>946</v>
      </c>
      <c r="J3694" t="s">
        <v>947</v>
      </c>
      <c r="K3694" t="s">
        <v>2407</v>
      </c>
      <c r="L3694" t="s">
        <v>2406</v>
      </c>
      <c r="M3694">
        <v>18987</v>
      </c>
      <c r="N3694">
        <v>16000</v>
      </c>
      <c r="O3694" s="59">
        <v>26180718</v>
      </c>
    </row>
    <row r="3695" spans="1:15" x14ac:dyDescent="0.3">
      <c r="A3695" t="s">
        <v>690</v>
      </c>
      <c r="B3695">
        <v>122.89</v>
      </c>
      <c r="C3695">
        <v>2</v>
      </c>
      <c r="D3695" s="18">
        <v>39112</v>
      </c>
      <c r="E3695" s="18">
        <v>39121</v>
      </c>
      <c r="F3695" t="s">
        <v>5960</v>
      </c>
      <c r="G3695" t="s">
        <v>5969</v>
      </c>
      <c r="H3695" t="s">
        <v>675</v>
      </c>
      <c r="I3695" t="s">
        <v>711</v>
      </c>
      <c r="J3695" t="s">
        <v>712</v>
      </c>
      <c r="K3695" t="s">
        <v>2405</v>
      </c>
      <c r="L3695" t="s">
        <v>1537</v>
      </c>
      <c r="M3695">
        <v>2448305</v>
      </c>
      <c r="N3695">
        <v>30300</v>
      </c>
      <c r="O3695" s="59">
        <v>1963923</v>
      </c>
    </row>
    <row r="3696" spans="1:15" x14ac:dyDescent="0.3">
      <c r="A3696" t="s">
        <v>709</v>
      </c>
      <c r="B3696">
        <v>192.07</v>
      </c>
      <c r="C3696">
        <v>2</v>
      </c>
      <c r="D3696" s="18">
        <v>39269</v>
      </c>
      <c r="E3696" s="18">
        <v>39288</v>
      </c>
      <c r="F3696" t="s">
        <v>5958</v>
      </c>
      <c r="G3696" t="s">
        <v>5969</v>
      </c>
      <c r="H3696" t="s">
        <v>699</v>
      </c>
      <c r="I3696" t="s">
        <v>706</v>
      </c>
      <c r="J3696" t="s">
        <v>707</v>
      </c>
      <c r="K3696" t="s">
        <v>813</v>
      </c>
      <c r="L3696" t="s">
        <v>2353</v>
      </c>
      <c r="M3696">
        <v>941041</v>
      </c>
      <c r="N3696">
        <v>70700</v>
      </c>
      <c r="O3696" s="59">
        <v>2231155</v>
      </c>
    </row>
    <row r="3697" spans="1:15" x14ac:dyDescent="0.3">
      <c r="A3697" t="s">
        <v>696</v>
      </c>
      <c r="B3697">
        <v>168.82</v>
      </c>
      <c r="C3697">
        <v>2</v>
      </c>
      <c r="D3697" s="18">
        <v>39319</v>
      </c>
      <c r="E3697" s="18">
        <v>39325</v>
      </c>
      <c r="F3697" t="s">
        <v>5958</v>
      </c>
      <c r="G3697" t="s">
        <v>5968</v>
      </c>
      <c r="H3697" t="s">
        <v>720</v>
      </c>
      <c r="I3697" t="s">
        <v>693</v>
      </c>
      <c r="J3697" t="s">
        <v>694</v>
      </c>
      <c r="K3697" t="s">
        <v>717</v>
      </c>
      <c r="L3697" t="s">
        <v>2404</v>
      </c>
      <c r="M3697">
        <v>351622</v>
      </c>
      <c r="N3697">
        <v>90830</v>
      </c>
      <c r="O3697" s="59">
        <v>27074764</v>
      </c>
    </row>
    <row r="3698" spans="1:15" x14ac:dyDescent="0.3">
      <c r="A3698" t="s">
        <v>709</v>
      </c>
      <c r="B3698">
        <v>139.11000000000001</v>
      </c>
      <c r="C3698">
        <v>2</v>
      </c>
      <c r="D3698" s="18">
        <v>39289</v>
      </c>
      <c r="E3698" s="18">
        <v>39298</v>
      </c>
      <c r="F3698" t="s">
        <v>5958</v>
      </c>
      <c r="G3698" t="s">
        <v>5969</v>
      </c>
      <c r="H3698" t="s">
        <v>675</v>
      </c>
      <c r="I3698" t="s">
        <v>771</v>
      </c>
      <c r="J3698" t="s">
        <v>750</v>
      </c>
      <c r="K3698" t="s">
        <v>2172</v>
      </c>
      <c r="L3698" t="s">
        <v>2403</v>
      </c>
      <c r="M3698">
        <v>70347</v>
      </c>
      <c r="N3698">
        <v>30300</v>
      </c>
      <c r="O3698" s="59">
        <v>26560849</v>
      </c>
    </row>
    <row r="3699" spans="1:15" x14ac:dyDescent="0.3">
      <c r="A3699" t="s">
        <v>690</v>
      </c>
      <c r="B3699">
        <v>138.24</v>
      </c>
      <c r="C3699">
        <v>3</v>
      </c>
      <c r="D3699" s="18">
        <v>39091</v>
      </c>
      <c r="E3699" s="18">
        <v>39102</v>
      </c>
      <c r="F3699" t="s">
        <v>5960</v>
      </c>
      <c r="G3699" t="s">
        <v>5969</v>
      </c>
      <c r="H3699" t="s">
        <v>675</v>
      </c>
      <c r="I3699" t="s">
        <v>839</v>
      </c>
      <c r="J3699" t="s">
        <v>840</v>
      </c>
      <c r="K3699" t="s">
        <v>1187</v>
      </c>
      <c r="L3699" t="s">
        <v>2402</v>
      </c>
      <c r="M3699">
        <v>290326</v>
      </c>
      <c r="N3699">
        <v>30300</v>
      </c>
      <c r="O3699" s="59">
        <v>25169632</v>
      </c>
    </row>
    <row r="3700" spans="1:15" x14ac:dyDescent="0.3">
      <c r="A3700" t="s">
        <v>690</v>
      </c>
      <c r="B3700">
        <v>121.13</v>
      </c>
      <c r="C3700">
        <v>1</v>
      </c>
      <c r="D3700" s="18">
        <v>39177</v>
      </c>
      <c r="E3700" s="18">
        <v>39213</v>
      </c>
      <c r="F3700" t="s">
        <v>5957</v>
      </c>
      <c r="G3700" t="s">
        <v>5969</v>
      </c>
      <c r="H3700" t="s">
        <v>675</v>
      </c>
      <c r="I3700" t="s">
        <v>711</v>
      </c>
      <c r="J3700" t="s">
        <v>712</v>
      </c>
      <c r="K3700" t="s">
        <v>1168</v>
      </c>
      <c r="L3700" t="s">
        <v>943</v>
      </c>
      <c r="M3700">
        <v>136511</v>
      </c>
      <c r="N3700">
        <v>30300</v>
      </c>
      <c r="O3700" s="59">
        <v>25762669</v>
      </c>
    </row>
    <row r="3701" spans="1:15" x14ac:dyDescent="0.3">
      <c r="A3701" t="s">
        <v>709</v>
      </c>
      <c r="B3701">
        <v>111.79</v>
      </c>
      <c r="C3701">
        <v>2</v>
      </c>
      <c r="D3701" s="18">
        <v>39143</v>
      </c>
      <c r="E3701" s="18">
        <v>39181</v>
      </c>
      <c r="F3701" t="s">
        <v>5960</v>
      </c>
      <c r="G3701" t="s">
        <v>5969</v>
      </c>
      <c r="H3701" t="s">
        <v>681</v>
      </c>
      <c r="I3701" t="s">
        <v>746</v>
      </c>
      <c r="J3701" t="s">
        <v>833</v>
      </c>
      <c r="K3701" t="s">
        <v>2401</v>
      </c>
      <c r="L3701" t="s">
        <v>1159</v>
      </c>
      <c r="M3701">
        <v>9241893</v>
      </c>
      <c r="N3701">
        <v>16000</v>
      </c>
      <c r="O3701" s="59">
        <v>17666620</v>
      </c>
    </row>
    <row r="3702" spans="1:15" x14ac:dyDescent="0.3">
      <c r="A3702" t="s">
        <v>709</v>
      </c>
      <c r="B3702">
        <v>163.51</v>
      </c>
      <c r="C3702">
        <v>2</v>
      </c>
      <c r="D3702" s="18">
        <v>39205</v>
      </c>
      <c r="E3702" s="18">
        <v>39252</v>
      </c>
      <c r="F3702" t="s">
        <v>5957</v>
      </c>
      <c r="G3702" t="s">
        <v>5969</v>
      </c>
      <c r="H3702" t="s">
        <v>675</v>
      </c>
      <c r="I3702" t="s">
        <v>746</v>
      </c>
      <c r="J3702" t="s">
        <v>747</v>
      </c>
      <c r="K3702" t="s">
        <v>1144</v>
      </c>
      <c r="L3702" t="s">
        <v>2400</v>
      </c>
      <c r="M3702">
        <v>2836537</v>
      </c>
      <c r="N3702">
        <v>30300</v>
      </c>
      <c r="O3702" s="59">
        <v>17703816</v>
      </c>
    </row>
    <row r="3703" spans="1:15" x14ac:dyDescent="0.3">
      <c r="A3703" t="s">
        <v>676</v>
      </c>
      <c r="B3703">
        <v>108.51</v>
      </c>
      <c r="C3703">
        <v>1</v>
      </c>
      <c r="D3703" s="18">
        <v>39146</v>
      </c>
      <c r="E3703" s="18">
        <v>39203</v>
      </c>
      <c r="F3703" t="s">
        <v>5960</v>
      </c>
      <c r="G3703" t="s">
        <v>5969</v>
      </c>
      <c r="H3703" t="s">
        <v>681</v>
      </c>
      <c r="I3703" t="s">
        <v>672</v>
      </c>
      <c r="J3703" t="s">
        <v>673</v>
      </c>
      <c r="K3703" t="s">
        <v>2399</v>
      </c>
      <c r="L3703" t="s">
        <v>2398</v>
      </c>
      <c r="M3703">
        <v>9005730</v>
      </c>
      <c r="N3703">
        <v>16000</v>
      </c>
      <c r="O3703" s="59">
        <v>25567430</v>
      </c>
    </row>
    <row r="3704" spans="1:15" x14ac:dyDescent="0.3">
      <c r="A3704" t="s">
        <v>690</v>
      </c>
      <c r="B3704">
        <v>122.89</v>
      </c>
      <c r="C3704">
        <v>2</v>
      </c>
      <c r="D3704" s="18">
        <v>39305</v>
      </c>
      <c r="E3704" s="18">
        <v>39323</v>
      </c>
      <c r="F3704" t="s">
        <v>5958</v>
      </c>
      <c r="G3704" t="s">
        <v>5969</v>
      </c>
      <c r="H3704" t="s">
        <v>675</v>
      </c>
      <c r="I3704" t="s">
        <v>711</v>
      </c>
      <c r="J3704" t="s">
        <v>712</v>
      </c>
      <c r="K3704" t="s">
        <v>854</v>
      </c>
      <c r="L3704" t="s">
        <v>2220</v>
      </c>
      <c r="M3704">
        <v>2891863</v>
      </c>
      <c r="N3704">
        <v>30300</v>
      </c>
      <c r="O3704" s="59">
        <v>26729482</v>
      </c>
    </row>
    <row r="3705" spans="1:15" x14ac:dyDescent="0.3">
      <c r="A3705" t="s">
        <v>690</v>
      </c>
      <c r="B3705">
        <v>118.3</v>
      </c>
      <c r="C3705">
        <v>1</v>
      </c>
      <c r="D3705" s="18">
        <v>39391</v>
      </c>
      <c r="E3705" s="18">
        <v>39414</v>
      </c>
      <c r="F3705" t="s">
        <v>5959</v>
      </c>
      <c r="G3705" t="s">
        <v>5968</v>
      </c>
      <c r="H3705" t="s">
        <v>720</v>
      </c>
      <c r="I3705" t="s">
        <v>711</v>
      </c>
      <c r="J3705" t="s">
        <v>712</v>
      </c>
      <c r="K3705" t="s">
        <v>2397</v>
      </c>
      <c r="L3705" t="s">
        <v>786</v>
      </c>
      <c r="M3705">
        <v>772586</v>
      </c>
      <c r="N3705">
        <v>90830</v>
      </c>
      <c r="O3705" s="59">
        <v>27383072</v>
      </c>
    </row>
    <row r="3706" spans="1:15" x14ac:dyDescent="0.3">
      <c r="A3706" t="s">
        <v>690</v>
      </c>
      <c r="B3706">
        <v>122.89</v>
      </c>
      <c r="C3706">
        <v>2</v>
      </c>
      <c r="D3706" s="18">
        <v>39363</v>
      </c>
      <c r="E3706" s="18">
        <v>39377</v>
      </c>
      <c r="F3706" t="s">
        <v>5959</v>
      </c>
      <c r="G3706" t="s">
        <v>5969</v>
      </c>
      <c r="H3706" t="s">
        <v>675</v>
      </c>
      <c r="I3706" t="s">
        <v>711</v>
      </c>
      <c r="J3706" t="s">
        <v>712</v>
      </c>
      <c r="K3706" t="s">
        <v>2396</v>
      </c>
      <c r="L3706" t="s">
        <v>2023</v>
      </c>
      <c r="M3706">
        <v>772375</v>
      </c>
      <c r="N3706">
        <v>30300</v>
      </c>
      <c r="O3706" s="59">
        <v>27217960</v>
      </c>
    </row>
    <row r="3707" spans="1:15" x14ac:dyDescent="0.3">
      <c r="A3707" t="s">
        <v>690</v>
      </c>
      <c r="B3707">
        <v>138.24</v>
      </c>
      <c r="C3707">
        <v>3</v>
      </c>
      <c r="D3707" s="18">
        <v>39345</v>
      </c>
      <c r="E3707" s="18">
        <v>39367</v>
      </c>
      <c r="F3707" t="s">
        <v>5958</v>
      </c>
      <c r="G3707" t="s">
        <v>5969</v>
      </c>
      <c r="H3707" t="s">
        <v>675</v>
      </c>
      <c r="I3707" t="s">
        <v>839</v>
      </c>
      <c r="J3707" t="s">
        <v>840</v>
      </c>
      <c r="K3707" t="s">
        <v>2047</v>
      </c>
      <c r="L3707" t="s">
        <v>2099</v>
      </c>
      <c r="M3707">
        <v>289985</v>
      </c>
      <c r="N3707">
        <v>30300</v>
      </c>
      <c r="O3707" s="59">
        <v>27064083</v>
      </c>
    </row>
    <row r="3708" spans="1:15" x14ac:dyDescent="0.3">
      <c r="A3708" t="s">
        <v>690</v>
      </c>
      <c r="B3708">
        <v>185.8</v>
      </c>
      <c r="C3708">
        <v>2</v>
      </c>
      <c r="D3708" s="18">
        <v>39248</v>
      </c>
      <c r="E3708" s="18">
        <v>39267</v>
      </c>
      <c r="F3708" t="s">
        <v>5957</v>
      </c>
      <c r="G3708" t="s">
        <v>5969</v>
      </c>
      <c r="H3708" t="s">
        <v>699</v>
      </c>
      <c r="I3708" t="s">
        <v>711</v>
      </c>
      <c r="J3708" t="s">
        <v>712</v>
      </c>
      <c r="K3708" t="s">
        <v>854</v>
      </c>
      <c r="L3708" t="s">
        <v>2395</v>
      </c>
      <c r="M3708">
        <v>938258</v>
      </c>
      <c r="N3708">
        <v>70700</v>
      </c>
      <c r="O3708" s="59">
        <v>26341595</v>
      </c>
    </row>
    <row r="3709" spans="1:15" x14ac:dyDescent="0.3">
      <c r="A3709" t="s">
        <v>696</v>
      </c>
      <c r="B3709">
        <v>191.28</v>
      </c>
      <c r="C3709">
        <v>3</v>
      </c>
      <c r="D3709" s="18">
        <v>39286</v>
      </c>
      <c r="E3709" s="18">
        <v>39300</v>
      </c>
      <c r="F3709" t="s">
        <v>5958</v>
      </c>
      <c r="G3709" t="s">
        <v>5969</v>
      </c>
      <c r="H3709" t="s">
        <v>699</v>
      </c>
      <c r="I3709" t="s">
        <v>693</v>
      </c>
      <c r="J3709" t="s">
        <v>694</v>
      </c>
      <c r="K3709" t="s">
        <v>1133</v>
      </c>
      <c r="L3709" t="s">
        <v>898</v>
      </c>
      <c r="M3709">
        <v>1953045</v>
      </c>
      <c r="N3709">
        <v>70700</v>
      </c>
      <c r="O3709" s="59">
        <v>1163676</v>
      </c>
    </row>
    <row r="3710" spans="1:15" x14ac:dyDescent="0.3">
      <c r="A3710" t="s">
        <v>709</v>
      </c>
      <c r="B3710">
        <v>115.68</v>
      </c>
      <c r="C3710">
        <v>2</v>
      </c>
      <c r="D3710" s="18">
        <v>39091</v>
      </c>
      <c r="E3710" s="18">
        <v>39091</v>
      </c>
      <c r="F3710" t="s">
        <v>5960</v>
      </c>
      <c r="G3710" t="s">
        <v>5969</v>
      </c>
      <c r="H3710" t="s">
        <v>681</v>
      </c>
      <c r="I3710" t="s">
        <v>771</v>
      </c>
      <c r="J3710" t="s">
        <v>750</v>
      </c>
      <c r="K3710" t="s">
        <v>2394</v>
      </c>
      <c r="L3710" t="s">
        <v>2393</v>
      </c>
      <c r="M3710">
        <v>71247</v>
      </c>
      <c r="N3710">
        <v>16000</v>
      </c>
      <c r="O3710" s="59">
        <v>25054356</v>
      </c>
    </row>
    <row r="3711" spans="1:15" x14ac:dyDescent="0.3">
      <c r="A3711" t="s">
        <v>676</v>
      </c>
      <c r="B3711">
        <v>184.19</v>
      </c>
      <c r="C3711">
        <v>3</v>
      </c>
      <c r="D3711" s="18">
        <v>39110</v>
      </c>
      <c r="E3711" s="18">
        <v>39200</v>
      </c>
      <c r="F3711" t="s">
        <v>5960</v>
      </c>
      <c r="G3711" t="s">
        <v>5969</v>
      </c>
      <c r="H3711" t="s">
        <v>699</v>
      </c>
      <c r="I3711" t="s">
        <v>672</v>
      </c>
      <c r="J3711" t="s">
        <v>851</v>
      </c>
      <c r="K3711" t="s">
        <v>995</v>
      </c>
      <c r="L3711" t="s">
        <v>2392</v>
      </c>
      <c r="M3711">
        <v>272279</v>
      </c>
      <c r="N3711">
        <v>70700</v>
      </c>
      <c r="O3711" s="59">
        <v>25295352</v>
      </c>
    </row>
    <row r="3712" spans="1:15" x14ac:dyDescent="0.3">
      <c r="A3712" t="s">
        <v>690</v>
      </c>
      <c r="B3712">
        <v>123.68</v>
      </c>
      <c r="C3712">
        <v>3</v>
      </c>
      <c r="D3712" s="18">
        <v>39223</v>
      </c>
      <c r="E3712" s="18">
        <v>39234</v>
      </c>
      <c r="F3712" t="s">
        <v>5957</v>
      </c>
      <c r="G3712" t="s">
        <v>5969</v>
      </c>
      <c r="H3712" t="s">
        <v>675</v>
      </c>
      <c r="I3712" t="s">
        <v>711</v>
      </c>
      <c r="J3712" t="s">
        <v>712</v>
      </c>
      <c r="K3712" t="s">
        <v>2391</v>
      </c>
      <c r="L3712" t="s">
        <v>2390</v>
      </c>
      <c r="M3712">
        <v>148740</v>
      </c>
      <c r="N3712">
        <v>30300</v>
      </c>
      <c r="O3712" s="59">
        <v>26189130</v>
      </c>
    </row>
    <row r="3713" spans="1:15" x14ac:dyDescent="0.3">
      <c r="A3713" t="s">
        <v>690</v>
      </c>
      <c r="B3713">
        <v>98.91</v>
      </c>
      <c r="C3713">
        <v>1</v>
      </c>
      <c r="D3713" s="18">
        <v>39285</v>
      </c>
      <c r="E3713" s="18">
        <v>39294</v>
      </c>
      <c r="F3713" t="s">
        <v>5958</v>
      </c>
      <c r="G3713" t="s">
        <v>5969</v>
      </c>
      <c r="H3713" t="s">
        <v>681</v>
      </c>
      <c r="I3713" t="s">
        <v>711</v>
      </c>
      <c r="J3713" t="s">
        <v>712</v>
      </c>
      <c r="K3713" t="s">
        <v>1005</v>
      </c>
      <c r="L3713" t="s">
        <v>2389</v>
      </c>
      <c r="M3713">
        <v>772995</v>
      </c>
      <c r="N3713">
        <v>16000</v>
      </c>
      <c r="O3713" s="59">
        <v>26621610</v>
      </c>
    </row>
    <row r="3714" spans="1:15" x14ac:dyDescent="0.3">
      <c r="A3714" t="s">
        <v>676</v>
      </c>
      <c r="B3714">
        <v>188.07</v>
      </c>
      <c r="C3714">
        <v>2</v>
      </c>
      <c r="D3714" s="18">
        <v>39166</v>
      </c>
      <c r="E3714" s="18">
        <v>39215</v>
      </c>
      <c r="F3714" t="s">
        <v>5960</v>
      </c>
      <c r="G3714" t="s">
        <v>5968</v>
      </c>
      <c r="H3714" t="s">
        <v>755</v>
      </c>
      <c r="I3714" t="s">
        <v>678</v>
      </c>
      <c r="J3714" t="s">
        <v>753</v>
      </c>
      <c r="K3714" t="s">
        <v>1547</v>
      </c>
      <c r="L3714" t="s">
        <v>2388</v>
      </c>
      <c r="M3714">
        <v>951585</v>
      </c>
      <c r="N3714">
        <v>87000</v>
      </c>
      <c r="O3714" s="59">
        <v>25649990</v>
      </c>
    </row>
    <row r="3715" spans="1:15" x14ac:dyDescent="0.3">
      <c r="A3715" t="s">
        <v>690</v>
      </c>
      <c r="B3715">
        <v>111.12</v>
      </c>
      <c r="C3715">
        <v>1</v>
      </c>
      <c r="D3715" s="18">
        <v>39112</v>
      </c>
      <c r="E3715" s="18">
        <v>39112</v>
      </c>
      <c r="F3715" t="s">
        <v>5960</v>
      </c>
      <c r="G3715" t="s">
        <v>5969</v>
      </c>
      <c r="H3715" t="s">
        <v>681</v>
      </c>
      <c r="I3715" t="s">
        <v>839</v>
      </c>
      <c r="J3715" t="s">
        <v>840</v>
      </c>
      <c r="K3715" t="s">
        <v>1216</v>
      </c>
      <c r="L3715" t="s">
        <v>2387</v>
      </c>
      <c r="M3715">
        <v>290203</v>
      </c>
      <c r="N3715">
        <v>16000</v>
      </c>
      <c r="O3715" s="59">
        <v>25315669</v>
      </c>
    </row>
    <row r="3716" spans="1:15" x14ac:dyDescent="0.3">
      <c r="A3716" t="s">
        <v>676</v>
      </c>
      <c r="B3716">
        <v>166.65</v>
      </c>
      <c r="C3716">
        <v>2</v>
      </c>
      <c r="D3716" s="18">
        <v>39228</v>
      </c>
      <c r="E3716" s="18">
        <v>39304</v>
      </c>
      <c r="F3716" t="s">
        <v>5957</v>
      </c>
      <c r="G3716" t="s">
        <v>5969</v>
      </c>
      <c r="H3716" t="s">
        <v>699</v>
      </c>
      <c r="I3716" t="s">
        <v>678</v>
      </c>
      <c r="J3716" t="s">
        <v>679</v>
      </c>
      <c r="K3716" t="s">
        <v>882</v>
      </c>
      <c r="L3716" t="s">
        <v>2386</v>
      </c>
      <c r="M3716">
        <v>956425</v>
      </c>
      <c r="N3716">
        <v>70700</v>
      </c>
      <c r="O3716" s="59">
        <v>26179309</v>
      </c>
    </row>
    <row r="3717" spans="1:15" x14ac:dyDescent="0.3">
      <c r="A3717" t="s">
        <v>709</v>
      </c>
      <c r="B3717">
        <v>174.36</v>
      </c>
      <c r="C3717">
        <v>2</v>
      </c>
      <c r="D3717" s="18">
        <v>39123</v>
      </c>
      <c r="E3717" s="18">
        <v>39159</v>
      </c>
      <c r="F3717" t="s">
        <v>5960</v>
      </c>
      <c r="G3717" t="s">
        <v>5969</v>
      </c>
      <c r="H3717" t="s">
        <v>675</v>
      </c>
      <c r="I3717" t="s">
        <v>746</v>
      </c>
      <c r="J3717" t="s">
        <v>782</v>
      </c>
      <c r="K3717" t="s">
        <v>1824</v>
      </c>
      <c r="L3717" t="s">
        <v>1823</v>
      </c>
      <c r="M3717">
        <v>9038934</v>
      </c>
      <c r="N3717">
        <v>30300</v>
      </c>
      <c r="O3717" s="59">
        <v>17652586</v>
      </c>
    </row>
    <row r="3718" spans="1:15" x14ac:dyDescent="0.3">
      <c r="A3718" t="s">
        <v>690</v>
      </c>
      <c r="B3718">
        <v>157.52000000000001</v>
      </c>
      <c r="C3718">
        <v>3</v>
      </c>
      <c r="D3718" s="18">
        <v>39193</v>
      </c>
      <c r="E3718" s="18">
        <v>39206</v>
      </c>
      <c r="F3718" t="s">
        <v>5957</v>
      </c>
      <c r="G3718" t="s">
        <v>5969</v>
      </c>
      <c r="H3718" t="s">
        <v>675</v>
      </c>
      <c r="I3718" t="s">
        <v>722</v>
      </c>
      <c r="J3718" t="s">
        <v>723</v>
      </c>
      <c r="K3718" t="s">
        <v>724</v>
      </c>
      <c r="L3718" t="s">
        <v>2385</v>
      </c>
      <c r="M3718">
        <v>127874</v>
      </c>
      <c r="N3718">
        <v>30300</v>
      </c>
      <c r="O3718" s="59">
        <v>25921314</v>
      </c>
    </row>
    <row r="3719" spans="1:15" x14ac:dyDescent="0.3">
      <c r="A3719" t="s">
        <v>709</v>
      </c>
      <c r="B3719">
        <v>130.55000000000001</v>
      </c>
      <c r="C3719">
        <v>2</v>
      </c>
      <c r="D3719" s="18">
        <v>39157</v>
      </c>
      <c r="E3719" s="18">
        <v>39183</v>
      </c>
      <c r="F3719" t="s">
        <v>5960</v>
      </c>
      <c r="G3719" t="s">
        <v>5969</v>
      </c>
      <c r="H3719" t="s">
        <v>675</v>
      </c>
      <c r="I3719" t="s">
        <v>726</v>
      </c>
      <c r="J3719" t="s">
        <v>727</v>
      </c>
      <c r="K3719" t="s">
        <v>1059</v>
      </c>
      <c r="L3719" t="s">
        <v>2052</v>
      </c>
      <c r="M3719">
        <v>1784307</v>
      </c>
      <c r="N3719">
        <v>30300</v>
      </c>
      <c r="O3719" s="59">
        <v>25664167</v>
      </c>
    </row>
    <row r="3720" spans="1:15" x14ac:dyDescent="0.3">
      <c r="A3720" t="s">
        <v>690</v>
      </c>
      <c r="B3720">
        <v>98.91</v>
      </c>
      <c r="C3720">
        <v>1</v>
      </c>
      <c r="D3720" s="18">
        <v>39165</v>
      </c>
      <c r="E3720" s="18">
        <v>39195</v>
      </c>
      <c r="F3720" t="s">
        <v>5960</v>
      </c>
      <c r="G3720" t="s">
        <v>5969</v>
      </c>
      <c r="H3720" t="s">
        <v>681</v>
      </c>
      <c r="I3720" t="s">
        <v>711</v>
      </c>
      <c r="J3720" t="s">
        <v>712</v>
      </c>
      <c r="K3720" t="s">
        <v>2384</v>
      </c>
      <c r="L3720" t="s">
        <v>2383</v>
      </c>
      <c r="M3720">
        <v>160030</v>
      </c>
      <c r="N3720">
        <v>16000</v>
      </c>
      <c r="O3720" s="59">
        <v>25712679</v>
      </c>
    </row>
    <row r="3721" spans="1:15" x14ac:dyDescent="0.3">
      <c r="A3721" t="s">
        <v>696</v>
      </c>
      <c r="B3721">
        <v>136.43</v>
      </c>
      <c r="C3721">
        <v>2</v>
      </c>
      <c r="D3721" s="18">
        <v>39091</v>
      </c>
      <c r="E3721" s="18">
        <v>39106</v>
      </c>
      <c r="F3721" t="s">
        <v>5960</v>
      </c>
      <c r="G3721" t="s">
        <v>5968</v>
      </c>
      <c r="H3721" t="s">
        <v>720</v>
      </c>
      <c r="I3721" t="s">
        <v>693</v>
      </c>
      <c r="J3721" t="s">
        <v>694</v>
      </c>
      <c r="K3721" t="s">
        <v>1258</v>
      </c>
      <c r="L3721" t="s">
        <v>856</v>
      </c>
      <c r="M3721">
        <v>354802</v>
      </c>
      <c r="N3721">
        <v>90830</v>
      </c>
      <c r="O3721" s="59">
        <v>1907970</v>
      </c>
    </row>
    <row r="3722" spans="1:15" x14ac:dyDescent="0.3">
      <c r="A3722" t="s">
        <v>696</v>
      </c>
      <c r="B3722">
        <v>179</v>
      </c>
      <c r="C3722">
        <v>3</v>
      </c>
      <c r="D3722" s="18">
        <v>39111</v>
      </c>
      <c r="E3722" s="18">
        <v>39116</v>
      </c>
      <c r="F3722" t="s">
        <v>5960</v>
      </c>
      <c r="G3722" t="s">
        <v>5969</v>
      </c>
      <c r="H3722" t="s">
        <v>675</v>
      </c>
      <c r="I3722" t="s">
        <v>765</v>
      </c>
      <c r="J3722" t="s">
        <v>766</v>
      </c>
      <c r="K3722" t="s">
        <v>2154</v>
      </c>
      <c r="L3722" t="s">
        <v>2382</v>
      </c>
      <c r="M3722">
        <v>2277915</v>
      </c>
      <c r="N3722">
        <v>30300</v>
      </c>
      <c r="O3722" s="59">
        <v>25317988</v>
      </c>
    </row>
    <row r="3723" spans="1:15" x14ac:dyDescent="0.3">
      <c r="A3723" t="s">
        <v>709</v>
      </c>
      <c r="B3723">
        <v>138.09</v>
      </c>
      <c r="C3723">
        <v>2</v>
      </c>
      <c r="D3723" s="18">
        <v>39180</v>
      </c>
      <c r="E3723" s="18">
        <v>39228</v>
      </c>
      <c r="F3723" t="s">
        <v>5957</v>
      </c>
      <c r="G3723" t="s">
        <v>5969</v>
      </c>
      <c r="H3723" t="s">
        <v>681</v>
      </c>
      <c r="I3723" t="s">
        <v>746</v>
      </c>
      <c r="J3723" t="s">
        <v>747</v>
      </c>
      <c r="K3723" t="s">
        <v>1479</v>
      </c>
      <c r="L3723" t="s">
        <v>1804</v>
      </c>
      <c r="M3723">
        <v>379799</v>
      </c>
      <c r="N3723">
        <v>16000</v>
      </c>
      <c r="O3723" s="59">
        <v>17687478</v>
      </c>
    </row>
    <row r="3724" spans="1:15" x14ac:dyDescent="0.3">
      <c r="A3724" t="s">
        <v>709</v>
      </c>
      <c r="B3724">
        <v>134.54</v>
      </c>
      <c r="C3724">
        <v>2</v>
      </c>
      <c r="D3724" s="18">
        <v>39391</v>
      </c>
      <c r="E3724" s="18">
        <v>39393</v>
      </c>
      <c r="F3724" t="s">
        <v>5959</v>
      </c>
      <c r="G3724" t="s">
        <v>5968</v>
      </c>
      <c r="H3724" t="s">
        <v>755</v>
      </c>
      <c r="I3724" t="s">
        <v>706</v>
      </c>
      <c r="J3724" t="s">
        <v>762</v>
      </c>
      <c r="K3724" t="s">
        <v>763</v>
      </c>
      <c r="L3724" t="s">
        <v>2381</v>
      </c>
      <c r="M3724">
        <v>944374</v>
      </c>
      <c r="N3724">
        <v>87000</v>
      </c>
      <c r="O3724" s="59">
        <v>27426573</v>
      </c>
    </row>
    <row r="3725" spans="1:15" x14ac:dyDescent="0.3">
      <c r="A3725" t="s">
        <v>709</v>
      </c>
      <c r="B3725">
        <v>134.01</v>
      </c>
      <c r="C3725">
        <v>3</v>
      </c>
      <c r="D3725" s="18">
        <v>39391</v>
      </c>
      <c r="E3725" s="18">
        <v>39432</v>
      </c>
      <c r="F3725" t="s">
        <v>5959</v>
      </c>
      <c r="G3725" t="s">
        <v>5969</v>
      </c>
      <c r="H3725" t="s">
        <v>681</v>
      </c>
      <c r="I3725" t="s">
        <v>746</v>
      </c>
      <c r="J3725" t="s">
        <v>747</v>
      </c>
      <c r="K3725" t="s">
        <v>1493</v>
      </c>
      <c r="L3725" t="s">
        <v>2380</v>
      </c>
      <c r="M3725">
        <v>380661</v>
      </c>
      <c r="N3725">
        <v>16000</v>
      </c>
      <c r="O3725" s="59">
        <v>17809634</v>
      </c>
    </row>
    <row r="3726" spans="1:15" x14ac:dyDescent="0.3">
      <c r="A3726" t="s">
        <v>690</v>
      </c>
      <c r="B3726">
        <v>157.52000000000001</v>
      </c>
      <c r="C3726">
        <v>3</v>
      </c>
      <c r="D3726" s="18">
        <v>39306</v>
      </c>
      <c r="E3726" s="18">
        <v>39315</v>
      </c>
      <c r="F3726" t="s">
        <v>5958</v>
      </c>
      <c r="G3726" t="s">
        <v>5969</v>
      </c>
      <c r="H3726" t="s">
        <v>675</v>
      </c>
      <c r="I3726" t="s">
        <v>722</v>
      </c>
      <c r="J3726" t="s">
        <v>843</v>
      </c>
      <c r="K3726" t="s">
        <v>2379</v>
      </c>
      <c r="L3726" t="s">
        <v>2378</v>
      </c>
      <c r="M3726">
        <v>2314228</v>
      </c>
      <c r="N3726">
        <v>30300</v>
      </c>
      <c r="O3726" s="59">
        <v>26781416</v>
      </c>
    </row>
    <row r="3727" spans="1:15" x14ac:dyDescent="0.3">
      <c r="A3727" t="s">
        <v>690</v>
      </c>
      <c r="B3727">
        <v>124.33</v>
      </c>
      <c r="C3727">
        <v>1</v>
      </c>
      <c r="D3727" s="18">
        <v>39212</v>
      </c>
      <c r="E3727" s="18">
        <v>39226</v>
      </c>
      <c r="F3727" t="s">
        <v>5957</v>
      </c>
      <c r="G3727" t="s">
        <v>5969</v>
      </c>
      <c r="H3727" t="s">
        <v>681</v>
      </c>
      <c r="I3727" t="s">
        <v>722</v>
      </c>
      <c r="J3727" t="s">
        <v>723</v>
      </c>
      <c r="K3727" t="s">
        <v>1294</v>
      </c>
      <c r="L3727" t="s">
        <v>2377</v>
      </c>
      <c r="M3727">
        <v>9414273</v>
      </c>
      <c r="N3727">
        <v>16000</v>
      </c>
      <c r="O3727" s="59">
        <v>26080990</v>
      </c>
    </row>
    <row r="3728" spans="1:15" x14ac:dyDescent="0.3">
      <c r="A3728" t="s">
        <v>696</v>
      </c>
      <c r="B3728">
        <v>191.28</v>
      </c>
      <c r="C3728">
        <v>3</v>
      </c>
      <c r="D3728" s="18">
        <v>39163</v>
      </c>
      <c r="E3728" s="18">
        <v>39163</v>
      </c>
      <c r="F3728" t="s">
        <v>5960</v>
      </c>
      <c r="G3728" t="s">
        <v>5969</v>
      </c>
      <c r="H3728" t="s">
        <v>699</v>
      </c>
      <c r="I3728" t="s">
        <v>693</v>
      </c>
      <c r="J3728" t="s">
        <v>694</v>
      </c>
      <c r="K3728" t="s">
        <v>857</v>
      </c>
      <c r="L3728" t="s">
        <v>1288</v>
      </c>
      <c r="M3728">
        <v>962797</v>
      </c>
      <c r="N3728">
        <v>70700</v>
      </c>
      <c r="O3728" s="59">
        <v>1677250</v>
      </c>
    </row>
    <row r="3729" spans="1:15" x14ac:dyDescent="0.3">
      <c r="A3729" t="s">
        <v>690</v>
      </c>
      <c r="B3729">
        <v>157.52000000000001</v>
      </c>
      <c r="C3729">
        <v>3</v>
      </c>
      <c r="D3729" s="18">
        <v>39349</v>
      </c>
      <c r="E3729" s="18">
        <v>39352</v>
      </c>
      <c r="F3729" t="s">
        <v>5958</v>
      </c>
      <c r="G3729" t="s">
        <v>5969</v>
      </c>
      <c r="H3729" t="s">
        <v>675</v>
      </c>
      <c r="I3729" t="s">
        <v>722</v>
      </c>
      <c r="J3729" t="s">
        <v>843</v>
      </c>
      <c r="K3729" t="s">
        <v>2376</v>
      </c>
      <c r="L3729" t="s">
        <v>2375</v>
      </c>
      <c r="M3729">
        <v>126099</v>
      </c>
      <c r="N3729">
        <v>30300</v>
      </c>
      <c r="O3729" s="59">
        <v>27161071</v>
      </c>
    </row>
    <row r="3730" spans="1:15" x14ac:dyDescent="0.3">
      <c r="A3730" t="s">
        <v>696</v>
      </c>
      <c r="B3730">
        <v>168.49</v>
      </c>
      <c r="C3730">
        <v>3</v>
      </c>
      <c r="D3730" s="18">
        <v>39212</v>
      </c>
      <c r="E3730" s="18">
        <v>39231</v>
      </c>
      <c r="F3730" t="s">
        <v>5957</v>
      </c>
      <c r="G3730" t="s">
        <v>5968</v>
      </c>
      <c r="H3730" t="s">
        <v>720</v>
      </c>
      <c r="I3730" t="s">
        <v>693</v>
      </c>
      <c r="J3730" t="s">
        <v>694</v>
      </c>
      <c r="K3730" t="s">
        <v>2374</v>
      </c>
      <c r="L3730" t="s">
        <v>1044</v>
      </c>
      <c r="M3730">
        <v>2816039</v>
      </c>
      <c r="N3730">
        <v>90830</v>
      </c>
      <c r="O3730" s="59">
        <v>26046141</v>
      </c>
    </row>
    <row r="3731" spans="1:15" x14ac:dyDescent="0.3">
      <c r="A3731" t="s">
        <v>690</v>
      </c>
      <c r="B3731">
        <v>121.13</v>
      </c>
      <c r="C3731">
        <v>1</v>
      </c>
      <c r="D3731" s="18">
        <v>39438</v>
      </c>
      <c r="E3731" s="18">
        <v>39447</v>
      </c>
      <c r="F3731" t="s">
        <v>5959</v>
      </c>
      <c r="G3731" t="s">
        <v>5969</v>
      </c>
      <c r="H3731" t="s">
        <v>675</v>
      </c>
      <c r="I3731" t="s">
        <v>711</v>
      </c>
      <c r="J3731" t="s">
        <v>712</v>
      </c>
      <c r="K3731" t="s">
        <v>2373</v>
      </c>
      <c r="L3731" t="s">
        <v>2372</v>
      </c>
      <c r="M3731">
        <v>1725088</v>
      </c>
      <c r="N3731">
        <v>30300</v>
      </c>
      <c r="O3731" s="59">
        <v>27815580</v>
      </c>
    </row>
    <row r="3732" spans="1:15" x14ac:dyDescent="0.3">
      <c r="A3732" t="s">
        <v>709</v>
      </c>
      <c r="B3732">
        <v>97.73</v>
      </c>
      <c r="C3732">
        <v>2</v>
      </c>
      <c r="D3732" s="18">
        <v>39283</v>
      </c>
      <c r="E3732" s="18">
        <v>39288</v>
      </c>
      <c r="F3732" t="s">
        <v>5958</v>
      </c>
      <c r="G3732" t="s">
        <v>5968</v>
      </c>
      <c r="H3732" t="s">
        <v>720</v>
      </c>
      <c r="I3732" t="s">
        <v>706</v>
      </c>
      <c r="J3732" t="s">
        <v>707</v>
      </c>
      <c r="K3732" t="s">
        <v>1489</v>
      </c>
      <c r="L3732" t="s">
        <v>2139</v>
      </c>
      <c r="M3732">
        <v>2753923</v>
      </c>
      <c r="N3732">
        <v>90830</v>
      </c>
      <c r="O3732" s="59">
        <v>26623539</v>
      </c>
    </row>
    <row r="3733" spans="1:15" x14ac:dyDescent="0.3">
      <c r="A3733" t="s">
        <v>690</v>
      </c>
      <c r="B3733">
        <v>140.09</v>
      </c>
      <c r="C3733">
        <v>2</v>
      </c>
      <c r="D3733" s="18">
        <v>39279</v>
      </c>
      <c r="E3733" s="18">
        <v>39314</v>
      </c>
      <c r="F3733" t="s">
        <v>5958</v>
      </c>
      <c r="G3733" t="s">
        <v>5969</v>
      </c>
      <c r="H3733" t="s">
        <v>675</v>
      </c>
      <c r="I3733" t="s">
        <v>722</v>
      </c>
      <c r="J3733" t="s">
        <v>797</v>
      </c>
      <c r="K3733" t="s">
        <v>2371</v>
      </c>
      <c r="L3733" t="s">
        <v>2370</v>
      </c>
      <c r="M3733">
        <v>1963971</v>
      </c>
      <c r="N3733">
        <v>30300</v>
      </c>
      <c r="O3733" s="59">
        <v>26563030</v>
      </c>
    </row>
    <row r="3734" spans="1:15" x14ac:dyDescent="0.3">
      <c r="A3734" t="s">
        <v>696</v>
      </c>
      <c r="B3734">
        <v>129.38</v>
      </c>
      <c r="C3734">
        <v>2</v>
      </c>
      <c r="D3734" s="18">
        <v>39311</v>
      </c>
      <c r="E3734" s="18">
        <v>39319</v>
      </c>
      <c r="F3734" t="s">
        <v>5958</v>
      </c>
      <c r="G3734" t="s">
        <v>5969</v>
      </c>
      <c r="H3734" t="s">
        <v>681</v>
      </c>
      <c r="I3734" t="s">
        <v>765</v>
      </c>
      <c r="J3734" t="s">
        <v>950</v>
      </c>
      <c r="K3734" t="s">
        <v>951</v>
      </c>
      <c r="L3734" t="s">
        <v>2369</v>
      </c>
      <c r="M3734">
        <v>2165923</v>
      </c>
      <c r="N3734">
        <v>16000</v>
      </c>
      <c r="O3734" s="59">
        <v>26850075</v>
      </c>
    </row>
    <row r="3735" spans="1:15" x14ac:dyDescent="0.3">
      <c r="A3735" t="s">
        <v>676</v>
      </c>
      <c r="B3735">
        <v>166.65</v>
      </c>
      <c r="C3735">
        <v>2</v>
      </c>
      <c r="D3735" s="18">
        <v>39258</v>
      </c>
      <c r="E3735" s="18">
        <v>39296</v>
      </c>
      <c r="F3735" t="s">
        <v>5957</v>
      </c>
      <c r="G3735" t="s">
        <v>5969</v>
      </c>
      <c r="H3735" t="s">
        <v>699</v>
      </c>
      <c r="I3735" t="s">
        <v>678</v>
      </c>
      <c r="J3735" t="s">
        <v>679</v>
      </c>
      <c r="K3735" t="s">
        <v>2368</v>
      </c>
      <c r="L3735" t="s">
        <v>2367</v>
      </c>
      <c r="M3735">
        <v>956541</v>
      </c>
      <c r="N3735">
        <v>70700</v>
      </c>
      <c r="O3735" s="59">
        <v>26394746</v>
      </c>
    </row>
    <row r="3736" spans="1:15" x14ac:dyDescent="0.3">
      <c r="A3736" t="s">
        <v>709</v>
      </c>
      <c r="B3736">
        <v>135.12</v>
      </c>
      <c r="C3736">
        <v>2</v>
      </c>
      <c r="D3736" s="18">
        <v>39153</v>
      </c>
      <c r="E3736" s="18">
        <v>39195</v>
      </c>
      <c r="F3736" t="s">
        <v>5960</v>
      </c>
      <c r="G3736" t="s">
        <v>5969</v>
      </c>
      <c r="H3736" t="s">
        <v>681</v>
      </c>
      <c r="I3736" t="s">
        <v>746</v>
      </c>
      <c r="J3736" t="s">
        <v>782</v>
      </c>
      <c r="K3736" t="s">
        <v>1810</v>
      </c>
      <c r="L3736" t="s">
        <v>2366</v>
      </c>
      <c r="M3736">
        <v>382353</v>
      </c>
      <c r="N3736">
        <v>16000</v>
      </c>
      <c r="O3736" s="59">
        <v>17671736</v>
      </c>
    </row>
    <row r="3737" spans="1:15" x14ac:dyDescent="0.3">
      <c r="A3737" t="s">
        <v>696</v>
      </c>
      <c r="B3737">
        <v>125.23</v>
      </c>
      <c r="C3737">
        <v>2</v>
      </c>
      <c r="D3737" s="18">
        <v>39342</v>
      </c>
      <c r="E3737" s="18">
        <v>39356</v>
      </c>
      <c r="F3737" t="s">
        <v>5958</v>
      </c>
      <c r="G3737" t="s">
        <v>5969</v>
      </c>
      <c r="H3737" t="s">
        <v>681</v>
      </c>
      <c r="I3737" t="s">
        <v>693</v>
      </c>
      <c r="J3737" t="s">
        <v>694</v>
      </c>
      <c r="K3737" t="s">
        <v>695</v>
      </c>
      <c r="L3737" t="s">
        <v>2365</v>
      </c>
      <c r="M3737">
        <v>345159</v>
      </c>
      <c r="N3737">
        <v>16000</v>
      </c>
      <c r="O3737" s="59">
        <v>27238968</v>
      </c>
    </row>
    <row r="3738" spans="1:15" x14ac:dyDescent="0.3">
      <c r="A3738" t="s">
        <v>696</v>
      </c>
      <c r="B3738">
        <v>181.28</v>
      </c>
      <c r="C3738">
        <v>3</v>
      </c>
      <c r="D3738" s="18">
        <v>39446</v>
      </c>
      <c r="E3738" s="18">
        <v>39446</v>
      </c>
      <c r="F3738" t="s">
        <v>5959</v>
      </c>
      <c r="G3738" t="s">
        <v>5969</v>
      </c>
      <c r="H3738" t="s">
        <v>699</v>
      </c>
      <c r="I3738" t="s">
        <v>693</v>
      </c>
      <c r="J3738" t="s">
        <v>694</v>
      </c>
      <c r="K3738" t="s">
        <v>1258</v>
      </c>
      <c r="L3738" t="s">
        <v>2364</v>
      </c>
      <c r="M3738">
        <v>961657</v>
      </c>
      <c r="N3738">
        <v>70700</v>
      </c>
      <c r="O3738" s="59">
        <v>27862693</v>
      </c>
    </row>
    <row r="3739" spans="1:15" x14ac:dyDescent="0.3">
      <c r="A3739" t="s">
        <v>690</v>
      </c>
      <c r="B3739">
        <v>98.91</v>
      </c>
      <c r="C3739">
        <v>1</v>
      </c>
      <c r="D3739" s="18">
        <v>39326</v>
      </c>
      <c r="E3739" s="18">
        <v>39346</v>
      </c>
      <c r="F3739" t="s">
        <v>5958</v>
      </c>
      <c r="G3739" t="s">
        <v>5969</v>
      </c>
      <c r="H3739" t="s">
        <v>681</v>
      </c>
      <c r="I3739" t="s">
        <v>711</v>
      </c>
      <c r="J3739" t="s">
        <v>712</v>
      </c>
      <c r="K3739" t="s">
        <v>830</v>
      </c>
      <c r="L3739" t="s">
        <v>2363</v>
      </c>
      <c r="M3739">
        <v>156387</v>
      </c>
      <c r="N3739">
        <v>16000</v>
      </c>
      <c r="O3739" s="59">
        <v>26891207</v>
      </c>
    </row>
    <row r="3740" spans="1:15" x14ac:dyDescent="0.3">
      <c r="A3740" t="s">
        <v>676</v>
      </c>
      <c r="B3740">
        <v>86.31</v>
      </c>
      <c r="C3740">
        <v>2</v>
      </c>
      <c r="D3740" s="18">
        <v>39213</v>
      </c>
      <c r="E3740" s="18">
        <v>39302</v>
      </c>
      <c r="F3740" t="s">
        <v>5957</v>
      </c>
      <c r="G3740" t="s">
        <v>5969</v>
      </c>
      <c r="H3740" t="s">
        <v>681</v>
      </c>
      <c r="I3740" t="s">
        <v>678</v>
      </c>
      <c r="J3740" t="s">
        <v>679</v>
      </c>
      <c r="K3740" t="s">
        <v>2289</v>
      </c>
      <c r="L3740" t="s">
        <v>2362</v>
      </c>
      <c r="M3740">
        <v>9047674</v>
      </c>
      <c r="N3740">
        <v>16000</v>
      </c>
      <c r="O3740" s="59">
        <v>26094589</v>
      </c>
    </row>
    <row r="3741" spans="1:15" x14ac:dyDescent="0.3">
      <c r="A3741" t="s">
        <v>696</v>
      </c>
      <c r="B3741">
        <v>124.43</v>
      </c>
      <c r="C3741">
        <v>1</v>
      </c>
      <c r="D3741" s="18">
        <v>39272</v>
      </c>
      <c r="E3741" s="18">
        <v>39285</v>
      </c>
      <c r="F3741" t="s">
        <v>5958</v>
      </c>
      <c r="G3741" t="s">
        <v>5969</v>
      </c>
      <c r="H3741" t="s">
        <v>681</v>
      </c>
      <c r="I3741" t="s">
        <v>693</v>
      </c>
      <c r="J3741" t="s">
        <v>694</v>
      </c>
      <c r="K3741" t="s">
        <v>2361</v>
      </c>
      <c r="L3741" t="s">
        <v>2360</v>
      </c>
      <c r="M3741">
        <v>357660</v>
      </c>
      <c r="N3741">
        <v>16000</v>
      </c>
      <c r="O3741" s="59">
        <v>26528667</v>
      </c>
    </row>
    <row r="3742" spans="1:15" x14ac:dyDescent="0.3">
      <c r="A3742" t="s">
        <v>696</v>
      </c>
      <c r="B3742">
        <v>148.63999999999999</v>
      </c>
      <c r="C3742">
        <v>3</v>
      </c>
      <c r="D3742" s="18">
        <v>39318</v>
      </c>
      <c r="E3742" s="18">
        <v>39322</v>
      </c>
      <c r="F3742" t="s">
        <v>5958</v>
      </c>
      <c r="G3742" t="s">
        <v>5969</v>
      </c>
      <c r="H3742" t="s">
        <v>681</v>
      </c>
      <c r="I3742" t="s">
        <v>946</v>
      </c>
      <c r="J3742" t="s">
        <v>1124</v>
      </c>
      <c r="K3742" t="s">
        <v>2359</v>
      </c>
      <c r="L3742" t="s">
        <v>1874</v>
      </c>
      <c r="M3742">
        <v>9002786</v>
      </c>
      <c r="N3742">
        <v>16000</v>
      </c>
      <c r="O3742" s="59">
        <v>26743191</v>
      </c>
    </row>
    <row r="3743" spans="1:15" x14ac:dyDescent="0.3">
      <c r="A3743" t="s">
        <v>676</v>
      </c>
      <c r="B3743">
        <v>142.47</v>
      </c>
      <c r="C3743">
        <v>2</v>
      </c>
      <c r="D3743" s="18">
        <v>39243</v>
      </c>
      <c r="E3743" s="18">
        <v>39304</v>
      </c>
      <c r="F3743" t="s">
        <v>5957</v>
      </c>
      <c r="G3743" t="s">
        <v>5969</v>
      </c>
      <c r="H3743" t="s">
        <v>675</v>
      </c>
      <c r="I3743" t="s">
        <v>672</v>
      </c>
      <c r="J3743" t="s">
        <v>779</v>
      </c>
      <c r="K3743" t="s">
        <v>1321</v>
      </c>
      <c r="L3743" t="s">
        <v>1535</v>
      </c>
      <c r="M3743">
        <v>348500</v>
      </c>
      <c r="N3743">
        <v>30300</v>
      </c>
      <c r="O3743" s="59">
        <v>26313861</v>
      </c>
    </row>
    <row r="3744" spans="1:15" x14ac:dyDescent="0.3">
      <c r="A3744" t="s">
        <v>696</v>
      </c>
      <c r="B3744">
        <v>149.38999999999999</v>
      </c>
      <c r="C3744">
        <v>2</v>
      </c>
      <c r="D3744" s="18">
        <v>39370</v>
      </c>
      <c r="E3744" s="18">
        <v>39373</v>
      </c>
      <c r="F3744" t="s">
        <v>5959</v>
      </c>
      <c r="G3744" t="s">
        <v>5969</v>
      </c>
      <c r="H3744" t="s">
        <v>675</v>
      </c>
      <c r="I3744" t="s">
        <v>693</v>
      </c>
      <c r="J3744" t="s">
        <v>694</v>
      </c>
      <c r="K3744" t="s">
        <v>1056</v>
      </c>
      <c r="L3744" t="s">
        <v>2358</v>
      </c>
      <c r="M3744">
        <v>9027583</v>
      </c>
      <c r="N3744">
        <v>30300</v>
      </c>
      <c r="O3744" s="59">
        <v>27288461</v>
      </c>
    </row>
    <row r="3745" spans="1:15" x14ac:dyDescent="0.3">
      <c r="A3745" t="s">
        <v>690</v>
      </c>
      <c r="B3745">
        <v>123.68</v>
      </c>
      <c r="C3745">
        <v>3</v>
      </c>
      <c r="D3745" s="18">
        <v>39096</v>
      </c>
      <c r="E3745" s="18">
        <v>39122</v>
      </c>
      <c r="F3745" t="s">
        <v>5960</v>
      </c>
      <c r="G3745" t="s">
        <v>5969</v>
      </c>
      <c r="H3745" t="s">
        <v>675</v>
      </c>
      <c r="I3745" t="s">
        <v>711</v>
      </c>
      <c r="J3745" t="s">
        <v>712</v>
      </c>
      <c r="K3745" t="s">
        <v>1611</v>
      </c>
      <c r="L3745" t="s">
        <v>2357</v>
      </c>
      <c r="M3745">
        <v>149055</v>
      </c>
      <c r="N3745">
        <v>30300</v>
      </c>
      <c r="O3745" s="59">
        <v>25109823</v>
      </c>
    </row>
    <row r="3746" spans="1:15" x14ac:dyDescent="0.3">
      <c r="A3746" t="s">
        <v>709</v>
      </c>
      <c r="B3746">
        <v>114.52</v>
      </c>
      <c r="C3746">
        <v>1</v>
      </c>
      <c r="D3746" s="18">
        <v>39250</v>
      </c>
      <c r="E3746" s="18">
        <v>39254</v>
      </c>
      <c r="F3746" t="s">
        <v>5957</v>
      </c>
      <c r="G3746" t="s">
        <v>5969</v>
      </c>
      <c r="H3746" t="s">
        <v>681</v>
      </c>
      <c r="I3746" t="s">
        <v>726</v>
      </c>
      <c r="J3746" t="s">
        <v>727</v>
      </c>
      <c r="K3746" t="s">
        <v>2352</v>
      </c>
      <c r="L3746" t="s">
        <v>2351</v>
      </c>
      <c r="M3746">
        <v>191104</v>
      </c>
      <c r="N3746">
        <v>16000</v>
      </c>
      <c r="O3746" s="59">
        <v>26408023</v>
      </c>
    </row>
    <row r="3747" spans="1:15" x14ac:dyDescent="0.3">
      <c r="A3747" t="s">
        <v>696</v>
      </c>
      <c r="B3747">
        <v>192.93</v>
      </c>
      <c r="C3747">
        <v>4</v>
      </c>
      <c r="D3747" s="18">
        <v>39430</v>
      </c>
      <c r="E3747" s="18">
        <v>39446</v>
      </c>
      <c r="F3747" t="s">
        <v>5959</v>
      </c>
      <c r="G3747" t="s">
        <v>5968</v>
      </c>
      <c r="H3747" t="s">
        <v>755</v>
      </c>
      <c r="I3747" t="s">
        <v>946</v>
      </c>
      <c r="J3747" t="s">
        <v>1124</v>
      </c>
      <c r="K3747" t="s">
        <v>1199</v>
      </c>
      <c r="L3747" t="s">
        <v>2356</v>
      </c>
      <c r="M3747">
        <v>960213</v>
      </c>
      <c r="N3747">
        <v>87000</v>
      </c>
      <c r="O3747" s="59">
        <v>2521284</v>
      </c>
    </row>
    <row r="3748" spans="1:15" x14ac:dyDescent="0.3">
      <c r="A3748" t="s">
        <v>696</v>
      </c>
      <c r="B3748">
        <v>175</v>
      </c>
      <c r="C3748">
        <v>3</v>
      </c>
      <c r="D3748" s="18">
        <v>39184</v>
      </c>
      <c r="E3748" s="18">
        <v>39195</v>
      </c>
      <c r="F3748" t="s">
        <v>5957</v>
      </c>
      <c r="G3748" t="s">
        <v>5968</v>
      </c>
      <c r="H3748" t="s">
        <v>720</v>
      </c>
      <c r="I3748" t="s">
        <v>693</v>
      </c>
      <c r="J3748" t="s">
        <v>694</v>
      </c>
      <c r="K3748" t="s">
        <v>953</v>
      </c>
      <c r="L3748" t="s">
        <v>2355</v>
      </c>
      <c r="M3748">
        <v>2181510</v>
      </c>
      <c r="N3748">
        <v>90830</v>
      </c>
      <c r="O3748" s="59">
        <v>25779564</v>
      </c>
    </row>
    <row r="3749" spans="1:15" x14ac:dyDescent="0.3">
      <c r="A3749" t="s">
        <v>690</v>
      </c>
      <c r="B3749">
        <v>136.44</v>
      </c>
      <c r="C3749">
        <v>2</v>
      </c>
      <c r="D3749" s="18">
        <v>39249</v>
      </c>
      <c r="E3749" s="18">
        <v>39252</v>
      </c>
      <c r="F3749" t="s">
        <v>5957</v>
      </c>
      <c r="G3749" t="s">
        <v>5969</v>
      </c>
      <c r="H3749" t="s">
        <v>675</v>
      </c>
      <c r="I3749" t="s">
        <v>722</v>
      </c>
      <c r="J3749" t="s">
        <v>797</v>
      </c>
      <c r="K3749" t="s">
        <v>1459</v>
      </c>
      <c r="L3749" t="s">
        <v>1458</v>
      </c>
      <c r="M3749">
        <v>106286</v>
      </c>
      <c r="N3749">
        <v>30300</v>
      </c>
      <c r="O3749" s="59">
        <v>2185995</v>
      </c>
    </row>
    <row r="3750" spans="1:15" x14ac:dyDescent="0.3">
      <c r="A3750" t="s">
        <v>709</v>
      </c>
      <c r="B3750">
        <v>129.91999999999999</v>
      </c>
      <c r="C3750">
        <v>3</v>
      </c>
      <c r="D3750" s="18">
        <v>39327</v>
      </c>
      <c r="E3750" s="18">
        <v>39328</v>
      </c>
      <c r="F3750" t="s">
        <v>5958</v>
      </c>
      <c r="G3750" t="s">
        <v>5969</v>
      </c>
      <c r="H3750" t="s">
        <v>675</v>
      </c>
      <c r="I3750" t="s">
        <v>771</v>
      </c>
      <c r="J3750" t="s">
        <v>750</v>
      </c>
      <c r="K3750" t="s">
        <v>1251</v>
      </c>
      <c r="L3750" t="s">
        <v>2134</v>
      </c>
      <c r="M3750">
        <v>81636</v>
      </c>
      <c r="N3750">
        <v>30300</v>
      </c>
      <c r="O3750" s="59">
        <v>2313222</v>
      </c>
    </row>
    <row r="3751" spans="1:15" x14ac:dyDescent="0.3">
      <c r="A3751" t="s">
        <v>690</v>
      </c>
      <c r="B3751">
        <v>92.9</v>
      </c>
      <c r="C3751">
        <v>2</v>
      </c>
      <c r="D3751" s="18">
        <v>39221</v>
      </c>
      <c r="E3751" s="18">
        <v>39228</v>
      </c>
      <c r="F3751" t="s">
        <v>5957</v>
      </c>
      <c r="G3751" t="s">
        <v>5969</v>
      </c>
      <c r="H3751" t="s">
        <v>681</v>
      </c>
      <c r="I3751" t="s">
        <v>711</v>
      </c>
      <c r="J3751" t="s">
        <v>712</v>
      </c>
      <c r="K3751" t="s">
        <v>801</v>
      </c>
      <c r="L3751" t="s">
        <v>2354</v>
      </c>
      <c r="M3751">
        <v>149841</v>
      </c>
      <c r="N3751">
        <v>16000</v>
      </c>
      <c r="O3751" s="59">
        <v>26136120</v>
      </c>
    </row>
    <row r="3752" spans="1:15" x14ac:dyDescent="0.3">
      <c r="A3752" t="s">
        <v>709</v>
      </c>
      <c r="B3752">
        <v>192.07</v>
      </c>
      <c r="C3752">
        <v>2</v>
      </c>
      <c r="D3752" s="18">
        <v>39381</v>
      </c>
      <c r="E3752" s="18">
        <v>39428</v>
      </c>
      <c r="F3752" t="s">
        <v>5959</v>
      </c>
      <c r="G3752" t="s">
        <v>5969</v>
      </c>
      <c r="H3752" t="s">
        <v>699</v>
      </c>
      <c r="I3752" t="s">
        <v>706</v>
      </c>
      <c r="J3752" t="s">
        <v>707</v>
      </c>
      <c r="K3752" t="s">
        <v>813</v>
      </c>
      <c r="L3752" t="s">
        <v>2353</v>
      </c>
      <c r="M3752">
        <v>941041</v>
      </c>
      <c r="N3752">
        <v>70700</v>
      </c>
      <c r="O3752" s="59">
        <v>27315325</v>
      </c>
    </row>
    <row r="3753" spans="1:15" x14ac:dyDescent="0.3">
      <c r="A3753" t="s">
        <v>709</v>
      </c>
      <c r="B3753">
        <v>114.52</v>
      </c>
      <c r="C3753">
        <v>1</v>
      </c>
      <c r="D3753" s="18">
        <v>39174</v>
      </c>
      <c r="E3753" s="18">
        <v>39181</v>
      </c>
      <c r="F3753" t="s">
        <v>5957</v>
      </c>
      <c r="G3753" t="s">
        <v>5969</v>
      </c>
      <c r="H3753" t="s">
        <v>681</v>
      </c>
      <c r="I3753" t="s">
        <v>726</v>
      </c>
      <c r="J3753" t="s">
        <v>727</v>
      </c>
      <c r="K3753" t="s">
        <v>2352</v>
      </c>
      <c r="L3753" t="s">
        <v>2351</v>
      </c>
      <c r="M3753">
        <v>191104</v>
      </c>
      <c r="N3753">
        <v>16000</v>
      </c>
      <c r="O3753" s="59">
        <v>25767146</v>
      </c>
    </row>
    <row r="3754" spans="1:15" x14ac:dyDescent="0.3">
      <c r="A3754" t="s">
        <v>690</v>
      </c>
      <c r="B3754">
        <v>121.13</v>
      </c>
      <c r="C3754">
        <v>1</v>
      </c>
      <c r="D3754" s="18">
        <v>39136</v>
      </c>
      <c r="E3754" s="18">
        <v>39136</v>
      </c>
      <c r="F3754" t="s">
        <v>5960</v>
      </c>
      <c r="G3754" t="s">
        <v>5969</v>
      </c>
      <c r="H3754" t="s">
        <v>675</v>
      </c>
      <c r="I3754" t="s">
        <v>711</v>
      </c>
      <c r="J3754" t="s">
        <v>712</v>
      </c>
      <c r="K3754" t="s">
        <v>1028</v>
      </c>
      <c r="L3754" t="s">
        <v>2350</v>
      </c>
      <c r="M3754">
        <v>770707</v>
      </c>
      <c r="N3754">
        <v>30300</v>
      </c>
      <c r="O3754" s="59">
        <v>25456240</v>
      </c>
    </row>
    <row r="3755" spans="1:15" x14ac:dyDescent="0.3">
      <c r="A3755" t="s">
        <v>709</v>
      </c>
      <c r="B3755">
        <v>156.27000000000001</v>
      </c>
      <c r="C3755">
        <v>2</v>
      </c>
      <c r="D3755" s="18">
        <v>39306</v>
      </c>
      <c r="E3755" s="18">
        <v>39330</v>
      </c>
      <c r="F3755" t="s">
        <v>5958</v>
      </c>
      <c r="G3755" t="s">
        <v>5969</v>
      </c>
      <c r="H3755" t="s">
        <v>675</v>
      </c>
      <c r="I3755" t="s">
        <v>746</v>
      </c>
      <c r="J3755" t="s">
        <v>2348</v>
      </c>
      <c r="K3755" t="s">
        <v>2349</v>
      </c>
      <c r="L3755" t="s">
        <v>2347</v>
      </c>
      <c r="M3755">
        <v>372580</v>
      </c>
      <c r="N3755">
        <v>30300</v>
      </c>
      <c r="O3755" s="59">
        <v>17758712</v>
      </c>
    </row>
    <row r="3756" spans="1:15" x14ac:dyDescent="0.3">
      <c r="A3756" t="s">
        <v>690</v>
      </c>
      <c r="B3756">
        <v>98.91</v>
      </c>
      <c r="C3756">
        <v>1</v>
      </c>
      <c r="D3756" s="18">
        <v>39370</v>
      </c>
      <c r="E3756" s="18">
        <v>39394</v>
      </c>
      <c r="F3756" t="s">
        <v>5959</v>
      </c>
      <c r="G3756" t="s">
        <v>5969</v>
      </c>
      <c r="H3756" t="s">
        <v>681</v>
      </c>
      <c r="I3756" t="s">
        <v>711</v>
      </c>
      <c r="J3756" t="s">
        <v>712</v>
      </c>
      <c r="K3756" t="s">
        <v>2346</v>
      </c>
      <c r="L3756" t="s">
        <v>2345</v>
      </c>
      <c r="M3756">
        <v>156302</v>
      </c>
      <c r="N3756">
        <v>16000</v>
      </c>
      <c r="O3756" s="59">
        <v>27217848</v>
      </c>
    </row>
    <row r="3757" spans="1:15" x14ac:dyDescent="0.3">
      <c r="A3757" t="s">
        <v>696</v>
      </c>
      <c r="B3757">
        <v>174.63</v>
      </c>
      <c r="C3757">
        <v>3</v>
      </c>
      <c r="D3757" s="18">
        <v>39262</v>
      </c>
      <c r="E3757" s="18">
        <v>39268</v>
      </c>
      <c r="F3757" t="s">
        <v>5957</v>
      </c>
      <c r="G3757" t="s">
        <v>5968</v>
      </c>
      <c r="H3757" t="s">
        <v>720</v>
      </c>
      <c r="I3757" t="s">
        <v>693</v>
      </c>
      <c r="J3757" t="s">
        <v>694</v>
      </c>
      <c r="K3757" t="s">
        <v>2344</v>
      </c>
      <c r="L3757" t="s">
        <v>2343</v>
      </c>
      <c r="M3757">
        <v>371499</v>
      </c>
      <c r="N3757">
        <v>90830</v>
      </c>
      <c r="O3757" s="59">
        <v>26422590</v>
      </c>
    </row>
    <row r="3758" spans="1:15" x14ac:dyDescent="0.3">
      <c r="A3758" t="s">
        <v>696</v>
      </c>
      <c r="B3758">
        <v>161.15</v>
      </c>
      <c r="C3758">
        <v>3</v>
      </c>
      <c r="D3758" s="18">
        <v>39139</v>
      </c>
      <c r="E3758" s="18">
        <v>39160</v>
      </c>
      <c r="F3758" t="s">
        <v>5960</v>
      </c>
      <c r="G3758" t="s">
        <v>5969</v>
      </c>
      <c r="H3758" t="s">
        <v>675</v>
      </c>
      <c r="I3758" t="s">
        <v>693</v>
      </c>
      <c r="J3758" t="s">
        <v>694</v>
      </c>
      <c r="K3758" t="s">
        <v>1677</v>
      </c>
      <c r="L3758" t="s">
        <v>2342</v>
      </c>
      <c r="M3758">
        <v>9002339</v>
      </c>
      <c r="N3758">
        <v>30300</v>
      </c>
      <c r="O3758" s="59">
        <v>25521523</v>
      </c>
    </row>
    <row r="3759" spans="1:15" x14ac:dyDescent="0.3">
      <c r="A3759" t="s">
        <v>709</v>
      </c>
      <c r="B3759">
        <v>190.66</v>
      </c>
      <c r="C3759">
        <v>3</v>
      </c>
      <c r="D3759" s="18">
        <v>39271</v>
      </c>
      <c r="E3759" s="18">
        <v>39310</v>
      </c>
      <c r="F3759" t="s">
        <v>5958</v>
      </c>
      <c r="G3759" t="s">
        <v>5968</v>
      </c>
      <c r="H3759" t="s">
        <v>755</v>
      </c>
      <c r="I3759" t="s">
        <v>726</v>
      </c>
      <c r="J3759" t="s">
        <v>750</v>
      </c>
      <c r="K3759" t="s">
        <v>2341</v>
      </c>
      <c r="L3759" t="s">
        <v>2340</v>
      </c>
      <c r="M3759">
        <v>52234</v>
      </c>
      <c r="N3759">
        <v>87000</v>
      </c>
      <c r="O3759" s="59">
        <v>2236219</v>
      </c>
    </row>
    <row r="3760" spans="1:15" x14ac:dyDescent="0.3">
      <c r="A3760" t="s">
        <v>690</v>
      </c>
      <c r="B3760">
        <v>121.13</v>
      </c>
      <c r="C3760">
        <v>1</v>
      </c>
      <c r="D3760" s="18">
        <v>39268</v>
      </c>
      <c r="E3760" s="18">
        <v>39307</v>
      </c>
      <c r="F3760" t="s">
        <v>5958</v>
      </c>
      <c r="G3760" t="s">
        <v>5969</v>
      </c>
      <c r="H3760" t="s">
        <v>675</v>
      </c>
      <c r="I3760" t="s">
        <v>711</v>
      </c>
      <c r="J3760" t="s">
        <v>712</v>
      </c>
      <c r="K3760" t="s">
        <v>935</v>
      </c>
      <c r="L3760" t="s">
        <v>2339</v>
      </c>
      <c r="M3760">
        <v>1848838</v>
      </c>
      <c r="N3760">
        <v>30300</v>
      </c>
      <c r="O3760" s="59">
        <v>26645708</v>
      </c>
    </row>
    <row r="3761" spans="1:15" x14ac:dyDescent="0.3">
      <c r="A3761" t="s">
        <v>676</v>
      </c>
      <c r="B3761">
        <v>112.01</v>
      </c>
      <c r="C3761">
        <v>2</v>
      </c>
      <c r="D3761" s="18">
        <v>39220</v>
      </c>
      <c r="E3761" s="18">
        <v>39312</v>
      </c>
      <c r="F3761" t="s">
        <v>5957</v>
      </c>
      <c r="G3761" t="s">
        <v>5969</v>
      </c>
      <c r="H3761" t="s">
        <v>681</v>
      </c>
      <c r="I3761" t="s">
        <v>672</v>
      </c>
      <c r="J3761" t="s">
        <v>779</v>
      </c>
      <c r="K3761" t="s">
        <v>2338</v>
      </c>
      <c r="L3761" t="s">
        <v>2337</v>
      </c>
      <c r="M3761">
        <v>1949562</v>
      </c>
      <c r="N3761">
        <v>16000</v>
      </c>
      <c r="O3761" s="59">
        <v>26151632</v>
      </c>
    </row>
    <row r="3762" spans="1:15" x14ac:dyDescent="0.3">
      <c r="A3762" t="s">
        <v>709</v>
      </c>
      <c r="B3762">
        <v>177.5</v>
      </c>
      <c r="C3762">
        <v>4</v>
      </c>
      <c r="D3762" s="18">
        <v>39262</v>
      </c>
      <c r="E3762" s="18">
        <v>39262</v>
      </c>
      <c r="F3762" t="s">
        <v>5957</v>
      </c>
      <c r="G3762" t="s">
        <v>5968</v>
      </c>
      <c r="H3762" t="s">
        <v>720</v>
      </c>
      <c r="I3762" t="s">
        <v>746</v>
      </c>
      <c r="J3762" t="s">
        <v>747</v>
      </c>
      <c r="K3762" t="s">
        <v>1144</v>
      </c>
      <c r="L3762" t="s">
        <v>734</v>
      </c>
      <c r="M3762">
        <v>380937</v>
      </c>
      <c r="N3762">
        <v>90830</v>
      </c>
      <c r="O3762" s="59">
        <v>17735823</v>
      </c>
    </row>
    <row r="3763" spans="1:15" x14ac:dyDescent="0.3">
      <c r="A3763" t="s">
        <v>676</v>
      </c>
      <c r="B3763">
        <v>122.85</v>
      </c>
      <c r="C3763">
        <v>2</v>
      </c>
      <c r="D3763" s="18">
        <v>39298</v>
      </c>
      <c r="E3763" s="18">
        <v>39332</v>
      </c>
      <c r="F3763" t="s">
        <v>5958</v>
      </c>
      <c r="G3763" t="s">
        <v>5969</v>
      </c>
      <c r="H3763" t="s">
        <v>681</v>
      </c>
      <c r="I3763" t="s">
        <v>678</v>
      </c>
      <c r="J3763" t="s">
        <v>1246</v>
      </c>
      <c r="K3763" t="s">
        <v>2336</v>
      </c>
      <c r="L3763" t="s">
        <v>2335</v>
      </c>
      <c r="M3763">
        <v>251323</v>
      </c>
      <c r="N3763">
        <v>16000</v>
      </c>
      <c r="O3763" s="59">
        <v>26736305</v>
      </c>
    </row>
    <row r="3764" spans="1:15" x14ac:dyDescent="0.3">
      <c r="A3764" t="s">
        <v>696</v>
      </c>
      <c r="B3764">
        <v>179.99</v>
      </c>
      <c r="C3764">
        <v>2</v>
      </c>
      <c r="D3764" s="18">
        <v>39090</v>
      </c>
      <c r="E3764" s="18">
        <v>39100</v>
      </c>
      <c r="F3764" t="s">
        <v>5960</v>
      </c>
      <c r="G3764" t="s">
        <v>5969</v>
      </c>
      <c r="H3764" t="s">
        <v>675</v>
      </c>
      <c r="I3764" t="s">
        <v>693</v>
      </c>
      <c r="J3764" t="s">
        <v>694</v>
      </c>
      <c r="K3764" t="s">
        <v>2334</v>
      </c>
      <c r="L3764" t="s">
        <v>2333</v>
      </c>
      <c r="M3764">
        <v>359811</v>
      </c>
      <c r="N3764">
        <v>30300</v>
      </c>
      <c r="O3764" s="59">
        <v>1911750</v>
      </c>
    </row>
    <row r="3765" spans="1:15" x14ac:dyDescent="0.3">
      <c r="A3765" t="s">
        <v>690</v>
      </c>
      <c r="B3765">
        <v>183.6</v>
      </c>
      <c r="C3765">
        <v>4</v>
      </c>
      <c r="D3765" s="18">
        <v>39223</v>
      </c>
      <c r="E3765" s="18">
        <v>39258</v>
      </c>
      <c r="F3765" t="s">
        <v>5957</v>
      </c>
      <c r="G3765" t="s">
        <v>5969</v>
      </c>
      <c r="H3765" t="s">
        <v>699</v>
      </c>
      <c r="I3765" t="s">
        <v>722</v>
      </c>
      <c r="J3765" t="s">
        <v>723</v>
      </c>
      <c r="K3765" t="s">
        <v>1187</v>
      </c>
      <c r="L3765" t="s">
        <v>2332</v>
      </c>
      <c r="M3765">
        <v>935439</v>
      </c>
      <c r="N3765">
        <v>70700</v>
      </c>
      <c r="O3765" s="59">
        <v>26124996</v>
      </c>
    </row>
    <row r="3766" spans="1:15" x14ac:dyDescent="0.3">
      <c r="A3766" t="s">
        <v>690</v>
      </c>
      <c r="B3766">
        <v>184.08</v>
      </c>
      <c r="C3766">
        <v>4</v>
      </c>
      <c r="D3766" s="18">
        <v>39324</v>
      </c>
      <c r="E3766" s="18">
        <v>39344</v>
      </c>
      <c r="F3766" t="s">
        <v>5958</v>
      </c>
      <c r="G3766" t="s">
        <v>5968</v>
      </c>
      <c r="H3766" t="s">
        <v>755</v>
      </c>
      <c r="I3766" t="s">
        <v>687</v>
      </c>
      <c r="J3766" t="s">
        <v>688</v>
      </c>
      <c r="K3766" t="s">
        <v>1038</v>
      </c>
      <c r="L3766" t="s">
        <v>2331</v>
      </c>
      <c r="M3766">
        <v>268429</v>
      </c>
      <c r="N3766">
        <v>87000</v>
      </c>
      <c r="O3766" s="59">
        <v>26880727</v>
      </c>
    </row>
    <row r="3767" spans="1:15" x14ac:dyDescent="0.3">
      <c r="A3767" t="s">
        <v>709</v>
      </c>
      <c r="B3767">
        <v>114.52</v>
      </c>
      <c r="C3767">
        <v>1</v>
      </c>
      <c r="D3767" s="18">
        <v>39145</v>
      </c>
      <c r="E3767" s="18">
        <v>39145</v>
      </c>
      <c r="F3767" t="s">
        <v>5960</v>
      </c>
      <c r="G3767" t="s">
        <v>5969</v>
      </c>
      <c r="H3767" t="s">
        <v>681</v>
      </c>
      <c r="I3767" t="s">
        <v>726</v>
      </c>
      <c r="J3767" t="s">
        <v>727</v>
      </c>
      <c r="K3767" t="s">
        <v>759</v>
      </c>
      <c r="L3767" t="s">
        <v>2330</v>
      </c>
      <c r="M3767">
        <v>1879339</v>
      </c>
      <c r="N3767">
        <v>16000</v>
      </c>
      <c r="O3767" s="59">
        <v>25611769</v>
      </c>
    </row>
    <row r="3768" spans="1:15" x14ac:dyDescent="0.3">
      <c r="A3768" t="s">
        <v>696</v>
      </c>
      <c r="B3768">
        <v>181.28</v>
      </c>
      <c r="C3768">
        <v>3</v>
      </c>
      <c r="D3768" s="18">
        <v>39249</v>
      </c>
      <c r="E3768" s="18">
        <v>39257</v>
      </c>
      <c r="F3768" t="s">
        <v>5957</v>
      </c>
      <c r="G3768" t="s">
        <v>5969</v>
      </c>
      <c r="H3768" t="s">
        <v>699</v>
      </c>
      <c r="I3768" t="s">
        <v>693</v>
      </c>
      <c r="J3768" t="s">
        <v>694</v>
      </c>
      <c r="K3768" t="s">
        <v>820</v>
      </c>
      <c r="L3768" t="s">
        <v>819</v>
      </c>
      <c r="M3768">
        <v>961637</v>
      </c>
      <c r="N3768">
        <v>70700</v>
      </c>
      <c r="O3768" s="59">
        <v>26343333</v>
      </c>
    </row>
    <row r="3769" spans="1:15" x14ac:dyDescent="0.3">
      <c r="A3769" t="s">
        <v>690</v>
      </c>
      <c r="B3769">
        <v>89.04</v>
      </c>
      <c r="C3769">
        <v>1</v>
      </c>
      <c r="D3769" s="18">
        <v>39359</v>
      </c>
      <c r="E3769" s="18">
        <v>39387</v>
      </c>
      <c r="F3769" t="s">
        <v>5959</v>
      </c>
      <c r="G3769" t="s">
        <v>5969</v>
      </c>
      <c r="H3769" t="s">
        <v>681</v>
      </c>
      <c r="I3769" t="s">
        <v>687</v>
      </c>
      <c r="J3769" t="s">
        <v>688</v>
      </c>
      <c r="K3769" t="s">
        <v>2219</v>
      </c>
      <c r="L3769" t="s">
        <v>2329</v>
      </c>
      <c r="M3769">
        <v>9195346</v>
      </c>
      <c r="N3769">
        <v>16000</v>
      </c>
      <c r="O3769" s="59">
        <v>27172506</v>
      </c>
    </row>
    <row r="3770" spans="1:15" x14ac:dyDescent="0.3">
      <c r="A3770" t="s">
        <v>696</v>
      </c>
      <c r="B3770">
        <v>124.43</v>
      </c>
      <c r="C3770">
        <v>1</v>
      </c>
      <c r="D3770" s="18">
        <v>39373</v>
      </c>
      <c r="E3770" s="18">
        <v>39395</v>
      </c>
      <c r="F3770" t="s">
        <v>5959</v>
      </c>
      <c r="G3770" t="s">
        <v>5969</v>
      </c>
      <c r="H3770" t="s">
        <v>681</v>
      </c>
      <c r="I3770" t="s">
        <v>693</v>
      </c>
      <c r="J3770" t="s">
        <v>694</v>
      </c>
      <c r="K3770" t="s">
        <v>733</v>
      </c>
      <c r="L3770" t="s">
        <v>2328</v>
      </c>
      <c r="M3770">
        <v>1949538</v>
      </c>
      <c r="N3770">
        <v>16000</v>
      </c>
      <c r="O3770" s="59">
        <v>27288664</v>
      </c>
    </row>
    <row r="3771" spans="1:15" x14ac:dyDescent="0.3">
      <c r="A3771" t="s">
        <v>690</v>
      </c>
      <c r="B3771">
        <v>133.96</v>
      </c>
      <c r="C3771">
        <v>3</v>
      </c>
      <c r="D3771" s="18">
        <v>39398</v>
      </c>
      <c r="E3771" s="18">
        <v>39431</v>
      </c>
      <c r="F3771" t="s">
        <v>5959</v>
      </c>
      <c r="G3771" t="s">
        <v>5968</v>
      </c>
      <c r="H3771" t="s">
        <v>720</v>
      </c>
      <c r="I3771" t="s">
        <v>722</v>
      </c>
      <c r="J3771" t="s">
        <v>797</v>
      </c>
      <c r="K3771" t="s">
        <v>2064</v>
      </c>
      <c r="L3771" t="s">
        <v>2327</v>
      </c>
      <c r="M3771">
        <v>1740647</v>
      </c>
      <c r="N3771">
        <v>90830</v>
      </c>
      <c r="O3771" s="59">
        <v>27543410</v>
      </c>
    </row>
    <row r="3772" spans="1:15" x14ac:dyDescent="0.3">
      <c r="A3772" t="s">
        <v>690</v>
      </c>
      <c r="B3772">
        <v>122.89</v>
      </c>
      <c r="C3772">
        <v>2</v>
      </c>
      <c r="D3772" s="18">
        <v>39166</v>
      </c>
      <c r="E3772" s="18">
        <v>39168</v>
      </c>
      <c r="F3772" t="s">
        <v>5960</v>
      </c>
      <c r="G3772" t="s">
        <v>5969</v>
      </c>
      <c r="H3772" t="s">
        <v>675</v>
      </c>
      <c r="I3772" t="s">
        <v>711</v>
      </c>
      <c r="J3772" t="s">
        <v>712</v>
      </c>
      <c r="K3772" t="s">
        <v>2326</v>
      </c>
      <c r="L3772" t="s">
        <v>2325</v>
      </c>
      <c r="M3772">
        <v>772537</v>
      </c>
      <c r="N3772">
        <v>30300</v>
      </c>
      <c r="O3772" s="59">
        <v>25712710</v>
      </c>
    </row>
    <row r="3773" spans="1:15" x14ac:dyDescent="0.3">
      <c r="A3773" t="s">
        <v>690</v>
      </c>
      <c r="B3773">
        <v>121.13</v>
      </c>
      <c r="C3773">
        <v>1</v>
      </c>
      <c r="D3773" s="18">
        <v>39149</v>
      </c>
      <c r="E3773" s="18">
        <v>39188</v>
      </c>
      <c r="F3773" t="s">
        <v>5960</v>
      </c>
      <c r="G3773" t="s">
        <v>5969</v>
      </c>
      <c r="H3773" t="s">
        <v>675</v>
      </c>
      <c r="I3773" t="s">
        <v>711</v>
      </c>
      <c r="J3773" t="s">
        <v>712</v>
      </c>
      <c r="K3773" t="s">
        <v>1352</v>
      </c>
      <c r="L3773" t="s">
        <v>2324</v>
      </c>
      <c r="M3773">
        <v>135300</v>
      </c>
      <c r="N3773">
        <v>30300</v>
      </c>
      <c r="O3773" s="59">
        <v>25607187</v>
      </c>
    </row>
    <row r="3774" spans="1:15" x14ac:dyDescent="0.3">
      <c r="A3774" t="s">
        <v>676</v>
      </c>
      <c r="B3774">
        <v>119.38</v>
      </c>
      <c r="C3774">
        <v>1</v>
      </c>
      <c r="D3774" s="18">
        <v>39438</v>
      </c>
      <c r="E3774" s="18">
        <v>39457</v>
      </c>
      <c r="F3774" t="s">
        <v>5959</v>
      </c>
      <c r="G3774" t="s">
        <v>5969</v>
      </c>
      <c r="H3774" t="s">
        <v>681</v>
      </c>
      <c r="I3774" t="s">
        <v>672</v>
      </c>
      <c r="J3774" t="s">
        <v>673</v>
      </c>
      <c r="K3774" t="s">
        <v>2323</v>
      </c>
      <c r="L3774" t="s">
        <v>2322</v>
      </c>
      <c r="M3774">
        <v>277895</v>
      </c>
      <c r="N3774">
        <v>16000</v>
      </c>
      <c r="O3774" s="59">
        <v>27827209</v>
      </c>
    </row>
    <row r="3775" spans="1:15" x14ac:dyDescent="0.3">
      <c r="A3775" t="s">
        <v>696</v>
      </c>
      <c r="B3775">
        <v>179.99</v>
      </c>
      <c r="C3775">
        <v>2</v>
      </c>
      <c r="D3775" s="18">
        <v>39143</v>
      </c>
      <c r="E3775" s="18">
        <v>39146</v>
      </c>
      <c r="F3775" t="s">
        <v>5960</v>
      </c>
      <c r="G3775" t="s">
        <v>5969</v>
      </c>
      <c r="H3775" t="s">
        <v>675</v>
      </c>
      <c r="I3775" t="s">
        <v>693</v>
      </c>
      <c r="J3775" t="s">
        <v>694</v>
      </c>
      <c r="K3775" t="s">
        <v>1868</v>
      </c>
      <c r="L3775" t="s">
        <v>671</v>
      </c>
      <c r="M3775">
        <v>360066</v>
      </c>
      <c r="N3775">
        <v>30300</v>
      </c>
      <c r="O3775" s="59">
        <v>25625368</v>
      </c>
    </row>
    <row r="3776" spans="1:15" x14ac:dyDescent="0.3">
      <c r="A3776" t="s">
        <v>696</v>
      </c>
      <c r="B3776">
        <v>179</v>
      </c>
      <c r="C3776">
        <v>3</v>
      </c>
      <c r="D3776" s="18">
        <v>39345</v>
      </c>
      <c r="E3776" s="18">
        <v>39358</v>
      </c>
      <c r="F3776" t="s">
        <v>5958</v>
      </c>
      <c r="G3776" t="s">
        <v>5969</v>
      </c>
      <c r="H3776" t="s">
        <v>675</v>
      </c>
      <c r="I3776" t="s">
        <v>765</v>
      </c>
      <c r="J3776" t="s">
        <v>950</v>
      </c>
      <c r="K3776" t="s">
        <v>2321</v>
      </c>
      <c r="L3776" t="s">
        <v>2320</v>
      </c>
      <c r="M3776">
        <v>2298314</v>
      </c>
      <c r="N3776">
        <v>30300</v>
      </c>
      <c r="O3776" s="59">
        <v>27066646</v>
      </c>
    </row>
    <row r="3777" spans="1:15" x14ac:dyDescent="0.3">
      <c r="A3777" t="s">
        <v>690</v>
      </c>
      <c r="B3777">
        <v>111.33</v>
      </c>
      <c r="C3777">
        <v>1</v>
      </c>
      <c r="D3777" s="18">
        <v>39271</v>
      </c>
      <c r="E3777" s="18">
        <v>39293</v>
      </c>
      <c r="F3777" t="s">
        <v>5958</v>
      </c>
      <c r="G3777" t="s">
        <v>5969</v>
      </c>
      <c r="H3777" t="s">
        <v>681</v>
      </c>
      <c r="I3777" t="s">
        <v>687</v>
      </c>
      <c r="J3777" t="s">
        <v>888</v>
      </c>
      <c r="K3777" t="s">
        <v>2100</v>
      </c>
      <c r="L3777" t="s">
        <v>2319</v>
      </c>
      <c r="M3777">
        <v>2476823</v>
      </c>
      <c r="N3777">
        <v>16000</v>
      </c>
      <c r="O3777" s="59">
        <v>26520238</v>
      </c>
    </row>
    <row r="3778" spans="1:15" x14ac:dyDescent="0.3">
      <c r="A3778" t="s">
        <v>696</v>
      </c>
      <c r="B3778">
        <v>174.63</v>
      </c>
      <c r="C3778">
        <v>3</v>
      </c>
      <c r="D3778" s="18">
        <v>39223</v>
      </c>
      <c r="E3778" s="18">
        <v>39232</v>
      </c>
      <c r="F3778" t="s">
        <v>5957</v>
      </c>
      <c r="G3778" t="s">
        <v>5968</v>
      </c>
      <c r="H3778" t="s">
        <v>720</v>
      </c>
      <c r="I3778" t="s">
        <v>693</v>
      </c>
      <c r="J3778" t="s">
        <v>694</v>
      </c>
      <c r="K3778" t="s">
        <v>2318</v>
      </c>
      <c r="L3778" t="s">
        <v>2317</v>
      </c>
      <c r="M3778">
        <v>2752918</v>
      </c>
      <c r="N3778">
        <v>90830</v>
      </c>
      <c r="O3778" s="59">
        <v>26153602</v>
      </c>
    </row>
    <row r="3779" spans="1:15" x14ac:dyDescent="0.3">
      <c r="A3779" t="s">
        <v>709</v>
      </c>
      <c r="B3779">
        <v>134.01</v>
      </c>
      <c r="C3779">
        <v>3</v>
      </c>
      <c r="D3779" s="18">
        <v>39257</v>
      </c>
      <c r="E3779" s="18">
        <v>39294</v>
      </c>
      <c r="F3779" t="s">
        <v>5957</v>
      </c>
      <c r="G3779" t="s">
        <v>5969</v>
      </c>
      <c r="H3779" t="s">
        <v>681</v>
      </c>
      <c r="I3779" t="s">
        <v>746</v>
      </c>
      <c r="J3779" t="s">
        <v>747</v>
      </c>
      <c r="K3779" t="s">
        <v>2316</v>
      </c>
      <c r="L3779" t="s">
        <v>2315</v>
      </c>
      <c r="M3779">
        <v>380965</v>
      </c>
      <c r="N3779">
        <v>16000</v>
      </c>
      <c r="O3779" s="59">
        <v>17731899</v>
      </c>
    </row>
    <row r="3780" spans="1:15" x14ac:dyDescent="0.3">
      <c r="A3780" t="s">
        <v>709</v>
      </c>
      <c r="B3780">
        <v>114.52</v>
      </c>
      <c r="C3780">
        <v>1</v>
      </c>
      <c r="D3780" s="18">
        <v>39304</v>
      </c>
      <c r="E3780" s="18">
        <v>39316</v>
      </c>
      <c r="F3780" t="s">
        <v>5958</v>
      </c>
      <c r="G3780" t="s">
        <v>5969</v>
      </c>
      <c r="H3780" t="s">
        <v>681</v>
      </c>
      <c r="I3780" t="s">
        <v>726</v>
      </c>
      <c r="J3780" t="s">
        <v>727</v>
      </c>
      <c r="K3780" t="s">
        <v>2314</v>
      </c>
      <c r="L3780" t="s">
        <v>2313</v>
      </c>
      <c r="M3780">
        <v>802344</v>
      </c>
      <c r="N3780">
        <v>16000</v>
      </c>
      <c r="O3780" s="59">
        <v>26840341</v>
      </c>
    </row>
    <row r="3781" spans="1:15" x14ac:dyDescent="0.3">
      <c r="A3781" t="s">
        <v>690</v>
      </c>
      <c r="B3781">
        <v>183.6</v>
      </c>
      <c r="C3781">
        <v>4</v>
      </c>
      <c r="D3781" s="18">
        <v>39205</v>
      </c>
      <c r="E3781" s="18">
        <v>39231</v>
      </c>
      <c r="F3781" t="s">
        <v>5957</v>
      </c>
      <c r="G3781" t="s">
        <v>5969</v>
      </c>
      <c r="H3781" t="s">
        <v>699</v>
      </c>
      <c r="I3781" t="s">
        <v>722</v>
      </c>
      <c r="J3781" t="s">
        <v>723</v>
      </c>
      <c r="K3781" t="s">
        <v>1275</v>
      </c>
      <c r="L3781" t="s">
        <v>1274</v>
      </c>
      <c r="M3781">
        <v>935625</v>
      </c>
      <c r="N3781">
        <v>70700</v>
      </c>
      <c r="O3781" s="59">
        <v>25964185</v>
      </c>
    </row>
    <row r="3782" spans="1:15" x14ac:dyDescent="0.3">
      <c r="A3782" t="s">
        <v>709</v>
      </c>
      <c r="B3782">
        <v>190.66</v>
      </c>
      <c r="C3782">
        <v>3</v>
      </c>
      <c r="D3782" s="18">
        <v>39325</v>
      </c>
      <c r="E3782" s="18">
        <v>39333</v>
      </c>
      <c r="F3782" t="s">
        <v>5958</v>
      </c>
      <c r="G3782" t="s">
        <v>5968</v>
      </c>
      <c r="H3782" t="s">
        <v>755</v>
      </c>
      <c r="I3782" t="s">
        <v>726</v>
      </c>
      <c r="J3782" t="s">
        <v>750</v>
      </c>
      <c r="K3782" t="s">
        <v>2312</v>
      </c>
      <c r="L3782" t="s">
        <v>2311</v>
      </c>
      <c r="M3782">
        <v>53779</v>
      </c>
      <c r="N3782">
        <v>87000</v>
      </c>
      <c r="O3782" s="59">
        <v>26932410</v>
      </c>
    </row>
    <row r="3783" spans="1:15" x14ac:dyDescent="0.3">
      <c r="A3783" t="s">
        <v>696</v>
      </c>
      <c r="B3783">
        <v>124.43</v>
      </c>
      <c r="C3783">
        <v>1</v>
      </c>
      <c r="D3783" s="18">
        <v>39429</v>
      </c>
      <c r="E3783" s="18">
        <v>39454</v>
      </c>
      <c r="F3783" t="s">
        <v>5959</v>
      </c>
      <c r="G3783" t="s">
        <v>5969</v>
      </c>
      <c r="H3783" t="s">
        <v>681</v>
      </c>
      <c r="I3783" t="s">
        <v>693</v>
      </c>
      <c r="J3783" t="s">
        <v>694</v>
      </c>
      <c r="K3783" t="s">
        <v>1438</v>
      </c>
      <c r="L3783" t="s">
        <v>2310</v>
      </c>
      <c r="M3783">
        <v>2920040</v>
      </c>
      <c r="N3783">
        <v>16000</v>
      </c>
      <c r="O3783" s="59">
        <v>27726066</v>
      </c>
    </row>
    <row r="3784" spans="1:15" x14ac:dyDescent="0.3">
      <c r="A3784" t="s">
        <v>690</v>
      </c>
      <c r="B3784">
        <v>123.68</v>
      </c>
      <c r="C3784">
        <v>3</v>
      </c>
      <c r="D3784" s="18">
        <v>39212</v>
      </c>
      <c r="E3784" s="18">
        <v>39214</v>
      </c>
      <c r="F3784" t="s">
        <v>5957</v>
      </c>
      <c r="G3784" t="s">
        <v>5969</v>
      </c>
      <c r="H3784" t="s">
        <v>675</v>
      </c>
      <c r="I3784" t="s">
        <v>711</v>
      </c>
      <c r="J3784" t="s">
        <v>712</v>
      </c>
      <c r="K3784" t="s">
        <v>2309</v>
      </c>
      <c r="L3784" t="s">
        <v>2308</v>
      </c>
      <c r="M3784">
        <v>1765407</v>
      </c>
      <c r="N3784">
        <v>30300</v>
      </c>
      <c r="O3784" s="59">
        <v>26082698</v>
      </c>
    </row>
    <row r="3785" spans="1:15" x14ac:dyDescent="0.3">
      <c r="A3785" t="s">
        <v>709</v>
      </c>
      <c r="B3785">
        <v>147.22</v>
      </c>
      <c r="C3785">
        <v>2</v>
      </c>
      <c r="D3785" s="18">
        <v>39153</v>
      </c>
      <c r="E3785" s="18">
        <v>39181</v>
      </c>
      <c r="F3785" t="s">
        <v>5960</v>
      </c>
      <c r="G3785" t="s">
        <v>5969</v>
      </c>
      <c r="H3785" t="s">
        <v>699</v>
      </c>
      <c r="I3785" t="s">
        <v>746</v>
      </c>
      <c r="J3785" t="s">
        <v>782</v>
      </c>
      <c r="K3785" t="s">
        <v>783</v>
      </c>
      <c r="L3785" t="s">
        <v>781</v>
      </c>
      <c r="M3785">
        <v>964779</v>
      </c>
      <c r="N3785">
        <v>70700</v>
      </c>
      <c r="O3785" s="59">
        <v>334647</v>
      </c>
    </row>
    <row r="3786" spans="1:15" x14ac:dyDescent="0.3">
      <c r="A3786" t="s">
        <v>690</v>
      </c>
      <c r="B3786">
        <v>128.88999999999999</v>
      </c>
      <c r="C3786">
        <v>1</v>
      </c>
      <c r="D3786" s="18">
        <v>39297</v>
      </c>
      <c r="E3786" s="18">
        <v>39319</v>
      </c>
      <c r="F3786" t="s">
        <v>5958</v>
      </c>
      <c r="G3786" t="s">
        <v>5969</v>
      </c>
      <c r="H3786" t="s">
        <v>681</v>
      </c>
      <c r="I3786" t="s">
        <v>839</v>
      </c>
      <c r="J3786" t="s">
        <v>797</v>
      </c>
      <c r="K3786" t="s">
        <v>2307</v>
      </c>
      <c r="L3786" t="s">
        <v>2306</v>
      </c>
      <c r="M3786">
        <v>141553</v>
      </c>
      <c r="N3786">
        <v>16000</v>
      </c>
      <c r="O3786" s="59">
        <v>26620434</v>
      </c>
    </row>
    <row r="3787" spans="1:15" x14ac:dyDescent="0.3">
      <c r="A3787" t="s">
        <v>690</v>
      </c>
      <c r="B3787">
        <v>92.9</v>
      </c>
      <c r="C3787">
        <v>2</v>
      </c>
      <c r="D3787" s="18">
        <v>39359</v>
      </c>
      <c r="E3787" s="18">
        <v>39379</v>
      </c>
      <c r="F3787" t="s">
        <v>5959</v>
      </c>
      <c r="G3787" t="s">
        <v>5969</v>
      </c>
      <c r="H3787" t="s">
        <v>681</v>
      </c>
      <c r="I3787" t="s">
        <v>711</v>
      </c>
      <c r="J3787" t="s">
        <v>712</v>
      </c>
      <c r="K3787" t="s">
        <v>1611</v>
      </c>
      <c r="L3787" t="s">
        <v>2305</v>
      </c>
      <c r="M3787">
        <v>2718693</v>
      </c>
      <c r="N3787">
        <v>16000</v>
      </c>
      <c r="O3787" s="59">
        <v>27163115</v>
      </c>
    </row>
    <row r="3788" spans="1:15" x14ac:dyDescent="0.3">
      <c r="A3788" t="s">
        <v>690</v>
      </c>
      <c r="B3788">
        <v>183.95</v>
      </c>
      <c r="C3788">
        <v>3</v>
      </c>
      <c r="D3788" s="18">
        <v>39117</v>
      </c>
      <c r="E3788" s="18">
        <v>39149</v>
      </c>
      <c r="F3788" t="s">
        <v>5960</v>
      </c>
      <c r="G3788" t="s">
        <v>5968</v>
      </c>
      <c r="H3788" t="s">
        <v>755</v>
      </c>
      <c r="I3788" t="s">
        <v>711</v>
      </c>
      <c r="J3788" t="s">
        <v>712</v>
      </c>
      <c r="K3788" t="s">
        <v>1342</v>
      </c>
      <c r="L3788" t="s">
        <v>1341</v>
      </c>
      <c r="M3788">
        <v>938341</v>
      </c>
      <c r="N3788">
        <v>87000</v>
      </c>
      <c r="O3788" s="59">
        <v>25344237</v>
      </c>
    </row>
    <row r="3789" spans="1:15" x14ac:dyDescent="0.3">
      <c r="A3789" t="s">
        <v>690</v>
      </c>
      <c r="B3789">
        <v>133.96</v>
      </c>
      <c r="C3789">
        <v>3</v>
      </c>
      <c r="D3789" s="18">
        <v>39095</v>
      </c>
      <c r="E3789" s="18">
        <v>39095</v>
      </c>
      <c r="F3789" t="s">
        <v>5960</v>
      </c>
      <c r="G3789" t="s">
        <v>5968</v>
      </c>
      <c r="H3789" t="s">
        <v>720</v>
      </c>
      <c r="I3789" t="s">
        <v>722</v>
      </c>
      <c r="J3789" t="s">
        <v>797</v>
      </c>
      <c r="K3789" t="s">
        <v>967</v>
      </c>
      <c r="L3789" t="s">
        <v>734</v>
      </c>
      <c r="M3789">
        <v>2267415</v>
      </c>
      <c r="N3789">
        <v>90830</v>
      </c>
      <c r="O3789" s="59">
        <v>25205315</v>
      </c>
    </row>
    <row r="3790" spans="1:15" x14ac:dyDescent="0.3">
      <c r="A3790" t="s">
        <v>676</v>
      </c>
      <c r="B3790">
        <v>86.31</v>
      </c>
      <c r="C3790">
        <v>2</v>
      </c>
      <c r="D3790" s="18">
        <v>39416</v>
      </c>
      <c r="E3790" s="18">
        <v>39434</v>
      </c>
      <c r="F3790" t="s">
        <v>5959</v>
      </c>
      <c r="G3790" t="s">
        <v>5969</v>
      </c>
      <c r="H3790" t="s">
        <v>681</v>
      </c>
      <c r="I3790" t="s">
        <v>678</v>
      </c>
      <c r="J3790" t="s">
        <v>679</v>
      </c>
      <c r="K3790" t="s">
        <v>882</v>
      </c>
      <c r="L3790" t="s">
        <v>2304</v>
      </c>
      <c r="M3790">
        <v>731130</v>
      </c>
      <c r="N3790">
        <v>16000</v>
      </c>
      <c r="O3790" s="59">
        <v>27665702</v>
      </c>
    </row>
    <row r="3791" spans="1:15" x14ac:dyDescent="0.3">
      <c r="A3791" t="s">
        <v>690</v>
      </c>
      <c r="B3791">
        <v>98.41</v>
      </c>
      <c r="C3791">
        <v>1</v>
      </c>
      <c r="D3791" s="18">
        <v>39119</v>
      </c>
      <c r="E3791" s="18">
        <v>39130</v>
      </c>
      <c r="F3791" t="s">
        <v>5960</v>
      </c>
      <c r="G3791" t="s">
        <v>5969</v>
      </c>
      <c r="H3791" t="s">
        <v>681</v>
      </c>
      <c r="I3791" t="s">
        <v>711</v>
      </c>
      <c r="J3791" t="s">
        <v>712</v>
      </c>
      <c r="K3791" t="s">
        <v>2303</v>
      </c>
      <c r="L3791" t="s">
        <v>2302</v>
      </c>
      <c r="M3791">
        <v>9039670</v>
      </c>
      <c r="N3791">
        <v>16000</v>
      </c>
      <c r="O3791" s="59">
        <v>25355312</v>
      </c>
    </row>
    <row r="3792" spans="1:15" x14ac:dyDescent="0.3">
      <c r="A3792" t="s">
        <v>696</v>
      </c>
      <c r="B3792">
        <v>157.82</v>
      </c>
      <c r="C3792">
        <v>3</v>
      </c>
      <c r="D3792" s="18">
        <v>39213</v>
      </c>
      <c r="E3792" s="18">
        <v>39234</v>
      </c>
      <c r="F3792" t="s">
        <v>5957</v>
      </c>
      <c r="G3792" t="s">
        <v>5969</v>
      </c>
      <c r="H3792" t="s">
        <v>675</v>
      </c>
      <c r="I3792" t="s">
        <v>765</v>
      </c>
      <c r="J3792" t="s">
        <v>766</v>
      </c>
      <c r="K3792" t="s">
        <v>1442</v>
      </c>
      <c r="L3792" t="s">
        <v>1441</v>
      </c>
      <c r="M3792">
        <v>339531</v>
      </c>
      <c r="N3792">
        <v>30300</v>
      </c>
      <c r="O3792" s="59">
        <v>26097911</v>
      </c>
    </row>
    <row r="3793" spans="1:15" x14ac:dyDescent="0.3">
      <c r="A3793" t="s">
        <v>709</v>
      </c>
      <c r="B3793">
        <v>107.97</v>
      </c>
      <c r="C3793">
        <v>1</v>
      </c>
      <c r="D3793" s="18">
        <v>39207</v>
      </c>
      <c r="E3793" s="18">
        <v>39248</v>
      </c>
      <c r="F3793" t="s">
        <v>5957</v>
      </c>
      <c r="G3793" t="s">
        <v>5969</v>
      </c>
      <c r="H3793" t="s">
        <v>681</v>
      </c>
      <c r="I3793" t="s">
        <v>706</v>
      </c>
      <c r="J3793" t="s">
        <v>707</v>
      </c>
      <c r="K3793" t="s">
        <v>1718</v>
      </c>
      <c r="L3793" t="s">
        <v>2301</v>
      </c>
      <c r="M3793">
        <v>183315</v>
      </c>
      <c r="N3793">
        <v>16000</v>
      </c>
      <c r="O3793" s="59">
        <v>2120107</v>
      </c>
    </row>
    <row r="3794" spans="1:15" x14ac:dyDescent="0.3">
      <c r="A3794" t="s">
        <v>676</v>
      </c>
      <c r="B3794">
        <v>119.87</v>
      </c>
      <c r="C3794">
        <v>2</v>
      </c>
      <c r="D3794" s="18">
        <v>39396</v>
      </c>
      <c r="E3794" s="18">
        <v>39415</v>
      </c>
      <c r="F3794" t="s">
        <v>5959</v>
      </c>
      <c r="G3794" t="s">
        <v>5969</v>
      </c>
      <c r="H3794" t="s">
        <v>681</v>
      </c>
      <c r="I3794" t="s">
        <v>672</v>
      </c>
      <c r="J3794" t="s">
        <v>851</v>
      </c>
      <c r="K3794" t="s">
        <v>2300</v>
      </c>
      <c r="L3794" t="s">
        <v>2299</v>
      </c>
      <c r="M3794">
        <v>1862239</v>
      </c>
      <c r="N3794">
        <v>16000</v>
      </c>
      <c r="O3794" s="59">
        <v>27556086</v>
      </c>
    </row>
    <row r="3795" spans="1:15" x14ac:dyDescent="0.3">
      <c r="A3795" t="s">
        <v>696</v>
      </c>
      <c r="B3795">
        <v>175.83</v>
      </c>
      <c r="C3795">
        <v>3</v>
      </c>
      <c r="D3795" s="18">
        <v>39313</v>
      </c>
      <c r="E3795" s="18">
        <v>39316</v>
      </c>
      <c r="F3795" t="s">
        <v>5958</v>
      </c>
      <c r="G3795" t="s">
        <v>5968</v>
      </c>
      <c r="H3795" t="s">
        <v>755</v>
      </c>
      <c r="I3795" t="s">
        <v>693</v>
      </c>
      <c r="J3795" t="s">
        <v>694</v>
      </c>
      <c r="K3795" t="s">
        <v>733</v>
      </c>
      <c r="L3795" t="s">
        <v>2298</v>
      </c>
      <c r="M3795">
        <v>2293562</v>
      </c>
      <c r="N3795">
        <v>87000</v>
      </c>
      <c r="O3795" s="59">
        <v>26827590</v>
      </c>
    </row>
    <row r="3796" spans="1:15" x14ac:dyDescent="0.3">
      <c r="A3796" t="s">
        <v>709</v>
      </c>
      <c r="B3796">
        <v>114.36</v>
      </c>
      <c r="C3796">
        <v>1</v>
      </c>
      <c r="D3796" s="18">
        <v>39164</v>
      </c>
      <c r="E3796" s="18">
        <v>39195</v>
      </c>
      <c r="F3796" t="s">
        <v>5960</v>
      </c>
      <c r="G3796" t="s">
        <v>5969</v>
      </c>
      <c r="H3796" t="s">
        <v>681</v>
      </c>
      <c r="I3796" t="s">
        <v>771</v>
      </c>
      <c r="J3796" t="s">
        <v>750</v>
      </c>
      <c r="K3796" t="s">
        <v>1152</v>
      </c>
      <c r="L3796" t="s">
        <v>1151</v>
      </c>
      <c r="M3796">
        <v>80300</v>
      </c>
      <c r="N3796">
        <v>16000</v>
      </c>
      <c r="O3796" s="59">
        <v>25551745</v>
      </c>
    </row>
    <row r="3797" spans="1:15" x14ac:dyDescent="0.3">
      <c r="A3797" t="s">
        <v>690</v>
      </c>
      <c r="B3797">
        <v>189.42</v>
      </c>
      <c r="C3797">
        <v>2</v>
      </c>
      <c r="D3797" s="18">
        <v>39373</v>
      </c>
      <c r="E3797" s="18">
        <v>39391</v>
      </c>
      <c r="F3797" t="s">
        <v>5959</v>
      </c>
      <c r="G3797" t="s">
        <v>5968</v>
      </c>
      <c r="H3797" t="s">
        <v>755</v>
      </c>
      <c r="I3797" t="s">
        <v>722</v>
      </c>
      <c r="J3797" t="s">
        <v>797</v>
      </c>
      <c r="K3797" t="s">
        <v>1536</v>
      </c>
      <c r="L3797" t="s">
        <v>2297</v>
      </c>
      <c r="M3797">
        <v>2339433</v>
      </c>
      <c r="N3797">
        <v>87000</v>
      </c>
      <c r="O3797" s="59">
        <v>27260135</v>
      </c>
    </row>
    <row r="3798" spans="1:15" x14ac:dyDescent="0.3">
      <c r="A3798" t="s">
        <v>676</v>
      </c>
      <c r="B3798">
        <v>86.31</v>
      </c>
      <c r="C3798">
        <v>2</v>
      </c>
      <c r="D3798" s="18">
        <v>39118</v>
      </c>
      <c r="E3798" s="18">
        <v>39126</v>
      </c>
      <c r="F3798" t="s">
        <v>5960</v>
      </c>
      <c r="G3798" t="s">
        <v>5969</v>
      </c>
      <c r="H3798" t="s">
        <v>681</v>
      </c>
      <c r="I3798" t="s">
        <v>678</v>
      </c>
      <c r="J3798" t="s">
        <v>679</v>
      </c>
      <c r="K3798" t="s">
        <v>2296</v>
      </c>
      <c r="L3798" t="s">
        <v>2295</v>
      </c>
      <c r="M3798">
        <v>297606</v>
      </c>
      <c r="N3798">
        <v>16000</v>
      </c>
      <c r="O3798" s="59">
        <v>25368275</v>
      </c>
    </row>
    <row r="3799" spans="1:15" x14ac:dyDescent="0.3">
      <c r="A3799" t="s">
        <v>676</v>
      </c>
      <c r="B3799">
        <v>94.03</v>
      </c>
      <c r="C3799">
        <v>1</v>
      </c>
      <c r="D3799" s="18">
        <v>39112</v>
      </c>
      <c r="E3799" s="18">
        <v>39191</v>
      </c>
      <c r="F3799" t="s">
        <v>5960</v>
      </c>
      <c r="G3799" t="s">
        <v>5969</v>
      </c>
      <c r="H3799" t="s">
        <v>681</v>
      </c>
      <c r="I3799" t="s">
        <v>683</v>
      </c>
      <c r="J3799" t="s">
        <v>684</v>
      </c>
      <c r="K3799" t="s">
        <v>1485</v>
      </c>
      <c r="L3799" t="s">
        <v>2294</v>
      </c>
      <c r="M3799">
        <v>9050741</v>
      </c>
      <c r="N3799">
        <v>16000</v>
      </c>
      <c r="O3799" s="59">
        <v>1907982</v>
      </c>
    </row>
    <row r="3800" spans="1:15" x14ac:dyDescent="0.3">
      <c r="A3800" t="s">
        <v>696</v>
      </c>
      <c r="B3800">
        <v>124.43</v>
      </c>
      <c r="C3800">
        <v>1</v>
      </c>
      <c r="D3800" s="18">
        <v>39212</v>
      </c>
      <c r="E3800" s="18">
        <v>39212</v>
      </c>
      <c r="F3800" t="s">
        <v>5957</v>
      </c>
      <c r="G3800" t="s">
        <v>5969</v>
      </c>
      <c r="H3800" t="s">
        <v>681</v>
      </c>
      <c r="I3800" t="s">
        <v>693</v>
      </c>
      <c r="J3800" t="s">
        <v>694</v>
      </c>
      <c r="K3800" t="s">
        <v>733</v>
      </c>
      <c r="L3800" t="s">
        <v>2293</v>
      </c>
      <c r="M3800">
        <v>989151</v>
      </c>
      <c r="N3800">
        <v>16000</v>
      </c>
      <c r="O3800" s="59">
        <v>26045769</v>
      </c>
    </row>
    <row r="3801" spans="1:15" x14ac:dyDescent="0.3">
      <c r="A3801" t="s">
        <v>676</v>
      </c>
      <c r="B3801">
        <v>122.85</v>
      </c>
      <c r="C3801">
        <v>2</v>
      </c>
      <c r="D3801" s="18">
        <v>39391</v>
      </c>
      <c r="E3801" s="18">
        <v>39396</v>
      </c>
      <c r="F3801" t="s">
        <v>5959</v>
      </c>
      <c r="G3801" t="s">
        <v>5969</v>
      </c>
      <c r="H3801" t="s">
        <v>681</v>
      </c>
      <c r="I3801" t="s">
        <v>678</v>
      </c>
      <c r="J3801" t="s">
        <v>1246</v>
      </c>
      <c r="K3801" t="s">
        <v>2292</v>
      </c>
      <c r="L3801" t="s">
        <v>2291</v>
      </c>
      <c r="M3801">
        <v>2253193</v>
      </c>
      <c r="N3801">
        <v>16000</v>
      </c>
      <c r="O3801" s="59">
        <v>27445437</v>
      </c>
    </row>
    <row r="3802" spans="1:15" x14ac:dyDescent="0.3">
      <c r="A3802" t="s">
        <v>690</v>
      </c>
      <c r="B3802">
        <v>98.91</v>
      </c>
      <c r="C3802">
        <v>1</v>
      </c>
      <c r="D3802" s="18">
        <v>39381</v>
      </c>
      <c r="E3802" s="18">
        <v>39414</v>
      </c>
      <c r="F3802" t="s">
        <v>5959</v>
      </c>
      <c r="G3802" t="s">
        <v>5969</v>
      </c>
      <c r="H3802" t="s">
        <v>681</v>
      </c>
      <c r="I3802" t="s">
        <v>711</v>
      </c>
      <c r="J3802" t="s">
        <v>712</v>
      </c>
      <c r="K3802" t="s">
        <v>2158</v>
      </c>
      <c r="L3802" t="s">
        <v>2290</v>
      </c>
      <c r="M3802">
        <v>158470</v>
      </c>
      <c r="N3802">
        <v>16000</v>
      </c>
      <c r="O3802" s="59">
        <v>27382989</v>
      </c>
    </row>
    <row r="3803" spans="1:15" x14ac:dyDescent="0.3">
      <c r="A3803" t="s">
        <v>676</v>
      </c>
      <c r="B3803">
        <v>86.31</v>
      </c>
      <c r="C3803">
        <v>2</v>
      </c>
      <c r="D3803" s="18">
        <v>39163</v>
      </c>
      <c r="E3803" s="18">
        <v>39251</v>
      </c>
      <c r="F3803" t="s">
        <v>5960</v>
      </c>
      <c r="G3803" t="s">
        <v>5969</v>
      </c>
      <c r="H3803" t="s">
        <v>681</v>
      </c>
      <c r="I3803" t="s">
        <v>678</v>
      </c>
      <c r="J3803" t="s">
        <v>679</v>
      </c>
      <c r="K3803" t="s">
        <v>2289</v>
      </c>
      <c r="L3803" t="s">
        <v>2288</v>
      </c>
      <c r="M3803">
        <v>1979170</v>
      </c>
      <c r="N3803">
        <v>16000</v>
      </c>
      <c r="O3803" s="59">
        <v>25672654</v>
      </c>
    </row>
    <row r="3804" spans="1:15" x14ac:dyDescent="0.3">
      <c r="A3804" t="s">
        <v>676</v>
      </c>
      <c r="B3804">
        <v>142.59</v>
      </c>
      <c r="C3804">
        <v>2</v>
      </c>
      <c r="D3804" s="18">
        <v>39173</v>
      </c>
      <c r="E3804" s="18">
        <v>39213</v>
      </c>
      <c r="F3804" t="s">
        <v>5957</v>
      </c>
      <c r="G3804" t="s">
        <v>5969</v>
      </c>
      <c r="H3804" t="s">
        <v>675</v>
      </c>
      <c r="I3804" t="s">
        <v>683</v>
      </c>
      <c r="J3804" t="s">
        <v>730</v>
      </c>
      <c r="K3804" t="s">
        <v>926</v>
      </c>
      <c r="L3804" t="s">
        <v>2287</v>
      </c>
      <c r="M3804">
        <v>246121</v>
      </c>
      <c r="N3804">
        <v>30300</v>
      </c>
      <c r="O3804" s="59">
        <v>25771420</v>
      </c>
    </row>
    <row r="3805" spans="1:15" x14ac:dyDescent="0.3">
      <c r="A3805" t="s">
        <v>690</v>
      </c>
      <c r="B3805">
        <v>121.13</v>
      </c>
      <c r="C3805">
        <v>1</v>
      </c>
      <c r="D3805" s="18">
        <v>39233</v>
      </c>
      <c r="E3805" s="18">
        <v>39244</v>
      </c>
      <c r="F3805" t="s">
        <v>5957</v>
      </c>
      <c r="G3805" t="s">
        <v>5969</v>
      </c>
      <c r="H3805" t="s">
        <v>675</v>
      </c>
      <c r="I3805" t="s">
        <v>711</v>
      </c>
      <c r="J3805" t="s">
        <v>712</v>
      </c>
      <c r="K3805" t="s">
        <v>1004</v>
      </c>
      <c r="L3805" t="s">
        <v>2286</v>
      </c>
      <c r="M3805">
        <v>2401129</v>
      </c>
      <c r="N3805">
        <v>30300</v>
      </c>
      <c r="O3805" s="59">
        <v>26242691</v>
      </c>
    </row>
    <row r="3806" spans="1:15" x14ac:dyDescent="0.3">
      <c r="A3806" t="s">
        <v>690</v>
      </c>
      <c r="B3806">
        <v>135.16999999999999</v>
      </c>
      <c r="C3806">
        <v>3</v>
      </c>
      <c r="D3806" s="18">
        <v>39410</v>
      </c>
      <c r="E3806" s="18">
        <v>39429</v>
      </c>
      <c r="F3806" t="s">
        <v>5959</v>
      </c>
      <c r="G3806" t="s">
        <v>5968</v>
      </c>
      <c r="H3806" t="s">
        <v>720</v>
      </c>
      <c r="I3806" t="s">
        <v>711</v>
      </c>
      <c r="J3806" t="s">
        <v>712</v>
      </c>
      <c r="K3806" t="s">
        <v>801</v>
      </c>
      <c r="L3806" t="s">
        <v>1295</v>
      </c>
      <c r="M3806">
        <v>1864362</v>
      </c>
      <c r="N3806">
        <v>90830</v>
      </c>
      <c r="O3806" s="59">
        <v>27601120</v>
      </c>
    </row>
    <row r="3807" spans="1:15" x14ac:dyDescent="0.3">
      <c r="A3807" t="s">
        <v>690</v>
      </c>
      <c r="B3807">
        <v>122.89</v>
      </c>
      <c r="C3807">
        <v>2</v>
      </c>
      <c r="D3807" s="18">
        <v>39297</v>
      </c>
      <c r="E3807" s="18">
        <v>39333</v>
      </c>
      <c r="F3807" t="s">
        <v>5958</v>
      </c>
      <c r="G3807" t="s">
        <v>5969</v>
      </c>
      <c r="H3807" t="s">
        <v>675</v>
      </c>
      <c r="I3807" t="s">
        <v>711</v>
      </c>
      <c r="J3807" t="s">
        <v>712</v>
      </c>
      <c r="K3807" t="s">
        <v>854</v>
      </c>
      <c r="L3807" t="s">
        <v>2285</v>
      </c>
      <c r="M3807">
        <v>157766</v>
      </c>
      <c r="N3807">
        <v>30300</v>
      </c>
      <c r="O3807" s="59">
        <v>26676432</v>
      </c>
    </row>
    <row r="3808" spans="1:15" x14ac:dyDescent="0.3">
      <c r="A3808" t="s">
        <v>709</v>
      </c>
      <c r="B3808">
        <v>98.73</v>
      </c>
      <c r="C3808">
        <v>1</v>
      </c>
      <c r="D3808" s="18">
        <v>39359</v>
      </c>
      <c r="E3808" s="18">
        <v>39404</v>
      </c>
      <c r="F3808" t="s">
        <v>5959</v>
      </c>
      <c r="G3808" t="s">
        <v>5968</v>
      </c>
      <c r="H3808" t="s">
        <v>720</v>
      </c>
      <c r="I3808" t="s">
        <v>706</v>
      </c>
      <c r="J3808" t="s">
        <v>707</v>
      </c>
      <c r="K3808" t="s">
        <v>2284</v>
      </c>
      <c r="L3808" t="s">
        <v>2283</v>
      </c>
      <c r="M3808">
        <v>2296287</v>
      </c>
      <c r="N3808">
        <v>90830</v>
      </c>
      <c r="O3808" s="59">
        <v>26840987</v>
      </c>
    </row>
    <row r="3809" spans="1:15" x14ac:dyDescent="0.3">
      <c r="A3809" t="s">
        <v>709</v>
      </c>
      <c r="B3809">
        <v>134.01</v>
      </c>
      <c r="C3809">
        <v>3</v>
      </c>
      <c r="D3809" s="18">
        <v>39209</v>
      </c>
      <c r="E3809" s="18">
        <v>39211</v>
      </c>
      <c r="F3809" t="s">
        <v>5957</v>
      </c>
      <c r="G3809" t="s">
        <v>5969</v>
      </c>
      <c r="H3809" t="s">
        <v>681</v>
      </c>
      <c r="I3809" t="s">
        <v>746</v>
      </c>
      <c r="J3809" t="s">
        <v>747</v>
      </c>
      <c r="K3809" t="s">
        <v>1129</v>
      </c>
      <c r="L3809" t="s">
        <v>2282</v>
      </c>
      <c r="M3809">
        <v>380454</v>
      </c>
      <c r="N3809">
        <v>16000</v>
      </c>
      <c r="O3809" s="59">
        <v>17703698</v>
      </c>
    </row>
    <row r="3810" spans="1:15" x14ac:dyDescent="0.3">
      <c r="A3810" t="s">
        <v>676</v>
      </c>
      <c r="B3810">
        <v>182.75</v>
      </c>
      <c r="C3810">
        <v>3</v>
      </c>
      <c r="D3810" s="18">
        <v>39382</v>
      </c>
      <c r="E3810" s="18">
        <v>39411</v>
      </c>
      <c r="F3810" t="s">
        <v>5959</v>
      </c>
      <c r="G3810" t="s">
        <v>5969</v>
      </c>
      <c r="H3810" t="s">
        <v>699</v>
      </c>
      <c r="I3810" t="s">
        <v>683</v>
      </c>
      <c r="J3810" t="s">
        <v>684</v>
      </c>
      <c r="K3810" t="s">
        <v>1142</v>
      </c>
      <c r="L3810" t="s">
        <v>2281</v>
      </c>
      <c r="M3810">
        <v>2177934</v>
      </c>
      <c r="N3810">
        <v>70700</v>
      </c>
      <c r="O3810" s="59">
        <v>27316676</v>
      </c>
    </row>
    <row r="3811" spans="1:15" x14ac:dyDescent="0.3">
      <c r="A3811" t="s">
        <v>690</v>
      </c>
      <c r="B3811">
        <v>128.88999999999999</v>
      </c>
      <c r="C3811">
        <v>1</v>
      </c>
      <c r="D3811" s="18">
        <v>39398</v>
      </c>
      <c r="E3811" s="18">
        <v>39426</v>
      </c>
      <c r="F3811" t="s">
        <v>5959</v>
      </c>
      <c r="G3811" t="s">
        <v>5969</v>
      </c>
      <c r="H3811" t="s">
        <v>681</v>
      </c>
      <c r="I3811" t="s">
        <v>839</v>
      </c>
      <c r="J3811" t="s">
        <v>797</v>
      </c>
      <c r="K3811" t="s">
        <v>2280</v>
      </c>
      <c r="L3811" t="s">
        <v>2279</v>
      </c>
      <c r="M3811">
        <v>141203</v>
      </c>
      <c r="N3811">
        <v>16000</v>
      </c>
      <c r="O3811" s="59">
        <v>27491612</v>
      </c>
    </row>
    <row r="3812" spans="1:15" x14ac:dyDescent="0.3">
      <c r="A3812" t="s">
        <v>690</v>
      </c>
      <c r="B3812">
        <v>92.9</v>
      </c>
      <c r="C3812">
        <v>2</v>
      </c>
      <c r="D3812" s="18">
        <v>39177</v>
      </c>
      <c r="E3812" s="18">
        <v>39184</v>
      </c>
      <c r="F3812" t="s">
        <v>5957</v>
      </c>
      <c r="G3812" t="s">
        <v>5969</v>
      </c>
      <c r="H3812" t="s">
        <v>681</v>
      </c>
      <c r="I3812" t="s">
        <v>711</v>
      </c>
      <c r="J3812" t="s">
        <v>712</v>
      </c>
      <c r="K3812" t="s">
        <v>1214</v>
      </c>
      <c r="L3812" t="s">
        <v>2278</v>
      </c>
      <c r="M3812">
        <v>720325</v>
      </c>
      <c r="N3812">
        <v>16000</v>
      </c>
      <c r="O3812" s="59">
        <v>25763678</v>
      </c>
    </row>
    <row r="3813" spans="1:15" x14ac:dyDescent="0.3">
      <c r="A3813" t="s">
        <v>696</v>
      </c>
      <c r="B3813">
        <v>191.28</v>
      </c>
      <c r="C3813">
        <v>3</v>
      </c>
      <c r="D3813" s="18">
        <v>39396</v>
      </c>
      <c r="E3813" s="18">
        <v>39396</v>
      </c>
      <c r="F3813" t="s">
        <v>5959</v>
      </c>
      <c r="G3813" t="s">
        <v>5969</v>
      </c>
      <c r="H3813" t="s">
        <v>699</v>
      </c>
      <c r="I3813" t="s">
        <v>693</v>
      </c>
      <c r="J3813" t="s">
        <v>694</v>
      </c>
      <c r="K3813" t="s">
        <v>1133</v>
      </c>
      <c r="L3813" t="s">
        <v>2277</v>
      </c>
      <c r="M3813">
        <v>2937315</v>
      </c>
      <c r="N3813">
        <v>70700</v>
      </c>
      <c r="O3813" s="59">
        <v>27482823</v>
      </c>
    </row>
    <row r="3814" spans="1:15" x14ac:dyDescent="0.3">
      <c r="A3814" t="s">
        <v>696</v>
      </c>
      <c r="B3814">
        <v>168.82</v>
      </c>
      <c r="C3814">
        <v>2</v>
      </c>
      <c r="D3814" s="18">
        <v>39268</v>
      </c>
      <c r="E3814" s="18">
        <v>39287</v>
      </c>
      <c r="F3814" t="s">
        <v>5958</v>
      </c>
      <c r="G3814" t="s">
        <v>5968</v>
      </c>
      <c r="H3814" t="s">
        <v>720</v>
      </c>
      <c r="I3814" t="s">
        <v>693</v>
      </c>
      <c r="J3814" t="s">
        <v>694</v>
      </c>
      <c r="K3814" t="s">
        <v>717</v>
      </c>
      <c r="L3814" t="s">
        <v>1996</v>
      </c>
      <c r="M3814">
        <v>1724592</v>
      </c>
      <c r="N3814">
        <v>90830</v>
      </c>
      <c r="O3814" s="59">
        <v>26472689</v>
      </c>
    </row>
    <row r="3815" spans="1:15" x14ac:dyDescent="0.3">
      <c r="A3815" t="s">
        <v>690</v>
      </c>
      <c r="B3815">
        <v>136.44</v>
      </c>
      <c r="C3815">
        <v>2</v>
      </c>
      <c r="D3815" s="18">
        <v>39396</v>
      </c>
      <c r="E3815" s="18">
        <v>39404</v>
      </c>
      <c r="F3815" t="s">
        <v>5959</v>
      </c>
      <c r="G3815" t="s">
        <v>5969</v>
      </c>
      <c r="H3815" t="s">
        <v>675</v>
      </c>
      <c r="I3815" t="s">
        <v>722</v>
      </c>
      <c r="J3815" t="s">
        <v>797</v>
      </c>
      <c r="K3815" t="s">
        <v>1827</v>
      </c>
      <c r="L3815" t="s">
        <v>1535</v>
      </c>
      <c r="M3815">
        <v>107375</v>
      </c>
      <c r="N3815">
        <v>30300</v>
      </c>
      <c r="O3815" s="59">
        <v>27488733</v>
      </c>
    </row>
    <row r="3816" spans="1:15" x14ac:dyDescent="0.3">
      <c r="A3816" t="s">
        <v>690</v>
      </c>
      <c r="B3816">
        <v>184.08</v>
      </c>
      <c r="C3816">
        <v>4</v>
      </c>
      <c r="D3816" s="18">
        <v>39145</v>
      </c>
      <c r="E3816" s="18">
        <v>39175</v>
      </c>
      <c r="F3816" t="s">
        <v>5960</v>
      </c>
      <c r="G3816" t="s">
        <v>5968</v>
      </c>
      <c r="H3816" t="s">
        <v>755</v>
      </c>
      <c r="I3816" t="s">
        <v>687</v>
      </c>
      <c r="J3816" t="s">
        <v>688</v>
      </c>
      <c r="K3816" t="s">
        <v>1993</v>
      </c>
      <c r="L3816" t="s">
        <v>702</v>
      </c>
      <c r="M3816">
        <v>267254</v>
      </c>
      <c r="N3816">
        <v>87000</v>
      </c>
      <c r="O3816" s="59">
        <v>25546601</v>
      </c>
    </row>
    <row r="3817" spans="1:15" x14ac:dyDescent="0.3">
      <c r="A3817" t="s">
        <v>696</v>
      </c>
      <c r="B3817">
        <v>161.15</v>
      </c>
      <c r="C3817">
        <v>3</v>
      </c>
      <c r="D3817" s="18">
        <v>39283</v>
      </c>
      <c r="E3817" s="18">
        <v>39299</v>
      </c>
      <c r="F3817" t="s">
        <v>5958</v>
      </c>
      <c r="G3817" t="s">
        <v>5969</v>
      </c>
      <c r="H3817" t="s">
        <v>675</v>
      </c>
      <c r="I3817" t="s">
        <v>693</v>
      </c>
      <c r="J3817" t="s">
        <v>694</v>
      </c>
      <c r="K3817" t="s">
        <v>740</v>
      </c>
      <c r="L3817" t="s">
        <v>739</v>
      </c>
      <c r="M3817">
        <v>346968</v>
      </c>
      <c r="N3817">
        <v>30300</v>
      </c>
      <c r="O3817" s="59">
        <v>26420085</v>
      </c>
    </row>
    <row r="3818" spans="1:15" x14ac:dyDescent="0.3">
      <c r="A3818" t="s">
        <v>690</v>
      </c>
      <c r="B3818">
        <v>136.75</v>
      </c>
      <c r="C3818">
        <v>2</v>
      </c>
      <c r="D3818" s="18">
        <v>39216</v>
      </c>
      <c r="E3818" s="18">
        <v>39217</v>
      </c>
      <c r="F3818" t="s">
        <v>5957</v>
      </c>
      <c r="G3818" t="s">
        <v>5969</v>
      </c>
      <c r="H3818" t="s">
        <v>675</v>
      </c>
      <c r="I3818" t="s">
        <v>687</v>
      </c>
      <c r="J3818" t="s">
        <v>688</v>
      </c>
      <c r="K3818" t="s">
        <v>928</v>
      </c>
      <c r="L3818" t="s">
        <v>2276</v>
      </c>
      <c r="M3818">
        <v>2082267</v>
      </c>
      <c r="N3818">
        <v>30300</v>
      </c>
      <c r="O3818" s="59">
        <v>26092041</v>
      </c>
    </row>
    <row r="3819" spans="1:15" x14ac:dyDescent="0.3">
      <c r="A3819" t="s">
        <v>676</v>
      </c>
      <c r="B3819">
        <v>140.33000000000001</v>
      </c>
      <c r="C3819">
        <v>2</v>
      </c>
      <c r="D3819" s="18">
        <v>39345</v>
      </c>
      <c r="E3819" s="18">
        <v>39413</v>
      </c>
      <c r="F3819" t="s">
        <v>5958</v>
      </c>
      <c r="G3819" t="s">
        <v>5968</v>
      </c>
      <c r="H3819" t="s">
        <v>720</v>
      </c>
      <c r="I3819" t="s">
        <v>672</v>
      </c>
      <c r="J3819" t="s">
        <v>779</v>
      </c>
      <c r="K3819" t="s">
        <v>2275</v>
      </c>
      <c r="L3819" t="s">
        <v>2274</v>
      </c>
      <c r="M3819">
        <v>9018119</v>
      </c>
      <c r="N3819">
        <v>90830</v>
      </c>
      <c r="O3819" s="59">
        <v>27069209</v>
      </c>
    </row>
    <row r="3820" spans="1:15" x14ac:dyDescent="0.3">
      <c r="A3820" t="s">
        <v>690</v>
      </c>
      <c r="B3820">
        <v>171.66</v>
      </c>
      <c r="C3820">
        <v>2</v>
      </c>
      <c r="D3820" s="18">
        <v>39397</v>
      </c>
      <c r="E3820" s="18">
        <v>39432</v>
      </c>
      <c r="F3820" t="s">
        <v>5959</v>
      </c>
      <c r="G3820" t="s">
        <v>5969</v>
      </c>
      <c r="H3820" t="s">
        <v>699</v>
      </c>
      <c r="I3820" t="s">
        <v>711</v>
      </c>
      <c r="J3820" t="s">
        <v>712</v>
      </c>
      <c r="K3820" t="s">
        <v>1214</v>
      </c>
      <c r="L3820" t="s">
        <v>2273</v>
      </c>
      <c r="M3820">
        <v>2860417</v>
      </c>
      <c r="N3820">
        <v>70700</v>
      </c>
      <c r="O3820" s="59">
        <v>27480817</v>
      </c>
    </row>
    <row r="3821" spans="1:15" x14ac:dyDescent="0.3">
      <c r="A3821" t="s">
        <v>690</v>
      </c>
      <c r="B3821">
        <v>100.7</v>
      </c>
      <c r="C3821">
        <v>2</v>
      </c>
      <c r="D3821" s="18">
        <v>39290</v>
      </c>
      <c r="E3821" s="18">
        <v>39325</v>
      </c>
      <c r="F3821" t="s">
        <v>5958</v>
      </c>
      <c r="G3821" t="s">
        <v>5969</v>
      </c>
      <c r="H3821" t="s">
        <v>681</v>
      </c>
      <c r="I3821" t="s">
        <v>722</v>
      </c>
      <c r="J3821" t="s">
        <v>797</v>
      </c>
      <c r="K3821" t="s">
        <v>2272</v>
      </c>
      <c r="L3821" t="s">
        <v>2271</v>
      </c>
      <c r="M3821">
        <v>1837863</v>
      </c>
      <c r="N3821">
        <v>16000</v>
      </c>
      <c r="O3821" s="59">
        <v>26672356</v>
      </c>
    </row>
    <row r="3822" spans="1:15" x14ac:dyDescent="0.3">
      <c r="A3822" t="s">
        <v>709</v>
      </c>
      <c r="B3822">
        <v>115.68</v>
      </c>
      <c r="C3822">
        <v>2</v>
      </c>
      <c r="D3822" s="18">
        <v>39250</v>
      </c>
      <c r="E3822" s="18">
        <v>39288</v>
      </c>
      <c r="F3822" t="s">
        <v>5957</v>
      </c>
      <c r="G3822" t="s">
        <v>5969</v>
      </c>
      <c r="H3822" t="s">
        <v>681</v>
      </c>
      <c r="I3822" t="s">
        <v>771</v>
      </c>
      <c r="J3822" t="s">
        <v>772</v>
      </c>
      <c r="K3822" t="s">
        <v>2270</v>
      </c>
      <c r="L3822" t="s">
        <v>2269</v>
      </c>
      <c r="M3822">
        <v>9080503</v>
      </c>
      <c r="N3822">
        <v>16000</v>
      </c>
      <c r="O3822" s="59">
        <v>26291943</v>
      </c>
    </row>
    <row r="3823" spans="1:15" x14ac:dyDescent="0.3">
      <c r="A3823" t="s">
        <v>676</v>
      </c>
      <c r="B3823">
        <v>94.77</v>
      </c>
      <c r="C3823">
        <v>1</v>
      </c>
      <c r="D3823" s="18">
        <v>39272</v>
      </c>
      <c r="E3823" s="18">
        <v>39342</v>
      </c>
      <c r="F3823" t="s">
        <v>5958</v>
      </c>
      <c r="G3823" t="s">
        <v>5969</v>
      </c>
      <c r="H3823" t="s">
        <v>681</v>
      </c>
      <c r="I3823" t="s">
        <v>678</v>
      </c>
      <c r="J3823" t="s">
        <v>679</v>
      </c>
      <c r="K3823" t="s">
        <v>868</v>
      </c>
      <c r="L3823" t="s">
        <v>867</v>
      </c>
      <c r="M3823">
        <v>2229378</v>
      </c>
      <c r="N3823">
        <v>16000</v>
      </c>
      <c r="O3823" s="59">
        <v>26524030</v>
      </c>
    </row>
    <row r="3824" spans="1:15" x14ac:dyDescent="0.3">
      <c r="A3824" t="s">
        <v>696</v>
      </c>
      <c r="B3824">
        <v>161.15</v>
      </c>
      <c r="C3824">
        <v>3</v>
      </c>
      <c r="D3824" s="18">
        <v>39361</v>
      </c>
      <c r="E3824" s="18">
        <v>39383</v>
      </c>
      <c r="F3824" t="s">
        <v>5959</v>
      </c>
      <c r="G3824" t="s">
        <v>5969</v>
      </c>
      <c r="H3824" t="s">
        <v>675</v>
      </c>
      <c r="I3824" t="s">
        <v>693</v>
      </c>
      <c r="J3824" t="s">
        <v>694</v>
      </c>
      <c r="K3824" t="s">
        <v>2268</v>
      </c>
      <c r="L3824" t="s">
        <v>2267</v>
      </c>
      <c r="M3824">
        <v>2091077</v>
      </c>
      <c r="N3824">
        <v>30300</v>
      </c>
      <c r="O3824" s="59">
        <v>27232602</v>
      </c>
    </row>
    <row r="3825" spans="1:15" x14ac:dyDescent="0.3">
      <c r="A3825" t="s">
        <v>696</v>
      </c>
      <c r="B3825">
        <v>124.43</v>
      </c>
      <c r="C3825">
        <v>1</v>
      </c>
      <c r="D3825" s="18">
        <v>39324</v>
      </c>
      <c r="E3825" s="18">
        <v>39342</v>
      </c>
      <c r="F3825" t="s">
        <v>5958</v>
      </c>
      <c r="G3825" t="s">
        <v>5969</v>
      </c>
      <c r="H3825" t="s">
        <v>681</v>
      </c>
      <c r="I3825" t="s">
        <v>693</v>
      </c>
      <c r="J3825" t="s">
        <v>694</v>
      </c>
      <c r="K3825" t="s">
        <v>2266</v>
      </c>
      <c r="L3825" t="s">
        <v>2265</v>
      </c>
      <c r="M3825">
        <v>9034524</v>
      </c>
      <c r="N3825">
        <v>16000</v>
      </c>
      <c r="O3825" s="59">
        <v>26906803</v>
      </c>
    </row>
    <row r="3826" spans="1:15" x14ac:dyDescent="0.3">
      <c r="A3826" t="s">
        <v>690</v>
      </c>
      <c r="B3826">
        <v>121.13</v>
      </c>
      <c r="C3826">
        <v>1</v>
      </c>
      <c r="D3826" s="18">
        <v>39307</v>
      </c>
      <c r="E3826" s="18">
        <v>39322</v>
      </c>
      <c r="F3826" t="s">
        <v>5958</v>
      </c>
      <c r="G3826" t="s">
        <v>5969</v>
      </c>
      <c r="H3826" t="s">
        <v>675</v>
      </c>
      <c r="I3826" t="s">
        <v>711</v>
      </c>
      <c r="J3826" t="s">
        <v>712</v>
      </c>
      <c r="K3826" t="s">
        <v>935</v>
      </c>
      <c r="L3826" t="s">
        <v>2264</v>
      </c>
      <c r="M3826">
        <v>2875465</v>
      </c>
      <c r="N3826">
        <v>30300</v>
      </c>
      <c r="O3826" s="59">
        <v>26782373</v>
      </c>
    </row>
    <row r="3827" spans="1:15" x14ac:dyDescent="0.3">
      <c r="A3827" t="s">
        <v>696</v>
      </c>
      <c r="B3827">
        <v>168.82</v>
      </c>
      <c r="C3827">
        <v>2</v>
      </c>
      <c r="D3827" s="18">
        <v>39089</v>
      </c>
      <c r="E3827" s="18">
        <v>39112</v>
      </c>
      <c r="F3827" t="s">
        <v>5960</v>
      </c>
      <c r="G3827" t="s">
        <v>5968</v>
      </c>
      <c r="H3827" t="s">
        <v>720</v>
      </c>
      <c r="I3827" t="s">
        <v>693</v>
      </c>
      <c r="J3827" t="s">
        <v>694</v>
      </c>
      <c r="K3827" t="s">
        <v>2145</v>
      </c>
      <c r="L3827" t="s">
        <v>691</v>
      </c>
      <c r="M3827">
        <v>352147</v>
      </c>
      <c r="N3827">
        <v>90830</v>
      </c>
      <c r="O3827" s="59">
        <v>25174944</v>
      </c>
    </row>
    <row r="3828" spans="1:15" x14ac:dyDescent="0.3">
      <c r="A3828" t="s">
        <v>690</v>
      </c>
      <c r="B3828">
        <v>92.9</v>
      </c>
      <c r="C3828">
        <v>2</v>
      </c>
      <c r="D3828" s="18">
        <v>39304</v>
      </c>
      <c r="E3828" s="18">
        <v>39317</v>
      </c>
      <c r="F3828" t="s">
        <v>5958</v>
      </c>
      <c r="G3828" t="s">
        <v>5969</v>
      </c>
      <c r="H3828" t="s">
        <v>681</v>
      </c>
      <c r="I3828" t="s">
        <v>711</v>
      </c>
      <c r="J3828" t="s">
        <v>712</v>
      </c>
      <c r="K3828" t="s">
        <v>2263</v>
      </c>
      <c r="L3828" t="s">
        <v>2262</v>
      </c>
      <c r="M3828">
        <v>2689530</v>
      </c>
      <c r="N3828">
        <v>16000</v>
      </c>
      <c r="O3828" s="59">
        <v>26783287</v>
      </c>
    </row>
    <row r="3829" spans="1:15" x14ac:dyDescent="0.3">
      <c r="A3829" t="s">
        <v>696</v>
      </c>
      <c r="B3829">
        <v>175</v>
      </c>
      <c r="C3829">
        <v>3</v>
      </c>
      <c r="D3829" s="18">
        <v>39140</v>
      </c>
      <c r="E3829" s="18">
        <v>39165</v>
      </c>
      <c r="F3829" t="s">
        <v>5960</v>
      </c>
      <c r="G3829" t="s">
        <v>5968</v>
      </c>
      <c r="H3829" t="s">
        <v>720</v>
      </c>
      <c r="I3829" t="s">
        <v>693</v>
      </c>
      <c r="J3829" t="s">
        <v>694</v>
      </c>
      <c r="K3829" t="s">
        <v>953</v>
      </c>
      <c r="L3829" t="s">
        <v>2261</v>
      </c>
      <c r="M3829">
        <v>345792</v>
      </c>
      <c r="N3829">
        <v>90830</v>
      </c>
      <c r="O3829" s="59">
        <v>25521213</v>
      </c>
    </row>
    <row r="3830" spans="1:15" x14ac:dyDescent="0.3">
      <c r="A3830" t="s">
        <v>690</v>
      </c>
      <c r="B3830">
        <v>121.13</v>
      </c>
      <c r="C3830">
        <v>1</v>
      </c>
      <c r="D3830" s="18">
        <v>39356</v>
      </c>
      <c r="E3830" s="18">
        <v>39375</v>
      </c>
      <c r="F3830" t="s">
        <v>5959</v>
      </c>
      <c r="G3830" t="s">
        <v>5969</v>
      </c>
      <c r="H3830" t="s">
        <v>675</v>
      </c>
      <c r="I3830" t="s">
        <v>711</v>
      </c>
      <c r="J3830" t="s">
        <v>712</v>
      </c>
      <c r="K3830" t="s">
        <v>1082</v>
      </c>
      <c r="L3830" t="s">
        <v>1543</v>
      </c>
      <c r="M3830">
        <v>135682</v>
      </c>
      <c r="N3830">
        <v>30300</v>
      </c>
      <c r="O3830" s="59">
        <v>27161913</v>
      </c>
    </row>
    <row r="3831" spans="1:15" x14ac:dyDescent="0.3">
      <c r="A3831" t="s">
        <v>690</v>
      </c>
      <c r="B3831">
        <v>137.02000000000001</v>
      </c>
      <c r="C3831">
        <v>3</v>
      </c>
      <c r="D3831" s="18">
        <v>39233</v>
      </c>
      <c r="E3831" s="18">
        <v>39273</v>
      </c>
      <c r="F3831" t="s">
        <v>5957</v>
      </c>
      <c r="G3831" t="s">
        <v>5969</v>
      </c>
      <c r="H3831" t="s">
        <v>675</v>
      </c>
      <c r="I3831" t="s">
        <v>722</v>
      </c>
      <c r="J3831" t="s">
        <v>723</v>
      </c>
      <c r="K3831" t="s">
        <v>903</v>
      </c>
      <c r="L3831" t="s">
        <v>2260</v>
      </c>
      <c r="M3831">
        <v>163524</v>
      </c>
      <c r="N3831">
        <v>30300</v>
      </c>
      <c r="O3831" s="59">
        <v>26298974</v>
      </c>
    </row>
    <row r="3832" spans="1:15" x14ac:dyDescent="0.3">
      <c r="A3832" t="s">
        <v>676</v>
      </c>
      <c r="B3832">
        <v>142.59</v>
      </c>
      <c r="C3832">
        <v>2</v>
      </c>
      <c r="D3832" s="18">
        <v>39249</v>
      </c>
      <c r="E3832" s="18">
        <v>39252</v>
      </c>
      <c r="F3832" t="s">
        <v>5957</v>
      </c>
      <c r="G3832" t="s">
        <v>5969</v>
      </c>
      <c r="H3832" t="s">
        <v>675</v>
      </c>
      <c r="I3832" t="s">
        <v>683</v>
      </c>
      <c r="J3832" t="s">
        <v>735</v>
      </c>
      <c r="K3832" t="s">
        <v>736</v>
      </c>
      <c r="L3832" t="s">
        <v>2259</v>
      </c>
      <c r="M3832">
        <v>247204</v>
      </c>
      <c r="N3832">
        <v>30300</v>
      </c>
      <c r="O3832" s="59">
        <v>26359078</v>
      </c>
    </row>
    <row r="3833" spans="1:15" x14ac:dyDescent="0.3">
      <c r="A3833" t="s">
        <v>709</v>
      </c>
      <c r="B3833">
        <v>185.15</v>
      </c>
      <c r="C3833">
        <v>4</v>
      </c>
      <c r="D3833" s="18">
        <v>39438</v>
      </c>
      <c r="E3833" s="18">
        <v>39459</v>
      </c>
      <c r="F3833" t="s">
        <v>5959</v>
      </c>
      <c r="G3833" t="s">
        <v>5968</v>
      </c>
      <c r="H3833" t="s">
        <v>755</v>
      </c>
      <c r="I3833" t="s">
        <v>771</v>
      </c>
      <c r="J3833" t="s">
        <v>772</v>
      </c>
      <c r="K3833" t="s">
        <v>2258</v>
      </c>
      <c r="L3833" t="s">
        <v>2257</v>
      </c>
      <c r="M3833">
        <v>929209</v>
      </c>
      <c r="N3833">
        <v>87000</v>
      </c>
      <c r="O3833" s="59">
        <v>27804074</v>
      </c>
    </row>
    <row r="3834" spans="1:15" x14ac:dyDescent="0.3">
      <c r="A3834" t="s">
        <v>709</v>
      </c>
      <c r="B3834">
        <v>145.01</v>
      </c>
      <c r="C3834">
        <v>2</v>
      </c>
      <c r="D3834" s="18">
        <v>39275</v>
      </c>
      <c r="E3834" s="18">
        <v>39321</v>
      </c>
      <c r="F3834" t="s">
        <v>5958</v>
      </c>
      <c r="G3834" t="s">
        <v>5969</v>
      </c>
      <c r="H3834" t="s">
        <v>675</v>
      </c>
      <c r="I3834" t="s">
        <v>706</v>
      </c>
      <c r="J3834" t="s">
        <v>707</v>
      </c>
      <c r="K3834" t="s">
        <v>2256</v>
      </c>
      <c r="L3834" t="s">
        <v>2255</v>
      </c>
      <c r="M3834">
        <v>868376</v>
      </c>
      <c r="N3834">
        <v>30300</v>
      </c>
      <c r="O3834" s="59">
        <v>26514199</v>
      </c>
    </row>
    <row r="3835" spans="1:15" x14ac:dyDescent="0.3">
      <c r="A3835" t="s">
        <v>709</v>
      </c>
      <c r="B3835">
        <v>191.87</v>
      </c>
      <c r="C3835">
        <v>2</v>
      </c>
      <c r="D3835" s="18">
        <v>39151</v>
      </c>
      <c r="E3835" s="18">
        <v>39174</v>
      </c>
      <c r="F3835" t="s">
        <v>5960</v>
      </c>
      <c r="G3835" t="s">
        <v>5969</v>
      </c>
      <c r="H3835" t="s">
        <v>699</v>
      </c>
      <c r="I3835" t="s">
        <v>726</v>
      </c>
      <c r="J3835" t="s">
        <v>727</v>
      </c>
      <c r="K3835" t="s">
        <v>728</v>
      </c>
      <c r="L3835" t="s">
        <v>2254</v>
      </c>
      <c r="M3835">
        <v>2511035</v>
      </c>
      <c r="N3835">
        <v>70700</v>
      </c>
      <c r="O3835" s="59">
        <v>25597382</v>
      </c>
    </row>
    <row r="3836" spans="1:15" x14ac:dyDescent="0.3">
      <c r="A3836" t="s">
        <v>690</v>
      </c>
      <c r="B3836">
        <v>98.91</v>
      </c>
      <c r="C3836">
        <v>1</v>
      </c>
      <c r="D3836" s="18">
        <v>39173</v>
      </c>
      <c r="E3836" s="18">
        <v>39211</v>
      </c>
      <c r="F3836" t="s">
        <v>5957</v>
      </c>
      <c r="G3836" t="s">
        <v>5969</v>
      </c>
      <c r="H3836" t="s">
        <v>681</v>
      </c>
      <c r="I3836" t="s">
        <v>711</v>
      </c>
      <c r="J3836" t="s">
        <v>712</v>
      </c>
      <c r="K3836" t="s">
        <v>854</v>
      </c>
      <c r="L3836" t="s">
        <v>2253</v>
      </c>
      <c r="M3836">
        <v>156812</v>
      </c>
      <c r="N3836">
        <v>16000</v>
      </c>
      <c r="O3836" s="59">
        <v>25764224</v>
      </c>
    </row>
    <row r="3837" spans="1:15" x14ac:dyDescent="0.3">
      <c r="A3837" t="s">
        <v>676</v>
      </c>
      <c r="B3837">
        <v>190.96</v>
      </c>
      <c r="C3837">
        <v>3</v>
      </c>
      <c r="D3837" s="18">
        <v>39173</v>
      </c>
      <c r="E3837" s="18">
        <v>39198</v>
      </c>
      <c r="F3837" t="s">
        <v>5957</v>
      </c>
      <c r="G3837" t="s">
        <v>5968</v>
      </c>
      <c r="H3837" t="s">
        <v>755</v>
      </c>
      <c r="I3837" t="s">
        <v>683</v>
      </c>
      <c r="J3837" t="s">
        <v>684</v>
      </c>
      <c r="K3837" t="s">
        <v>685</v>
      </c>
      <c r="L3837" t="s">
        <v>2252</v>
      </c>
      <c r="M3837">
        <v>2112189</v>
      </c>
      <c r="N3837">
        <v>87000</v>
      </c>
      <c r="O3837" s="59">
        <v>25753636</v>
      </c>
    </row>
    <row r="3838" spans="1:15" x14ac:dyDescent="0.3">
      <c r="A3838" t="s">
        <v>690</v>
      </c>
      <c r="B3838">
        <v>137.02000000000001</v>
      </c>
      <c r="C3838">
        <v>3</v>
      </c>
      <c r="D3838" s="18">
        <v>39255</v>
      </c>
      <c r="E3838" s="18">
        <v>39280</v>
      </c>
      <c r="F3838" t="s">
        <v>5957</v>
      </c>
      <c r="G3838" t="s">
        <v>5969</v>
      </c>
      <c r="H3838" t="s">
        <v>675</v>
      </c>
      <c r="I3838" t="s">
        <v>722</v>
      </c>
      <c r="J3838" t="s">
        <v>723</v>
      </c>
      <c r="K3838" t="s">
        <v>2251</v>
      </c>
      <c r="L3838" t="s">
        <v>2250</v>
      </c>
      <c r="M3838">
        <v>2263502</v>
      </c>
      <c r="N3838">
        <v>30300</v>
      </c>
      <c r="O3838" s="59">
        <v>26405903</v>
      </c>
    </row>
    <row r="3839" spans="1:15" x14ac:dyDescent="0.3">
      <c r="A3839" t="s">
        <v>696</v>
      </c>
      <c r="B3839">
        <v>124.43</v>
      </c>
      <c r="C3839">
        <v>1</v>
      </c>
      <c r="D3839" s="18">
        <v>39402</v>
      </c>
      <c r="E3839" s="18">
        <v>39427</v>
      </c>
      <c r="F3839" t="s">
        <v>5959</v>
      </c>
      <c r="G3839" t="s">
        <v>5969</v>
      </c>
      <c r="H3839" t="s">
        <v>681</v>
      </c>
      <c r="I3839" t="s">
        <v>693</v>
      </c>
      <c r="J3839" t="s">
        <v>694</v>
      </c>
      <c r="K3839" t="s">
        <v>862</v>
      </c>
      <c r="L3839" t="s">
        <v>1683</v>
      </c>
      <c r="M3839">
        <v>355989</v>
      </c>
      <c r="N3839">
        <v>16000</v>
      </c>
      <c r="O3839" s="59">
        <v>27563003</v>
      </c>
    </row>
    <row r="3840" spans="1:15" x14ac:dyDescent="0.3">
      <c r="A3840" t="s">
        <v>696</v>
      </c>
      <c r="B3840">
        <v>174.63</v>
      </c>
      <c r="C3840">
        <v>3</v>
      </c>
      <c r="D3840" s="18">
        <v>39361</v>
      </c>
      <c r="E3840" s="18">
        <v>39367</v>
      </c>
      <c r="F3840" t="s">
        <v>5959</v>
      </c>
      <c r="G3840" t="s">
        <v>5968</v>
      </c>
      <c r="H3840" t="s">
        <v>720</v>
      </c>
      <c r="I3840" t="s">
        <v>693</v>
      </c>
      <c r="J3840" t="s">
        <v>694</v>
      </c>
      <c r="K3840" t="s">
        <v>1074</v>
      </c>
      <c r="L3840" t="s">
        <v>1920</v>
      </c>
      <c r="M3840">
        <v>2707914</v>
      </c>
      <c r="N3840">
        <v>90830</v>
      </c>
      <c r="O3840" s="59">
        <v>27235125</v>
      </c>
    </row>
    <row r="3841" spans="1:15" x14ac:dyDescent="0.3">
      <c r="A3841" t="s">
        <v>690</v>
      </c>
      <c r="B3841">
        <v>121.13</v>
      </c>
      <c r="C3841">
        <v>1</v>
      </c>
      <c r="D3841" s="18">
        <v>39207</v>
      </c>
      <c r="E3841" s="18">
        <v>39219</v>
      </c>
      <c r="F3841" t="s">
        <v>5957</v>
      </c>
      <c r="G3841" t="s">
        <v>5969</v>
      </c>
      <c r="H3841" t="s">
        <v>675</v>
      </c>
      <c r="I3841" t="s">
        <v>711</v>
      </c>
      <c r="J3841" t="s">
        <v>712</v>
      </c>
      <c r="K3841" t="s">
        <v>1352</v>
      </c>
      <c r="L3841" t="s">
        <v>943</v>
      </c>
      <c r="M3841">
        <v>137644</v>
      </c>
      <c r="N3841">
        <v>30300</v>
      </c>
      <c r="O3841" s="59">
        <v>26028221</v>
      </c>
    </row>
    <row r="3842" spans="1:15" x14ac:dyDescent="0.3">
      <c r="A3842" t="s">
        <v>709</v>
      </c>
      <c r="B3842">
        <v>180.22</v>
      </c>
      <c r="C3842">
        <v>2</v>
      </c>
      <c r="D3842" s="18">
        <v>39319</v>
      </c>
      <c r="E3842" s="18">
        <v>39365</v>
      </c>
      <c r="F3842" t="s">
        <v>5958</v>
      </c>
      <c r="G3842" t="s">
        <v>5969</v>
      </c>
      <c r="H3842" t="s">
        <v>699</v>
      </c>
      <c r="I3842" t="s">
        <v>771</v>
      </c>
      <c r="J3842" t="s">
        <v>750</v>
      </c>
      <c r="K3842" t="s">
        <v>1251</v>
      </c>
      <c r="L3842" t="s">
        <v>2249</v>
      </c>
      <c r="M3842">
        <v>2617965</v>
      </c>
      <c r="N3842">
        <v>70700</v>
      </c>
      <c r="O3842" s="59">
        <v>26878893</v>
      </c>
    </row>
    <row r="3843" spans="1:15" x14ac:dyDescent="0.3">
      <c r="A3843" t="s">
        <v>676</v>
      </c>
      <c r="B3843">
        <v>117.86</v>
      </c>
      <c r="C3843">
        <v>2</v>
      </c>
      <c r="D3843" s="18">
        <v>39208</v>
      </c>
      <c r="E3843" s="18">
        <v>39208</v>
      </c>
      <c r="F3843" t="s">
        <v>5957</v>
      </c>
      <c r="G3843" t="s">
        <v>5969</v>
      </c>
      <c r="H3843" t="s">
        <v>675</v>
      </c>
      <c r="I3843" t="s">
        <v>683</v>
      </c>
      <c r="J3843" t="s">
        <v>684</v>
      </c>
      <c r="K3843" t="s">
        <v>2248</v>
      </c>
      <c r="L3843" t="s">
        <v>2247</v>
      </c>
      <c r="M3843">
        <v>2868779</v>
      </c>
      <c r="N3843">
        <v>30300</v>
      </c>
      <c r="O3843" s="59">
        <v>26041714</v>
      </c>
    </row>
    <row r="3844" spans="1:15" x14ac:dyDescent="0.3">
      <c r="A3844" t="s">
        <v>709</v>
      </c>
      <c r="B3844">
        <v>192.07</v>
      </c>
      <c r="C3844">
        <v>2</v>
      </c>
      <c r="D3844" s="18">
        <v>39401</v>
      </c>
      <c r="E3844" s="18">
        <v>39416</v>
      </c>
      <c r="F3844" t="s">
        <v>5959</v>
      </c>
      <c r="G3844" t="s">
        <v>5969</v>
      </c>
      <c r="H3844" t="s">
        <v>699</v>
      </c>
      <c r="I3844" t="s">
        <v>706</v>
      </c>
      <c r="J3844" t="s">
        <v>707</v>
      </c>
      <c r="K3844" t="s">
        <v>2246</v>
      </c>
      <c r="L3844" t="s">
        <v>2245</v>
      </c>
      <c r="M3844">
        <v>940564</v>
      </c>
      <c r="N3844">
        <v>70700</v>
      </c>
      <c r="O3844" s="59">
        <v>27481029</v>
      </c>
    </row>
    <row r="3845" spans="1:15" x14ac:dyDescent="0.3">
      <c r="A3845" t="s">
        <v>690</v>
      </c>
      <c r="B3845">
        <v>181.83</v>
      </c>
      <c r="C3845">
        <v>4</v>
      </c>
      <c r="D3845" s="18">
        <v>39177</v>
      </c>
      <c r="E3845" s="18">
        <v>39180</v>
      </c>
      <c r="F3845" t="s">
        <v>5957</v>
      </c>
      <c r="G3845" t="s">
        <v>5969</v>
      </c>
      <c r="H3845" t="s">
        <v>699</v>
      </c>
      <c r="I3845" t="s">
        <v>711</v>
      </c>
      <c r="J3845" t="s">
        <v>712</v>
      </c>
      <c r="K3845" t="s">
        <v>935</v>
      </c>
      <c r="L3845" t="s">
        <v>1569</v>
      </c>
      <c r="M3845">
        <v>770974</v>
      </c>
      <c r="N3845">
        <v>70700</v>
      </c>
      <c r="O3845" s="59">
        <v>25805696</v>
      </c>
    </row>
    <row r="3846" spans="1:15" x14ac:dyDescent="0.3">
      <c r="A3846" t="s">
        <v>690</v>
      </c>
      <c r="B3846">
        <v>112.39</v>
      </c>
      <c r="C3846">
        <v>1</v>
      </c>
      <c r="D3846" s="18">
        <v>39208</v>
      </c>
      <c r="E3846" s="18">
        <v>39225</v>
      </c>
      <c r="F3846" t="s">
        <v>5957</v>
      </c>
      <c r="G3846" t="s">
        <v>5969</v>
      </c>
      <c r="H3846" t="s">
        <v>681</v>
      </c>
      <c r="I3846" t="s">
        <v>722</v>
      </c>
      <c r="J3846" t="s">
        <v>797</v>
      </c>
      <c r="K3846" t="s">
        <v>967</v>
      </c>
      <c r="L3846" t="s">
        <v>788</v>
      </c>
      <c r="M3846">
        <v>104653</v>
      </c>
      <c r="N3846">
        <v>16000</v>
      </c>
      <c r="O3846" s="59">
        <v>26158446</v>
      </c>
    </row>
    <row r="3847" spans="1:15" x14ac:dyDescent="0.3">
      <c r="A3847" t="s">
        <v>709</v>
      </c>
      <c r="B3847">
        <v>139.11000000000001</v>
      </c>
      <c r="C3847">
        <v>2</v>
      </c>
      <c r="D3847" s="18">
        <v>39223</v>
      </c>
      <c r="E3847" s="18">
        <v>39241</v>
      </c>
      <c r="F3847" t="s">
        <v>5957</v>
      </c>
      <c r="G3847" t="s">
        <v>5969</v>
      </c>
      <c r="H3847" t="s">
        <v>675</v>
      </c>
      <c r="I3847" t="s">
        <v>771</v>
      </c>
      <c r="J3847" t="s">
        <v>772</v>
      </c>
      <c r="K3847" t="s">
        <v>2244</v>
      </c>
      <c r="L3847" t="s">
        <v>2243</v>
      </c>
      <c r="M3847">
        <v>71012</v>
      </c>
      <c r="N3847">
        <v>30300</v>
      </c>
      <c r="O3847" s="59">
        <v>26130447</v>
      </c>
    </row>
    <row r="3848" spans="1:15" x14ac:dyDescent="0.3">
      <c r="A3848" t="s">
        <v>696</v>
      </c>
      <c r="B3848">
        <v>168.82</v>
      </c>
      <c r="C3848">
        <v>2</v>
      </c>
      <c r="D3848" s="18">
        <v>39258</v>
      </c>
      <c r="E3848" s="18">
        <v>39273</v>
      </c>
      <c r="F3848" t="s">
        <v>5957</v>
      </c>
      <c r="G3848" t="s">
        <v>5968</v>
      </c>
      <c r="H3848" t="s">
        <v>720</v>
      </c>
      <c r="I3848" t="s">
        <v>693</v>
      </c>
      <c r="J3848" t="s">
        <v>694</v>
      </c>
      <c r="K3848" t="s">
        <v>1695</v>
      </c>
      <c r="L3848" t="s">
        <v>2242</v>
      </c>
      <c r="M3848">
        <v>351701</v>
      </c>
      <c r="N3848">
        <v>90830</v>
      </c>
      <c r="O3848" s="59">
        <v>26472581</v>
      </c>
    </row>
    <row r="3849" spans="1:15" x14ac:dyDescent="0.3">
      <c r="A3849" t="s">
        <v>690</v>
      </c>
      <c r="B3849">
        <v>123.68</v>
      </c>
      <c r="C3849">
        <v>3</v>
      </c>
      <c r="D3849" s="18">
        <v>39166</v>
      </c>
      <c r="E3849" s="18">
        <v>39172</v>
      </c>
      <c r="F3849" t="s">
        <v>5960</v>
      </c>
      <c r="G3849" t="s">
        <v>5969</v>
      </c>
      <c r="H3849" t="s">
        <v>675</v>
      </c>
      <c r="I3849" t="s">
        <v>711</v>
      </c>
      <c r="J3849" t="s">
        <v>712</v>
      </c>
      <c r="K3849" t="s">
        <v>801</v>
      </c>
      <c r="L3849" t="s">
        <v>1291</v>
      </c>
      <c r="M3849">
        <v>771973</v>
      </c>
      <c r="N3849">
        <v>30300</v>
      </c>
      <c r="O3849" s="59">
        <v>25712147</v>
      </c>
    </row>
    <row r="3850" spans="1:15" x14ac:dyDescent="0.3">
      <c r="A3850" t="s">
        <v>696</v>
      </c>
      <c r="B3850">
        <v>192.93</v>
      </c>
      <c r="C3850">
        <v>4</v>
      </c>
      <c r="D3850" s="18">
        <v>39377</v>
      </c>
      <c r="E3850" s="18">
        <v>39388</v>
      </c>
      <c r="F3850" t="s">
        <v>5959</v>
      </c>
      <c r="G3850" t="s">
        <v>5968</v>
      </c>
      <c r="H3850" t="s">
        <v>755</v>
      </c>
      <c r="I3850" t="s">
        <v>946</v>
      </c>
      <c r="J3850" t="s">
        <v>1124</v>
      </c>
      <c r="K3850" t="s">
        <v>1834</v>
      </c>
      <c r="L3850" t="s">
        <v>2241</v>
      </c>
      <c r="M3850">
        <v>960269</v>
      </c>
      <c r="N3850">
        <v>87000</v>
      </c>
      <c r="O3850" s="59">
        <v>27316913</v>
      </c>
    </row>
    <row r="3851" spans="1:15" x14ac:dyDescent="0.3">
      <c r="A3851" t="s">
        <v>690</v>
      </c>
      <c r="B3851">
        <v>98.41</v>
      </c>
      <c r="C3851">
        <v>1</v>
      </c>
      <c r="D3851" s="18">
        <v>39129</v>
      </c>
      <c r="E3851" s="18">
        <v>39146</v>
      </c>
      <c r="F3851" t="s">
        <v>5960</v>
      </c>
      <c r="G3851" t="s">
        <v>5969</v>
      </c>
      <c r="H3851" t="s">
        <v>681</v>
      </c>
      <c r="I3851" t="s">
        <v>711</v>
      </c>
      <c r="J3851" t="s">
        <v>712</v>
      </c>
      <c r="K3851" t="s">
        <v>713</v>
      </c>
      <c r="L3851" t="s">
        <v>1248</v>
      </c>
      <c r="M3851">
        <v>2857805</v>
      </c>
      <c r="N3851">
        <v>16000</v>
      </c>
      <c r="O3851" s="59">
        <v>25406316</v>
      </c>
    </row>
    <row r="3852" spans="1:15" x14ac:dyDescent="0.3">
      <c r="A3852" t="s">
        <v>676</v>
      </c>
      <c r="B3852">
        <v>117.61</v>
      </c>
      <c r="C3852">
        <v>1</v>
      </c>
      <c r="D3852" s="18">
        <v>39439</v>
      </c>
      <c r="E3852" s="18">
        <v>39503</v>
      </c>
      <c r="F3852" t="s">
        <v>5959</v>
      </c>
      <c r="G3852" t="s">
        <v>5969</v>
      </c>
      <c r="H3852" t="s">
        <v>681</v>
      </c>
      <c r="I3852" t="s">
        <v>683</v>
      </c>
      <c r="J3852" t="s">
        <v>703</v>
      </c>
      <c r="K3852" t="s">
        <v>2240</v>
      </c>
      <c r="L3852" t="s">
        <v>1920</v>
      </c>
      <c r="M3852">
        <v>9039215</v>
      </c>
      <c r="N3852">
        <v>16000</v>
      </c>
      <c r="O3852" s="59">
        <v>27807379</v>
      </c>
    </row>
    <row r="3853" spans="1:15" x14ac:dyDescent="0.3">
      <c r="A3853" t="s">
        <v>690</v>
      </c>
      <c r="B3853">
        <v>192.63</v>
      </c>
      <c r="C3853">
        <v>3</v>
      </c>
      <c r="D3853" s="18">
        <v>39164</v>
      </c>
      <c r="E3853" s="18">
        <v>39184</v>
      </c>
      <c r="F3853" t="s">
        <v>5960</v>
      </c>
      <c r="G3853" t="s">
        <v>5968</v>
      </c>
      <c r="H3853" t="s">
        <v>755</v>
      </c>
      <c r="I3853" t="s">
        <v>839</v>
      </c>
      <c r="J3853" t="s">
        <v>797</v>
      </c>
      <c r="K3853" t="s">
        <v>1977</v>
      </c>
      <c r="L3853" t="s">
        <v>1976</v>
      </c>
      <c r="M3853">
        <v>2687403</v>
      </c>
      <c r="N3853">
        <v>87000</v>
      </c>
      <c r="O3853" s="59">
        <v>25596883</v>
      </c>
    </row>
    <row r="3854" spans="1:15" x14ac:dyDescent="0.3">
      <c r="A3854" t="s">
        <v>676</v>
      </c>
      <c r="B3854">
        <v>94.77</v>
      </c>
      <c r="C3854">
        <v>1</v>
      </c>
      <c r="D3854" s="18">
        <v>39362</v>
      </c>
      <c r="E3854" s="18">
        <v>39380</v>
      </c>
      <c r="F3854" t="s">
        <v>5959</v>
      </c>
      <c r="G3854" t="s">
        <v>5969</v>
      </c>
      <c r="H3854" t="s">
        <v>681</v>
      </c>
      <c r="I3854" t="s">
        <v>678</v>
      </c>
      <c r="J3854" t="s">
        <v>679</v>
      </c>
      <c r="K3854" t="s">
        <v>2239</v>
      </c>
      <c r="L3854" t="s">
        <v>2238</v>
      </c>
      <c r="M3854">
        <v>2745221</v>
      </c>
      <c r="N3854">
        <v>16000</v>
      </c>
      <c r="O3854" s="59">
        <v>27229191</v>
      </c>
    </row>
    <row r="3855" spans="1:15" x14ac:dyDescent="0.3">
      <c r="A3855" t="s">
        <v>690</v>
      </c>
      <c r="B3855">
        <v>140.09</v>
      </c>
      <c r="C3855">
        <v>2</v>
      </c>
      <c r="D3855" s="18">
        <v>39146</v>
      </c>
      <c r="E3855" s="18">
        <v>39154</v>
      </c>
      <c r="F3855" t="s">
        <v>5960</v>
      </c>
      <c r="G3855" t="s">
        <v>5969</v>
      </c>
      <c r="H3855" t="s">
        <v>675</v>
      </c>
      <c r="I3855" t="s">
        <v>722</v>
      </c>
      <c r="J3855" t="s">
        <v>797</v>
      </c>
      <c r="K3855" t="s">
        <v>2213</v>
      </c>
      <c r="L3855" t="s">
        <v>2212</v>
      </c>
      <c r="M3855">
        <v>2343376</v>
      </c>
      <c r="N3855">
        <v>30300</v>
      </c>
      <c r="O3855" s="59">
        <v>25553621</v>
      </c>
    </row>
    <row r="3856" spans="1:15" x14ac:dyDescent="0.3">
      <c r="A3856" t="s">
        <v>709</v>
      </c>
      <c r="B3856">
        <v>114.36</v>
      </c>
      <c r="C3856">
        <v>1</v>
      </c>
      <c r="D3856" s="18">
        <v>39178</v>
      </c>
      <c r="E3856" s="18">
        <v>39178</v>
      </c>
      <c r="F3856" t="s">
        <v>5957</v>
      </c>
      <c r="G3856" t="s">
        <v>5969</v>
      </c>
      <c r="H3856" t="s">
        <v>681</v>
      </c>
      <c r="I3856" t="s">
        <v>771</v>
      </c>
      <c r="J3856" t="s">
        <v>750</v>
      </c>
      <c r="K3856" t="s">
        <v>1285</v>
      </c>
      <c r="L3856" t="s">
        <v>1284</v>
      </c>
      <c r="M3856">
        <v>2643529</v>
      </c>
      <c r="N3856">
        <v>16000</v>
      </c>
      <c r="O3856" s="59">
        <v>25811867</v>
      </c>
    </row>
    <row r="3857" spans="1:15" x14ac:dyDescent="0.3">
      <c r="A3857" t="s">
        <v>696</v>
      </c>
      <c r="B3857">
        <v>168.82</v>
      </c>
      <c r="C3857">
        <v>2</v>
      </c>
      <c r="D3857" s="18">
        <v>39293</v>
      </c>
      <c r="E3857" s="18">
        <v>39315</v>
      </c>
      <c r="F3857" t="s">
        <v>5958</v>
      </c>
      <c r="G3857" t="s">
        <v>5968</v>
      </c>
      <c r="H3857" t="s">
        <v>720</v>
      </c>
      <c r="I3857" t="s">
        <v>693</v>
      </c>
      <c r="J3857" t="s">
        <v>694</v>
      </c>
      <c r="K3857" t="s">
        <v>849</v>
      </c>
      <c r="L3857" t="s">
        <v>2237</v>
      </c>
      <c r="M3857">
        <v>2422126</v>
      </c>
      <c r="N3857">
        <v>90830</v>
      </c>
      <c r="O3857" s="59">
        <v>26692356</v>
      </c>
    </row>
    <row r="3858" spans="1:15" x14ac:dyDescent="0.3">
      <c r="A3858" t="s">
        <v>676</v>
      </c>
      <c r="B3858">
        <v>124.29</v>
      </c>
      <c r="C3858">
        <v>2</v>
      </c>
      <c r="D3858" s="18">
        <v>39382</v>
      </c>
      <c r="E3858" s="18">
        <v>39434</v>
      </c>
      <c r="F3858" t="s">
        <v>5959</v>
      </c>
      <c r="G3858" t="s">
        <v>5969</v>
      </c>
      <c r="H3858" t="s">
        <v>681</v>
      </c>
      <c r="I3858" t="s">
        <v>678</v>
      </c>
      <c r="J3858" t="s">
        <v>753</v>
      </c>
      <c r="K3858" t="s">
        <v>1165</v>
      </c>
      <c r="L3858" t="s">
        <v>1164</v>
      </c>
      <c r="M3858">
        <v>253831</v>
      </c>
      <c r="N3858">
        <v>16000</v>
      </c>
      <c r="O3858" s="59">
        <v>27390649</v>
      </c>
    </row>
    <row r="3859" spans="1:15" x14ac:dyDescent="0.3">
      <c r="A3859" t="s">
        <v>676</v>
      </c>
      <c r="B3859">
        <v>146.53</v>
      </c>
      <c r="C3859">
        <v>2</v>
      </c>
      <c r="D3859" s="18">
        <v>39437</v>
      </c>
      <c r="E3859" s="18">
        <v>39513</v>
      </c>
      <c r="F3859" t="s">
        <v>5959</v>
      </c>
      <c r="G3859" t="s">
        <v>5969</v>
      </c>
      <c r="H3859" t="s">
        <v>675</v>
      </c>
      <c r="I3859" t="s">
        <v>672</v>
      </c>
      <c r="J3859" t="s">
        <v>851</v>
      </c>
      <c r="K3859" t="s">
        <v>1249</v>
      </c>
      <c r="L3859" t="s">
        <v>2236</v>
      </c>
      <c r="M3859">
        <v>749119</v>
      </c>
      <c r="N3859">
        <v>30300</v>
      </c>
      <c r="O3859" s="59">
        <v>27826807</v>
      </c>
    </row>
    <row r="3860" spans="1:15" x14ac:dyDescent="0.3">
      <c r="A3860" t="s">
        <v>696</v>
      </c>
      <c r="B3860">
        <v>157.91999999999999</v>
      </c>
      <c r="C3860">
        <v>3</v>
      </c>
      <c r="D3860" s="18">
        <v>39388</v>
      </c>
      <c r="E3860" s="18">
        <v>39408</v>
      </c>
      <c r="F3860" t="s">
        <v>5959</v>
      </c>
      <c r="G3860" t="s">
        <v>5969</v>
      </c>
      <c r="H3860" t="s">
        <v>675</v>
      </c>
      <c r="I3860" t="s">
        <v>693</v>
      </c>
      <c r="J3860" t="s">
        <v>694</v>
      </c>
      <c r="K3860" t="s">
        <v>811</v>
      </c>
      <c r="L3860" t="s">
        <v>2235</v>
      </c>
      <c r="M3860">
        <v>1849744</v>
      </c>
      <c r="N3860">
        <v>30300</v>
      </c>
      <c r="O3860" s="59">
        <v>27454466</v>
      </c>
    </row>
    <row r="3861" spans="1:15" x14ac:dyDescent="0.3">
      <c r="A3861" t="s">
        <v>690</v>
      </c>
      <c r="B3861">
        <v>184.28</v>
      </c>
      <c r="C3861">
        <v>3</v>
      </c>
      <c r="D3861" s="18">
        <v>39157</v>
      </c>
      <c r="E3861" s="18">
        <v>39169</v>
      </c>
      <c r="F3861" t="s">
        <v>5960</v>
      </c>
      <c r="G3861" t="s">
        <v>5968</v>
      </c>
      <c r="H3861" t="s">
        <v>755</v>
      </c>
      <c r="I3861" t="s">
        <v>722</v>
      </c>
      <c r="J3861" t="s">
        <v>843</v>
      </c>
      <c r="K3861" t="s">
        <v>2234</v>
      </c>
      <c r="L3861" t="s">
        <v>1402</v>
      </c>
      <c r="M3861">
        <v>935411</v>
      </c>
      <c r="N3861">
        <v>87000</v>
      </c>
      <c r="O3861" s="59">
        <v>25648678</v>
      </c>
    </row>
    <row r="3862" spans="1:15" x14ac:dyDescent="0.3">
      <c r="A3862" t="s">
        <v>696</v>
      </c>
      <c r="B3862">
        <v>161.15</v>
      </c>
      <c r="C3862">
        <v>3</v>
      </c>
      <c r="D3862" s="18">
        <v>39398</v>
      </c>
      <c r="E3862" s="18">
        <v>39416</v>
      </c>
      <c r="F3862" t="s">
        <v>5959</v>
      </c>
      <c r="G3862" t="s">
        <v>5969</v>
      </c>
      <c r="H3862" t="s">
        <v>675</v>
      </c>
      <c r="I3862" t="s">
        <v>693</v>
      </c>
      <c r="J3862" t="s">
        <v>694</v>
      </c>
      <c r="K3862" t="s">
        <v>2233</v>
      </c>
      <c r="L3862" t="s">
        <v>2232</v>
      </c>
      <c r="M3862">
        <v>717432</v>
      </c>
      <c r="N3862">
        <v>30300</v>
      </c>
      <c r="O3862" s="59">
        <v>27507600</v>
      </c>
    </row>
    <row r="3863" spans="1:15" x14ac:dyDescent="0.3">
      <c r="A3863" t="s">
        <v>690</v>
      </c>
      <c r="B3863">
        <v>92.9</v>
      </c>
      <c r="C3863">
        <v>2</v>
      </c>
      <c r="D3863" s="18">
        <v>39409</v>
      </c>
      <c r="E3863" s="18">
        <v>39409</v>
      </c>
      <c r="F3863" t="s">
        <v>5959</v>
      </c>
      <c r="G3863" t="s">
        <v>5969</v>
      </c>
      <c r="H3863" t="s">
        <v>681</v>
      </c>
      <c r="I3863" t="s">
        <v>711</v>
      </c>
      <c r="J3863" t="s">
        <v>712</v>
      </c>
      <c r="K3863" t="s">
        <v>986</v>
      </c>
      <c r="L3863" t="s">
        <v>985</v>
      </c>
      <c r="M3863">
        <v>9497553</v>
      </c>
      <c r="N3863">
        <v>16000</v>
      </c>
      <c r="O3863" s="59">
        <v>27601281</v>
      </c>
    </row>
    <row r="3864" spans="1:15" x14ac:dyDescent="0.3">
      <c r="A3864" t="s">
        <v>690</v>
      </c>
      <c r="B3864">
        <v>185.7</v>
      </c>
      <c r="C3864">
        <v>2</v>
      </c>
      <c r="D3864" s="18">
        <v>39286</v>
      </c>
      <c r="E3864" s="18">
        <v>39293</v>
      </c>
      <c r="F3864" t="s">
        <v>5958</v>
      </c>
      <c r="G3864" t="s">
        <v>5968</v>
      </c>
      <c r="H3864" t="s">
        <v>755</v>
      </c>
      <c r="I3864" t="s">
        <v>711</v>
      </c>
      <c r="J3864" t="s">
        <v>712</v>
      </c>
      <c r="K3864" t="s">
        <v>713</v>
      </c>
      <c r="L3864" t="s">
        <v>2026</v>
      </c>
      <c r="M3864">
        <v>1918300</v>
      </c>
      <c r="N3864">
        <v>87000</v>
      </c>
      <c r="O3864" s="59">
        <v>26754231</v>
      </c>
    </row>
    <row r="3865" spans="1:15" x14ac:dyDescent="0.3">
      <c r="A3865" t="s">
        <v>676</v>
      </c>
      <c r="B3865">
        <v>155.97999999999999</v>
      </c>
      <c r="C3865">
        <v>2</v>
      </c>
      <c r="D3865" s="18">
        <v>39272</v>
      </c>
      <c r="E3865" s="18">
        <v>39298</v>
      </c>
      <c r="F3865" t="s">
        <v>5958</v>
      </c>
      <c r="G3865" t="s">
        <v>5969</v>
      </c>
      <c r="H3865" t="s">
        <v>675</v>
      </c>
      <c r="I3865" t="s">
        <v>683</v>
      </c>
      <c r="J3865" t="s">
        <v>1519</v>
      </c>
      <c r="K3865" t="s">
        <v>1520</v>
      </c>
      <c r="L3865" t="s">
        <v>1518</v>
      </c>
      <c r="M3865">
        <v>18130</v>
      </c>
      <c r="N3865">
        <v>30300</v>
      </c>
      <c r="O3865" s="59">
        <v>26502719</v>
      </c>
    </row>
    <row r="3866" spans="1:15" x14ac:dyDescent="0.3">
      <c r="A3866" t="s">
        <v>690</v>
      </c>
      <c r="B3866">
        <v>98.41</v>
      </c>
      <c r="C3866">
        <v>1</v>
      </c>
      <c r="D3866" s="18">
        <v>39091</v>
      </c>
      <c r="E3866" s="18">
        <v>39101</v>
      </c>
      <c r="F3866" t="s">
        <v>5960</v>
      </c>
      <c r="G3866" t="s">
        <v>5969</v>
      </c>
      <c r="H3866" t="s">
        <v>681</v>
      </c>
      <c r="I3866" t="s">
        <v>711</v>
      </c>
      <c r="J3866" t="s">
        <v>712</v>
      </c>
      <c r="K3866" t="s">
        <v>2231</v>
      </c>
      <c r="L3866" t="s">
        <v>2230</v>
      </c>
      <c r="M3866">
        <v>137933</v>
      </c>
      <c r="N3866">
        <v>16000</v>
      </c>
      <c r="O3866" s="59">
        <v>25059499</v>
      </c>
    </row>
    <row r="3867" spans="1:15" x14ac:dyDescent="0.3">
      <c r="A3867" t="s">
        <v>709</v>
      </c>
      <c r="B3867">
        <v>193.24</v>
      </c>
      <c r="C3867">
        <v>2</v>
      </c>
      <c r="D3867" s="18">
        <v>39112</v>
      </c>
      <c r="E3867" s="18">
        <v>39162</v>
      </c>
      <c r="F3867" t="s">
        <v>5960</v>
      </c>
      <c r="G3867" t="s">
        <v>5969</v>
      </c>
      <c r="H3867" t="s">
        <v>699</v>
      </c>
      <c r="I3867" t="s">
        <v>746</v>
      </c>
      <c r="J3867" t="s">
        <v>782</v>
      </c>
      <c r="K3867" t="s">
        <v>2229</v>
      </c>
      <c r="L3867" t="s">
        <v>2228</v>
      </c>
      <c r="M3867">
        <v>380662</v>
      </c>
      <c r="N3867">
        <v>70700</v>
      </c>
      <c r="O3867" s="59">
        <v>17642123</v>
      </c>
    </row>
    <row r="3868" spans="1:15" x14ac:dyDescent="0.3">
      <c r="A3868" t="s">
        <v>709</v>
      </c>
      <c r="B3868">
        <v>98.73</v>
      </c>
      <c r="C3868">
        <v>1</v>
      </c>
      <c r="D3868" s="18">
        <v>39307</v>
      </c>
      <c r="E3868" s="18">
        <v>39309</v>
      </c>
      <c r="F3868" t="s">
        <v>5958</v>
      </c>
      <c r="G3868" t="s">
        <v>5968</v>
      </c>
      <c r="H3868" t="s">
        <v>720</v>
      </c>
      <c r="I3868" t="s">
        <v>706</v>
      </c>
      <c r="J3868" t="s">
        <v>762</v>
      </c>
      <c r="K3868" t="s">
        <v>2227</v>
      </c>
      <c r="L3868" t="s">
        <v>2226</v>
      </c>
      <c r="M3868">
        <v>201844</v>
      </c>
      <c r="N3868">
        <v>90830</v>
      </c>
      <c r="O3868" s="59">
        <v>26787177</v>
      </c>
    </row>
    <row r="3869" spans="1:15" x14ac:dyDescent="0.3">
      <c r="A3869" t="s">
        <v>676</v>
      </c>
      <c r="B3869">
        <v>86.31</v>
      </c>
      <c r="C3869">
        <v>2</v>
      </c>
      <c r="D3869" s="18">
        <v>39188</v>
      </c>
      <c r="E3869" s="18">
        <v>39263</v>
      </c>
      <c r="F3869" t="s">
        <v>5957</v>
      </c>
      <c r="G3869" t="s">
        <v>5969</v>
      </c>
      <c r="H3869" t="s">
        <v>681</v>
      </c>
      <c r="I3869" t="s">
        <v>678</v>
      </c>
      <c r="J3869" t="s">
        <v>679</v>
      </c>
      <c r="K3869" t="s">
        <v>1390</v>
      </c>
      <c r="L3869" t="s">
        <v>2225</v>
      </c>
      <c r="M3869">
        <v>297479</v>
      </c>
      <c r="N3869">
        <v>16000</v>
      </c>
      <c r="O3869" s="59">
        <v>2090426</v>
      </c>
    </row>
    <row r="3870" spans="1:15" x14ac:dyDescent="0.3">
      <c r="A3870" t="s">
        <v>709</v>
      </c>
      <c r="B3870">
        <v>114.52</v>
      </c>
      <c r="C3870">
        <v>1</v>
      </c>
      <c r="D3870" s="18">
        <v>39284</v>
      </c>
      <c r="E3870" s="18">
        <v>39300</v>
      </c>
      <c r="F3870" t="s">
        <v>5958</v>
      </c>
      <c r="G3870" t="s">
        <v>5969</v>
      </c>
      <c r="H3870" t="s">
        <v>681</v>
      </c>
      <c r="I3870" t="s">
        <v>726</v>
      </c>
      <c r="J3870" t="s">
        <v>727</v>
      </c>
      <c r="K3870" t="s">
        <v>2224</v>
      </c>
      <c r="L3870" t="s">
        <v>2223</v>
      </c>
      <c r="M3870">
        <v>2030530</v>
      </c>
      <c r="N3870">
        <v>16000</v>
      </c>
      <c r="O3870" s="59">
        <v>26624568</v>
      </c>
    </row>
    <row r="3871" spans="1:15" x14ac:dyDescent="0.3">
      <c r="A3871" t="s">
        <v>676</v>
      </c>
      <c r="B3871">
        <v>166.65</v>
      </c>
      <c r="C3871">
        <v>2</v>
      </c>
      <c r="D3871" s="18">
        <v>39156</v>
      </c>
      <c r="E3871" s="18">
        <v>39218</v>
      </c>
      <c r="F3871" t="s">
        <v>5960</v>
      </c>
      <c r="G3871" t="s">
        <v>5969</v>
      </c>
      <c r="H3871" t="s">
        <v>699</v>
      </c>
      <c r="I3871" t="s">
        <v>678</v>
      </c>
      <c r="J3871" t="s">
        <v>679</v>
      </c>
      <c r="K3871" t="s">
        <v>882</v>
      </c>
      <c r="L3871" t="s">
        <v>2222</v>
      </c>
      <c r="M3871">
        <v>2669847</v>
      </c>
      <c r="N3871">
        <v>70700</v>
      </c>
      <c r="O3871" s="59">
        <v>25598546</v>
      </c>
    </row>
    <row r="3872" spans="1:15" x14ac:dyDescent="0.3">
      <c r="A3872" t="s">
        <v>696</v>
      </c>
      <c r="B3872">
        <v>157.91999999999999</v>
      </c>
      <c r="C3872">
        <v>3</v>
      </c>
      <c r="D3872" s="18">
        <v>39112</v>
      </c>
      <c r="E3872" s="18">
        <v>39133</v>
      </c>
      <c r="F3872" t="s">
        <v>5960</v>
      </c>
      <c r="G3872" t="s">
        <v>5969</v>
      </c>
      <c r="H3872" t="s">
        <v>675</v>
      </c>
      <c r="I3872" t="s">
        <v>693</v>
      </c>
      <c r="J3872" t="s">
        <v>694</v>
      </c>
      <c r="K3872" t="s">
        <v>1219</v>
      </c>
      <c r="L3872" t="s">
        <v>2221</v>
      </c>
      <c r="M3872">
        <v>354943</v>
      </c>
      <c r="N3872">
        <v>30300</v>
      </c>
      <c r="O3872" s="59">
        <v>1960646</v>
      </c>
    </row>
    <row r="3873" spans="1:15" x14ac:dyDescent="0.3">
      <c r="A3873" t="s">
        <v>676</v>
      </c>
      <c r="B3873">
        <v>142.47</v>
      </c>
      <c r="C3873">
        <v>2</v>
      </c>
      <c r="D3873" s="18">
        <v>39402</v>
      </c>
      <c r="E3873" s="18">
        <v>39458</v>
      </c>
      <c r="F3873" t="s">
        <v>5959</v>
      </c>
      <c r="G3873" t="s">
        <v>5969</v>
      </c>
      <c r="H3873" t="s">
        <v>675</v>
      </c>
      <c r="I3873" t="s">
        <v>672</v>
      </c>
      <c r="J3873" t="s">
        <v>779</v>
      </c>
      <c r="K3873" t="s">
        <v>1530</v>
      </c>
      <c r="L3873" t="s">
        <v>2220</v>
      </c>
      <c r="M3873">
        <v>2933083</v>
      </c>
      <c r="N3873">
        <v>30300</v>
      </c>
      <c r="O3873" s="59">
        <v>27562485</v>
      </c>
    </row>
    <row r="3874" spans="1:15" x14ac:dyDescent="0.3">
      <c r="A3874" t="s">
        <v>690</v>
      </c>
      <c r="B3874">
        <v>184.08</v>
      </c>
      <c r="C3874">
        <v>4</v>
      </c>
      <c r="D3874" s="18">
        <v>39398</v>
      </c>
      <c r="E3874" s="18">
        <v>39434</v>
      </c>
      <c r="F3874" t="s">
        <v>5959</v>
      </c>
      <c r="G3874" t="s">
        <v>5968</v>
      </c>
      <c r="H3874" t="s">
        <v>755</v>
      </c>
      <c r="I3874" t="s">
        <v>687</v>
      </c>
      <c r="J3874" t="s">
        <v>688</v>
      </c>
      <c r="K3874" t="s">
        <v>2219</v>
      </c>
      <c r="L3874" t="s">
        <v>2218</v>
      </c>
      <c r="M3874">
        <v>2157816</v>
      </c>
      <c r="N3874">
        <v>87000</v>
      </c>
      <c r="O3874" s="59">
        <v>27427161</v>
      </c>
    </row>
    <row r="3875" spans="1:15" x14ac:dyDescent="0.3">
      <c r="A3875" t="s">
        <v>696</v>
      </c>
      <c r="B3875">
        <v>175.83</v>
      </c>
      <c r="C3875">
        <v>3</v>
      </c>
      <c r="D3875" s="18">
        <v>39171</v>
      </c>
      <c r="E3875" s="18">
        <v>39181</v>
      </c>
      <c r="F3875" t="s">
        <v>5960</v>
      </c>
      <c r="G3875" t="s">
        <v>5968</v>
      </c>
      <c r="H3875" t="s">
        <v>755</v>
      </c>
      <c r="I3875" t="s">
        <v>693</v>
      </c>
      <c r="J3875" t="s">
        <v>694</v>
      </c>
      <c r="K3875" t="s">
        <v>733</v>
      </c>
      <c r="L3875" t="s">
        <v>2217</v>
      </c>
      <c r="M3875">
        <v>355135</v>
      </c>
      <c r="N3875">
        <v>87000</v>
      </c>
      <c r="O3875" s="59">
        <v>25754022</v>
      </c>
    </row>
    <row r="3876" spans="1:15" x14ac:dyDescent="0.3">
      <c r="A3876" t="s">
        <v>696</v>
      </c>
      <c r="B3876">
        <v>124.37</v>
      </c>
      <c r="C3876">
        <v>2</v>
      </c>
      <c r="D3876" s="18">
        <v>39363</v>
      </c>
      <c r="E3876" s="18">
        <v>39364</v>
      </c>
      <c r="F3876" t="s">
        <v>5959</v>
      </c>
      <c r="G3876" t="s">
        <v>5969</v>
      </c>
      <c r="H3876" t="s">
        <v>681</v>
      </c>
      <c r="I3876" t="s">
        <v>693</v>
      </c>
      <c r="J3876" t="s">
        <v>694</v>
      </c>
      <c r="K3876" t="s">
        <v>1890</v>
      </c>
      <c r="L3876" t="s">
        <v>1889</v>
      </c>
      <c r="M3876">
        <v>2621228</v>
      </c>
      <c r="N3876">
        <v>16000</v>
      </c>
      <c r="O3876" s="59">
        <v>27288372</v>
      </c>
    </row>
    <row r="3877" spans="1:15" x14ac:dyDescent="0.3">
      <c r="A3877" t="s">
        <v>709</v>
      </c>
      <c r="B3877">
        <v>125.71</v>
      </c>
      <c r="C3877">
        <v>3</v>
      </c>
      <c r="D3877" s="18">
        <v>39222</v>
      </c>
      <c r="E3877" s="18">
        <v>39239</v>
      </c>
      <c r="F3877" t="s">
        <v>5957</v>
      </c>
      <c r="G3877" t="s">
        <v>5968</v>
      </c>
      <c r="H3877" t="s">
        <v>720</v>
      </c>
      <c r="I3877" t="s">
        <v>706</v>
      </c>
      <c r="J3877" t="s">
        <v>707</v>
      </c>
      <c r="K3877" t="s">
        <v>1206</v>
      </c>
      <c r="L3877" t="s">
        <v>2216</v>
      </c>
      <c r="M3877">
        <v>184586</v>
      </c>
      <c r="N3877">
        <v>90830</v>
      </c>
      <c r="O3877" s="59">
        <v>26085461</v>
      </c>
    </row>
    <row r="3878" spans="1:15" x14ac:dyDescent="0.3">
      <c r="A3878" t="s">
        <v>696</v>
      </c>
      <c r="B3878">
        <v>168.82</v>
      </c>
      <c r="C3878">
        <v>2</v>
      </c>
      <c r="D3878" s="18">
        <v>39179</v>
      </c>
      <c r="E3878" s="18">
        <v>39183</v>
      </c>
      <c r="F3878" t="s">
        <v>5957</v>
      </c>
      <c r="G3878" t="s">
        <v>5968</v>
      </c>
      <c r="H3878" t="s">
        <v>720</v>
      </c>
      <c r="I3878" t="s">
        <v>693</v>
      </c>
      <c r="J3878" t="s">
        <v>694</v>
      </c>
      <c r="K3878" t="s">
        <v>2215</v>
      </c>
      <c r="L3878" t="s">
        <v>2214</v>
      </c>
      <c r="M3878">
        <v>351911</v>
      </c>
      <c r="N3878">
        <v>90830</v>
      </c>
      <c r="O3878" s="59">
        <v>25833536</v>
      </c>
    </row>
    <row r="3879" spans="1:15" x14ac:dyDescent="0.3">
      <c r="A3879" t="s">
        <v>690</v>
      </c>
      <c r="B3879">
        <v>140.09</v>
      </c>
      <c r="C3879">
        <v>2</v>
      </c>
      <c r="D3879" s="18">
        <v>39289</v>
      </c>
      <c r="E3879" s="18">
        <v>39315</v>
      </c>
      <c r="F3879" t="s">
        <v>5958</v>
      </c>
      <c r="G3879" t="s">
        <v>5969</v>
      </c>
      <c r="H3879" t="s">
        <v>675</v>
      </c>
      <c r="I3879" t="s">
        <v>722</v>
      </c>
      <c r="J3879" t="s">
        <v>797</v>
      </c>
      <c r="K3879" t="s">
        <v>2213</v>
      </c>
      <c r="L3879" t="s">
        <v>2212</v>
      </c>
      <c r="M3879">
        <v>2343376</v>
      </c>
      <c r="N3879">
        <v>30300</v>
      </c>
      <c r="O3879" s="59">
        <v>26617306</v>
      </c>
    </row>
    <row r="3880" spans="1:15" x14ac:dyDescent="0.3">
      <c r="A3880" t="s">
        <v>690</v>
      </c>
      <c r="B3880">
        <v>118.3</v>
      </c>
      <c r="C3880">
        <v>1</v>
      </c>
      <c r="D3880" s="18">
        <v>39387</v>
      </c>
      <c r="E3880" s="18">
        <v>39425</v>
      </c>
      <c r="F3880" t="s">
        <v>5959</v>
      </c>
      <c r="G3880" t="s">
        <v>5968</v>
      </c>
      <c r="H3880" t="s">
        <v>720</v>
      </c>
      <c r="I3880" t="s">
        <v>711</v>
      </c>
      <c r="J3880" t="s">
        <v>712</v>
      </c>
      <c r="K3880" t="s">
        <v>854</v>
      </c>
      <c r="L3880" t="s">
        <v>786</v>
      </c>
      <c r="M3880">
        <v>772894</v>
      </c>
      <c r="N3880">
        <v>90830</v>
      </c>
      <c r="O3880" s="59">
        <v>27383085</v>
      </c>
    </row>
    <row r="3881" spans="1:15" x14ac:dyDescent="0.3">
      <c r="A3881" t="s">
        <v>709</v>
      </c>
      <c r="B3881">
        <v>111.79</v>
      </c>
      <c r="C3881">
        <v>2</v>
      </c>
      <c r="D3881" s="18">
        <v>39284</v>
      </c>
      <c r="E3881" s="18">
        <v>39321</v>
      </c>
      <c r="F3881" t="s">
        <v>5958</v>
      </c>
      <c r="G3881" t="s">
        <v>5969</v>
      </c>
      <c r="H3881" t="s">
        <v>681</v>
      </c>
      <c r="I3881" t="s">
        <v>746</v>
      </c>
      <c r="J3881" t="s">
        <v>833</v>
      </c>
      <c r="K3881" t="s">
        <v>2211</v>
      </c>
      <c r="L3881" t="s">
        <v>2210</v>
      </c>
      <c r="M3881">
        <v>724267</v>
      </c>
      <c r="N3881">
        <v>16000</v>
      </c>
      <c r="O3881" s="59">
        <v>17746628</v>
      </c>
    </row>
    <row r="3882" spans="1:15" x14ac:dyDescent="0.3">
      <c r="A3882" t="s">
        <v>690</v>
      </c>
      <c r="B3882">
        <v>98.41</v>
      </c>
      <c r="C3882">
        <v>1</v>
      </c>
      <c r="D3882" s="18">
        <v>39304</v>
      </c>
      <c r="E3882" s="18">
        <v>39307</v>
      </c>
      <c r="F3882" t="s">
        <v>5958</v>
      </c>
      <c r="G3882" t="s">
        <v>5969</v>
      </c>
      <c r="H3882" t="s">
        <v>681</v>
      </c>
      <c r="I3882" t="s">
        <v>711</v>
      </c>
      <c r="J3882" t="s">
        <v>712</v>
      </c>
      <c r="K3882" t="s">
        <v>935</v>
      </c>
      <c r="L3882" t="s">
        <v>934</v>
      </c>
      <c r="M3882">
        <v>770976</v>
      </c>
      <c r="N3882">
        <v>16000</v>
      </c>
      <c r="O3882" s="59">
        <v>26782236</v>
      </c>
    </row>
    <row r="3883" spans="1:15" x14ac:dyDescent="0.3">
      <c r="A3883" t="s">
        <v>690</v>
      </c>
      <c r="B3883">
        <v>100.7</v>
      </c>
      <c r="C3883">
        <v>2</v>
      </c>
      <c r="D3883" s="18">
        <v>39363</v>
      </c>
      <c r="E3883" s="18">
        <v>39392</v>
      </c>
      <c r="F3883" t="s">
        <v>5959</v>
      </c>
      <c r="G3883" t="s">
        <v>5969</v>
      </c>
      <c r="H3883" t="s">
        <v>681</v>
      </c>
      <c r="I3883" t="s">
        <v>722</v>
      </c>
      <c r="J3883" t="s">
        <v>797</v>
      </c>
      <c r="K3883" t="s">
        <v>2209</v>
      </c>
      <c r="L3883" t="s">
        <v>2208</v>
      </c>
      <c r="M3883">
        <v>2462427</v>
      </c>
      <c r="N3883">
        <v>16000</v>
      </c>
      <c r="O3883" s="59">
        <v>27213970</v>
      </c>
    </row>
    <row r="3884" spans="1:15" x14ac:dyDescent="0.3">
      <c r="A3884" t="s">
        <v>696</v>
      </c>
      <c r="B3884">
        <v>168.82</v>
      </c>
      <c r="C3884">
        <v>2</v>
      </c>
      <c r="D3884" s="18">
        <v>39230</v>
      </c>
      <c r="E3884" s="18">
        <v>39239</v>
      </c>
      <c r="F3884" t="s">
        <v>5957</v>
      </c>
      <c r="G3884" t="s">
        <v>5968</v>
      </c>
      <c r="H3884" t="s">
        <v>720</v>
      </c>
      <c r="I3884" t="s">
        <v>693</v>
      </c>
      <c r="J3884" t="s">
        <v>694</v>
      </c>
      <c r="K3884" t="s">
        <v>849</v>
      </c>
      <c r="L3884" t="s">
        <v>943</v>
      </c>
      <c r="M3884">
        <v>352231</v>
      </c>
      <c r="N3884">
        <v>90830</v>
      </c>
      <c r="O3884" s="59">
        <v>26205279</v>
      </c>
    </row>
    <row r="3885" spans="1:15" x14ac:dyDescent="0.3">
      <c r="A3885" t="s">
        <v>696</v>
      </c>
      <c r="B3885">
        <v>124.43</v>
      </c>
      <c r="C3885">
        <v>1</v>
      </c>
      <c r="D3885" s="18">
        <v>39391</v>
      </c>
      <c r="E3885" s="18">
        <v>39400</v>
      </c>
      <c r="F3885" t="s">
        <v>5959</v>
      </c>
      <c r="G3885" t="s">
        <v>5969</v>
      </c>
      <c r="H3885" t="s">
        <v>681</v>
      </c>
      <c r="I3885" t="s">
        <v>693</v>
      </c>
      <c r="J3885" t="s">
        <v>694</v>
      </c>
      <c r="K3885" t="s">
        <v>733</v>
      </c>
      <c r="L3885" t="s">
        <v>2207</v>
      </c>
      <c r="M3885">
        <v>1949422</v>
      </c>
      <c r="N3885">
        <v>16000</v>
      </c>
      <c r="O3885" s="59">
        <v>27454485</v>
      </c>
    </row>
    <row r="3886" spans="1:15" x14ac:dyDescent="0.3">
      <c r="A3886" t="s">
        <v>709</v>
      </c>
      <c r="B3886">
        <v>145.01</v>
      </c>
      <c r="C3886">
        <v>2</v>
      </c>
      <c r="D3886" s="18">
        <v>39391</v>
      </c>
      <c r="E3886" s="18">
        <v>39440</v>
      </c>
      <c r="F3886" t="s">
        <v>5959</v>
      </c>
      <c r="G3886" t="s">
        <v>5969</v>
      </c>
      <c r="H3886" t="s">
        <v>675</v>
      </c>
      <c r="I3886" t="s">
        <v>706</v>
      </c>
      <c r="J3886" t="s">
        <v>707</v>
      </c>
      <c r="K3886" t="s">
        <v>813</v>
      </c>
      <c r="L3886" t="s">
        <v>812</v>
      </c>
      <c r="M3886">
        <v>2858666</v>
      </c>
      <c r="N3886">
        <v>30300</v>
      </c>
      <c r="O3886" s="59">
        <v>27440048</v>
      </c>
    </row>
    <row r="3887" spans="1:15" x14ac:dyDescent="0.3">
      <c r="A3887" t="s">
        <v>676</v>
      </c>
      <c r="B3887">
        <v>89.26</v>
      </c>
      <c r="C3887">
        <v>2</v>
      </c>
      <c r="D3887" s="18">
        <v>39119</v>
      </c>
      <c r="E3887" s="18">
        <v>39205</v>
      </c>
      <c r="F3887" t="s">
        <v>5960</v>
      </c>
      <c r="G3887" t="s">
        <v>5969</v>
      </c>
      <c r="H3887" t="s">
        <v>681</v>
      </c>
      <c r="I3887" t="s">
        <v>683</v>
      </c>
      <c r="J3887" t="s">
        <v>730</v>
      </c>
      <c r="K3887" t="s">
        <v>2206</v>
      </c>
      <c r="L3887" t="s">
        <v>2205</v>
      </c>
      <c r="M3887">
        <v>226593</v>
      </c>
      <c r="N3887">
        <v>16000</v>
      </c>
      <c r="O3887" s="59">
        <v>25362158</v>
      </c>
    </row>
    <row r="3888" spans="1:15" x14ac:dyDescent="0.3">
      <c r="A3888" t="s">
        <v>676</v>
      </c>
      <c r="B3888">
        <v>121.91</v>
      </c>
      <c r="C3888">
        <v>2</v>
      </c>
      <c r="D3888" s="18">
        <v>39126</v>
      </c>
      <c r="E3888" s="18">
        <v>39193</v>
      </c>
      <c r="F3888" t="s">
        <v>5960</v>
      </c>
      <c r="G3888" t="s">
        <v>5969</v>
      </c>
      <c r="H3888" t="s">
        <v>681</v>
      </c>
      <c r="I3888" t="s">
        <v>683</v>
      </c>
      <c r="J3888" t="s">
        <v>730</v>
      </c>
      <c r="K3888" t="s">
        <v>2204</v>
      </c>
      <c r="L3888" t="s">
        <v>2203</v>
      </c>
      <c r="M3888">
        <v>246566</v>
      </c>
      <c r="N3888">
        <v>16000</v>
      </c>
      <c r="O3888" s="59">
        <v>25414655</v>
      </c>
    </row>
    <row r="3889" spans="1:15" x14ac:dyDescent="0.3">
      <c r="A3889" t="s">
        <v>690</v>
      </c>
      <c r="B3889">
        <v>138.52000000000001</v>
      </c>
      <c r="C3889">
        <v>2</v>
      </c>
      <c r="D3889" s="18">
        <v>39270</v>
      </c>
      <c r="E3889" s="18">
        <v>39290</v>
      </c>
      <c r="F3889" t="s">
        <v>5958</v>
      </c>
      <c r="G3889" t="s">
        <v>5969</v>
      </c>
      <c r="H3889" t="s">
        <v>675</v>
      </c>
      <c r="I3889" t="s">
        <v>687</v>
      </c>
      <c r="J3889" t="s">
        <v>688</v>
      </c>
      <c r="K3889" t="s">
        <v>2202</v>
      </c>
      <c r="L3889" t="s">
        <v>2201</v>
      </c>
      <c r="M3889">
        <v>2856884</v>
      </c>
      <c r="N3889">
        <v>30300</v>
      </c>
      <c r="O3889" s="59">
        <v>26520275</v>
      </c>
    </row>
    <row r="3890" spans="1:15" x14ac:dyDescent="0.3">
      <c r="A3890" t="s">
        <v>709</v>
      </c>
      <c r="B3890">
        <v>107.97</v>
      </c>
      <c r="C3890">
        <v>1</v>
      </c>
      <c r="D3890" s="18">
        <v>39333</v>
      </c>
      <c r="E3890" s="18">
        <v>39383</v>
      </c>
      <c r="F3890" t="s">
        <v>5958</v>
      </c>
      <c r="G3890" t="s">
        <v>5969</v>
      </c>
      <c r="H3890" t="s">
        <v>681</v>
      </c>
      <c r="I3890" t="s">
        <v>706</v>
      </c>
      <c r="J3890" t="s">
        <v>707</v>
      </c>
      <c r="K3890" t="s">
        <v>2200</v>
      </c>
      <c r="L3890" t="s">
        <v>2199</v>
      </c>
      <c r="M3890">
        <v>743939</v>
      </c>
      <c r="N3890">
        <v>16000</v>
      </c>
      <c r="O3890" s="59">
        <v>27001688</v>
      </c>
    </row>
    <row r="3891" spans="1:15" x14ac:dyDescent="0.3">
      <c r="A3891" t="s">
        <v>676</v>
      </c>
      <c r="B3891">
        <v>94.77</v>
      </c>
      <c r="C3891">
        <v>1</v>
      </c>
      <c r="D3891" s="18">
        <v>39242</v>
      </c>
      <c r="E3891" s="18">
        <v>39288</v>
      </c>
      <c r="F3891" t="s">
        <v>5957</v>
      </c>
      <c r="G3891" t="s">
        <v>5969</v>
      </c>
      <c r="H3891" t="s">
        <v>681</v>
      </c>
      <c r="I3891" t="s">
        <v>678</v>
      </c>
      <c r="J3891" t="s">
        <v>679</v>
      </c>
      <c r="K3891" t="s">
        <v>868</v>
      </c>
      <c r="L3891" t="s">
        <v>867</v>
      </c>
      <c r="M3891">
        <v>2229378</v>
      </c>
      <c r="N3891">
        <v>16000</v>
      </c>
      <c r="O3891" s="59">
        <v>26310054</v>
      </c>
    </row>
    <row r="3892" spans="1:15" x14ac:dyDescent="0.3">
      <c r="A3892" t="s">
        <v>696</v>
      </c>
      <c r="B3892">
        <v>129.38</v>
      </c>
      <c r="C3892">
        <v>2</v>
      </c>
      <c r="D3892" s="18">
        <v>39307</v>
      </c>
      <c r="E3892" s="18">
        <v>39318</v>
      </c>
      <c r="F3892" t="s">
        <v>5958</v>
      </c>
      <c r="G3892" t="s">
        <v>5969</v>
      </c>
      <c r="H3892" t="s">
        <v>681</v>
      </c>
      <c r="I3892" t="s">
        <v>765</v>
      </c>
      <c r="J3892" t="s">
        <v>766</v>
      </c>
      <c r="K3892" t="s">
        <v>2154</v>
      </c>
      <c r="L3892" t="s">
        <v>2198</v>
      </c>
      <c r="M3892">
        <v>2568588</v>
      </c>
      <c r="N3892">
        <v>16000</v>
      </c>
      <c r="O3892" s="59">
        <v>2303507</v>
      </c>
    </row>
    <row r="3893" spans="1:15" x14ac:dyDescent="0.3">
      <c r="A3893" t="s">
        <v>709</v>
      </c>
      <c r="B3893">
        <v>193.24</v>
      </c>
      <c r="C3893">
        <v>2</v>
      </c>
      <c r="D3893" s="18">
        <v>39163</v>
      </c>
      <c r="E3893" s="18">
        <v>39198</v>
      </c>
      <c r="F3893" t="s">
        <v>5960</v>
      </c>
      <c r="G3893" t="s">
        <v>5969</v>
      </c>
      <c r="H3893" t="s">
        <v>699</v>
      </c>
      <c r="I3893" t="s">
        <v>746</v>
      </c>
      <c r="J3893" t="s">
        <v>747</v>
      </c>
      <c r="K3893" t="s">
        <v>1144</v>
      </c>
      <c r="L3893" t="s">
        <v>2197</v>
      </c>
      <c r="M3893">
        <v>2592878</v>
      </c>
      <c r="N3893">
        <v>70700</v>
      </c>
      <c r="O3893" s="59">
        <v>17674365</v>
      </c>
    </row>
    <row r="3894" spans="1:15" x14ac:dyDescent="0.3">
      <c r="A3894" t="s">
        <v>690</v>
      </c>
      <c r="B3894">
        <v>123.68</v>
      </c>
      <c r="C3894">
        <v>3</v>
      </c>
      <c r="D3894" s="18">
        <v>39109</v>
      </c>
      <c r="E3894" s="18">
        <v>39122</v>
      </c>
      <c r="F3894" t="s">
        <v>5960</v>
      </c>
      <c r="G3894" t="s">
        <v>5969</v>
      </c>
      <c r="H3894" t="s">
        <v>675</v>
      </c>
      <c r="I3894" t="s">
        <v>711</v>
      </c>
      <c r="J3894" t="s">
        <v>712</v>
      </c>
      <c r="K3894" t="s">
        <v>2163</v>
      </c>
      <c r="L3894" t="s">
        <v>2196</v>
      </c>
      <c r="M3894">
        <v>149663</v>
      </c>
      <c r="N3894">
        <v>30300</v>
      </c>
      <c r="O3894" s="59">
        <v>1915294</v>
      </c>
    </row>
    <row r="3895" spans="1:15" x14ac:dyDescent="0.3">
      <c r="A3895" t="s">
        <v>696</v>
      </c>
      <c r="B3895">
        <v>124.43</v>
      </c>
      <c r="C3895">
        <v>1</v>
      </c>
      <c r="D3895" s="18">
        <v>39195</v>
      </c>
      <c r="E3895" s="18">
        <v>39215</v>
      </c>
      <c r="F3895" t="s">
        <v>5957</v>
      </c>
      <c r="G3895" t="s">
        <v>5969</v>
      </c>
      <c r="H3895" t="s">
        <v>681</v>
      </c>
      <c r="I3895" t="s">
        <v>693</v>
      </c>
      <c r="J3895" t="s">
        <v>694</v>
      </c>
      <c r="K3895" t="s">
        <v>1686</v>
      </c>
      <c r="L3895" t="s">
        <v>2195</v>
      </c>
      <c r="M3895">
        <v>1715357</v>
      </c>
      <c r="N3895">
        <v>16000</v>
      </c>
      <c r="O3895" s="59">
        <v>25938921</v>
      </c>
    </row>
    <row r="3896" spans="1:15" x14ac:dyDescent="0.3">
      <c r="A3896" t="s">
        <v>696</v>
      </c>
      <c r="B3896">
        <v>175.83</v>
      </c>
      <c r="C3896">
        <v>3</v>
      </c>
      <c r="D3896" s="18">
        <v>39299</v>
      </c>
      <c r="E3896" s="18">
        <v>39319</v>
      </c>
      <c r="F3896" t="s">
        <v>5958</v>
      </c>
      <c r="G3896" t="s">
        <v>5968</v>
      </c>
      <c r="H3896" t="s">
        <v>755</v>
      </c>
      <c r="I3896" t="s">
        <v>693</v>
      </c>
      <c r="J3896" t="s">
        <v>694</v>
      </c>
      <c r="K3896" t="s">
        <v>733</v>
      </c>
      <c r="L3896" t="s">
        <v>2194</v>
      </c>
      <c r="M3896">
        <v>2807191</v>
      </c>
      <c r="N3896">
        <v>87000</v>
      </c>
      <c r="O3896" s="59">
        <v>26719085</v>
      </c>
    </row>
    <row r="3897" spans="1:15" x14ac:dyDescent="0.3">
      <c r="A3897" t="s">
        <v>690</v>
      </c>
      <c r="B3897">
        <v>122.89</v>
      </c>
      <c r="C3897">
        <v>2</v>
      </c>
      <c r="D3897" s="18">
        <v>39380</v>
      </c>
      <c r="E3897" s="18">
        <v>39393</v>
      </c>
      <c r="F3897" t="s">
        <v>5959</v>
      </c>
      <c r="G3897" t="s">
        <v>5969</v>
      </c>
      <c r="H3897" t="s">
        <v>675</v>
      </c>
      <c r="I3897" t="s">
        <v>711</v>
      </c>
      <c r="J3897" t="s">
        <v>712</v>
      </c>
      <c r="K3897" t="s">
        <v>830</v>
      </c>
      <c r="L3897" t="s">
        <v>1767</v>
      </c>
      <c r="M3897">
        <v>2406834</v>
      </c>
      <c r="N3897">
        <v>30300</v>
      </c>
      <c r="O3897" s="59">
        <v>27218078</v>
      </c>
    </row>
    <row r="3898" spans="1:15" x14ac:dyDescent="0.3">
      <c r="A3898" t="s">
        <v>690</v>
      </c>
      <c r="B3898">
        <v>89.04</v>
      </c>
      <c r="C3898">
        <v>1</v>
      </c>
      <c r="D3898" s="18">
        <v>39377</v>
      </c>
      <c r="E3898" s="18">
        <v>39390</v>
      </c>
      <c r="F3898" t="s">
        <v>5959</v>
      </c>
      <c r="G3898" t="s">
        <v>5969</v>
      </c>
      <c r="H3898" t="s">
        <v>681</v>
      </c>
      <c r="I3898" t="s">
        <v>687</v>
      </c>
      <c r="J3898" t="s">
        <v>688</v>
      </c>
      <c r="K3898" t="s">
        <v>2193</v>
      </c>
      <c r="L3898" t="s">
        <v>2192</v>
      </c>
      <c r="M3898">
        <v>9195259</v>
      </c>
      <c r="N3898">
        <v>16000</v>
      </c>
      <c r="O3898" s="59">
        <v>27336256</v>
      </c>
    </row>
    <row r="3899" spans="1:15" x14ac:dyDescent="0.3">
      <c r="A3899" t="s">
        <v>690</v>
      </c>
      <c r="B3899">
        <v>121.13</v>
      </c>
      <c r="C3899">
        <v>1</v>
      </c>
      <c r="D3899" s="18">
        <v>39417</v>
      </c>
      <c r="E3899" s="18">
        <v>39428</v>
      </c>
      <c r="F3899" t="s">
        <v>5959</v>
      </c>
      <c r="G3899" t="s">
        <v>5969</v>
      </c>
      <c r="H3899" t="s">
        <v>675</v>
      </c>
      <c r="I3899" t="s">
        <v>711</v>
      </c>
      <c r="J3899" t="s">
        <v>712</v>
      </c>
      <c r="K3899" t="s">
        <v>2191</v>
      </c>
      <c r="L3899" t="s">
        <v>2190</v>
      </c>
      <c r="M3899">
        <v>136620</v>
      </c>
      <c r="N3899">
        <v>30300</v>
      </c>
      <c r="O3899" s="59">
        <v>27653824</v>
      </c>
    </row>
    <row r="3900" spans="1:15" x14ac:dyDescent="0.3">
      <c r="A3900" t="s">
        <v>709</v>
      </c>
      <c r="B3900">
        <v>145.01</v>
      </c>
      <c r="C3900">
        <v>2</v>
      </c>
      <c r="D3900" s="18">
        <v>39140</v>
      </c>
      <c r="E3900" s="18">
        <v>39170</v>
      </c>
      <c r="F3900" t="s">
        <v>5960</v>
      </c>
      <c r="G3900" t="s">
        <v>5969</v>
      </c>
      <c r="H3900" t="s">
        <v>675</v>
      </c>
      <c r="I3900" t="s">
        <v>706</v>
      </c>
      <c r="J3900" t="s">
        <v>707</v>
      </c>
      <c r="K3900" t="s">
        <v>1489</v>
      </c>
      <c r="L3900" t="s">
        <v>2189</v>
      </c>
      <c r="M3900">
        <v>179512</v>
      </c>
      <c r="N3900">
        <v>30300</v>
      </c>
      <c r="O3900" s="59">
        <v>25508964</v>
      </c>
    </row>
    <row r="3901" spans="1:15" x14ac:dyDescent="0.3">
      <c r="A3901" t="s">
        <v>690</v>
      </c>
      <c r="B3901">
        <v>181.83</v>
      </c>
      <c r="C3901">
        <v>4</v>
      </c>
      <c r="D3901" s="18">
        <v>39122</v>
      </c>
      <c r="E3901" s="18">
        <v>39136</v>
      </c>
      <c r="F3901" t="s">
        <v>5960</v>
      </c>
      <c r="G3901" t="s">
        <v>5969</v>
      </c>
      <c r="H3901" t="s">
        <v>699</v>
      </c>
      <c r="I3901" t="s">
        <v>711</v>
      </c>
      <c r="J3901" t="s">
        <v>712</v>
      </c>
      <c r="K3901" t="s">
        <v>935</v>
      </c>
      <c r="L3901" t="s">
        <v>1362</v>
      </c>
      <c r="M3901">
        <v>936551</v>
      </c>
      <c r="N3901">
        <v>70700</v>
      </c>
      <c r="O3901" s="59">
        <v>25395228</v>
      </c>
    </row>
    <row r="3902" spans="1:15" x14ac:dyDescent="0.3">
      <c r="A3902" t="s">
        <v>709</v>
      </c>
      <c r="B3902">
        <v>97.73</v>
      </c>
      <c r="C3902">
        <v>2</v>
      </c>
      <c r="D3902" s="18">
        <v>39284</v>
      </c>
      <c r="E3902" s="18">
        <v>39331</v>
      </c>
      <c r="F3902" t="s">
        <v>5958</v>
      </c>
      <c r="G3902" t="s">
        <v>5968</v>
      </c>
      <c r="H3902" t="s">
        <v>720</v>
      </c>
      <c r="I3902" t="s">
        <v>706</v>
      </c>
      <c r="J3902" t="s">
        <v>707</v>
      </c>
      <c r="K3902" t="s">
        <v>1227</v>
      </c>
      <c r="L3902" t="s">
        <v>2188</v>
      </c>
      <c r="M3902">
        <v>2703209</v>
      </c>
      <c r="N3902">
        <v>90830</v>
      </c>
      <c r="O3902" s="59">
        <v>26623531</v>
      </c>
    </row>
    <row r="3903" spans="1:15" x14ac:dyDescent="0.3">
      <c r="A3903" t="s">
        <v>709</v>
      </c>
      <c r="B3903">
        <v>145.01</v>
      </c>
      <c r="C3903">
        <v>2</v>
      </c>
      <c r="D3903" s="18">
        <v>39124</v>
      </c>
      <c r="E3903" s="18">
        <v>39158</v>
      </c>
      <c r="F3903" t="s">
        <v>5960</v>
      </c>
      <c r="G3903" t="s">
        <v>5969</v>
      </c>
      <c r="H3903" t="s">
        <v>675</v>
      </c>
      <c r="I3903" t="s">
        <v>706</v>
      </c>
      <c r="J3903" t="s">
        <v>707</v>
      </c>
      <c r="K3903" t="s">
        <v>2066</v>
      </c>
      <c r="L3903" t="s">
        <v>2187</v>
      </c>
      <c r="M3903">
        <v>1840194</v>
      </c>
      <c r="N3903">
        <v>30300</v>
      </c>
      <c r="O3903" s="59">
        <v>25258440</v>
      </c>
    </row>
    <row r="3904" spans="1:15" x14ac:dyDescent="0.3">
      <c r="A3904" t="s">
        <v>676</v>
      </c>
      <c r="B3904">
        <v>86.31</v>
      </c>
      <c r="C3904">
        <v>2</v>
      </c>
      <c r="D3904" s="18">
        <v>39256</v>
      </c>
      <c r="E3904" s="18">
        <v>39347</v>
      </c>
      <c r="F3904" t="s">
        <v>5957</v>
      </c>
      <c r="G3904" t="s">
        <v>5969</v>
      </c>
      <c r="H3904" t="s">
        <v>681</v>
      </c>
      <c r="I3904" t="s">
        <v>678</v>
      </c>
      <c r="J3904" t="s">
        <v>679</v>
      </c>
      <c r="K3904" t="s">
        <v>1390</v>
      </c>
      <c r="L3904" t="s">
        <v>1626</v>
      </c>
      <c r="M3904">
        <v>296139</v>
      </c>
      <c r="N3904">
        <v>16000</v>
      </c>
      <c r="O3904" s="59">
        <v>26416249</v>
      </c>
    </row>
    <row r="3905" spans="1:15" x14ac:dyDescent="0.3">
      <c r="A3905" t="s">
        <v>696</v>
      </c>
      <c r="B3905">
        <v>191.28</v>
      </c>
      <c r="C3905">
        <v>3</v>
      </c>
      <c r="D3905" s="18">
        <v>39153</v>
      </c>
      <c r="E3905" s="18">
        <v>39168</v>
      </c>
      <c r="F3905" t="s">
        <v>5960</v>
      </c>
      <c r="G3905" t="s">
        <v>5969</v>
      </c>
      <c r="H3905" t="s">
        <v>699</v>
      </c>
      <c r="I3905" t="s">
        <v>693</v>
      </c>
      <c r="J3905" t="s">
        <v>694</v>
      </c>
      <c r="K3905" t="s">
        <v>2186</v>
      </c>
      <c r="L3905" t="s">
        <v>2185</v>
      </c>
      <c r="M3905">
        <v>1872983</v>
      </c>
      <c r="N3905">
        <v>70700</v>
      </c>
      <c r="O3905" s="59">
        <v>25599273</v>
      </c>
    </row>
    <row r="3906" spans="1:15" x14ac:dyDescent="0.3">
      <c r="A3906" t="s">
        <v>676</v>
      </c>
      <c r="B3906">
        <v>112.01</v>
      </c>
      <c r="C3906">
        <v>2</v>
      </c>
      <c r="D3906" s="18">
        <v>39237</v>
      </c>
      <c r="E3906" s="18">
        <v>39302</v>
      </c>
      <c r="F3906" t="s">
        <v>5957</v>
      </c>
      <c r="G3906" t="s">
        <v>5969</v>
      </c>
      <c r="H3906" t="s">
        <v>681</v>
      </c>
      <c r="I3906" t="s">
        <v>672</v>
      </c>
      <c r="J3906" t="s">
        <v>779</v>
      </c>
      <c r="K3906" t="s">
        <v>2184</v>
      </c>
      <c r="L3906" t="s">
        <v>1780</v>
      </c>
      <c r="M3906">
        <v>2375256</v>
      </c>
      <c r="N3906">
        <v>16000</v>
      </c>
      <c r="O3906" s="59">
        <v>26259569</v>
      </c>
    </row>
    <row r="3907" spans="1:15" x14ac:dyDescent="0.3">
      <c r="A3907" t="s">
        <v>690</v>
      </c>
      <c r="B3907">
        <v>185.8</v>
      </c>
      <c r="C3907">
        <v>2</v>
      </c>
      <c r="D3907" s="18">
        <v>39129</v>
      </c>
      <c r="E3907" s="18">
        <v>39136</v>
      </c>
      <c r="F3907" t="s">
        <v>5960</v>
      </c>
      <c r="G3907" t="s">
        <v>5969</v>
      </c>
      <c r="H3907" t="s">
        <v>699</v>
      </c>
      <c r="I3907" t="s">
        <v>711</v>
      </c>
      <c r="J3907" t="s">
        <v>712</v>
      </c>
      <c r="K3907" t="s">
        <v>2183</v>
      </c>
      <c r="L3907" t="s">
        <v>2026</v>
      </c>
      <c r="M3907">
        <v>938615</v>
      </c>
      <c r="N3907">
        <v>70700</v>
      </c>
      <c r="O3907" s="59">
        <v>25395390</v>
      </c>
    </row>
    <row r="3908" spans="1:15" x14ac:dyDescent="0.3">
      <c r="A3908" t="s">
        <v>696</v>
      </c>
      <c r="B3908">
        <v>139.68</v>
      </c>
      <c r="C3908">
        <v>2</v>
      </c>
      <c r="D3908" s="18">
        <v>39140</v>
      </c>
      <c r="E3908" s="18">
        <v>39145</v>
      </c>
      <c r="F3908" t="s">
        <v>5960</v>
      </c>
      <c r="G3908" t="s">
        <v>5968</v>
      </c>
      <c r="H3908" t="s">
        <v>720</v>
      </c>
      <c r="I3908" t="s">
        <v>693</v>
      </c>
      <c r="J3908" t="s">
        <v>694</v>
      </c>
      <c r="K3908" t="s">
        <v>1133</v>
      </c>
      <c r="L3908" t="s">
        <v>2182</v>
      </c>
      <c r="M3908">
        <v>367947</v>
      </c>
      <c r="N3908">
        <v>90830</v>
      </c>
      <c r="O3908" s="59">
        <v>1037034</v>
      </c>
    </row>
    <row r="3909" spans="1:15" x14ac:dyDescent="0.3">
      <c r="A3909" t="s">
        <v>690</v>
      </c>
      <c r="B3909">
        <v>171.8</v>
      </c>
      <c r="C3909">
        <v>2</v>
      </c>
      <c r="D3909" s="18">
        <v>39321</v>
      </c>
      <c r="E3909" s="18">
        <v>39334</v>
      </c>
      <c r="F3909" t="s">
        <v>5958</v>
      </c>
      <c r="G3909" t="s">
        <v>5968</v>
      </c>
      <c r="H3909" t="s">
        <v>720</v>
      </c>
      <c r="I3909" t="s">
        <v>722</v>
      </c>
      <c r="J3909" t="s">
        <v>797</v>
      </c>
      <c r="K3909" t="s">
        <v>2181</v>
      </c>
      <c r="L3909" t="s">
        <v>2180</v>
      </c>
      <c r="M3909">
        <v>107886</v>
      </c>
      <c r="N3909">
        <v>90830</v>
      </c>
      <c r="O3909" s="59">
        <v>26887349</v>
      </c>
    </row>
    <row r="3910" spans="1:15" x14ac:dyDescent="0.3">
      <c r="A3910" t="s">
        <v>696</v>
      </c>
      <c r="B3910">
        <v>168.82</v>
      </c>
      <c r="C3910">
        <v>2</v>
      </c>
      <c r="D3910" s="18">
        <v>39376</v>
      </c>
      <c r="E3910" s="18">
        <v>39396</v>
      </c>
      <c r="F3910" t="s">
        <v>5959</v>
      </c>
      <c r="G3910" t="s">
        <v>5968</v>
      </c>
      <c r="H3910" t="s">
        <v>720</v>
      </c>
      <c r="I3910" t="s">
        <v>693</v>
      </c>
      <c r="J3910" t="s">
        <v>694</v>
      </c>
      <c r="K3910" t="s">
        <v>1266</v>
      </c>
      <c r="L3910" t="s">
        <v>2179</v>
      </c>
      <c r="M3910">
        <v>351561</v>
      </c>
      <c r="N3910">
        <v>90830</v>
      </c>
      <c r="O3910" s="59">
        <v>2425698</v>
      </c>
    </row>
    <row r="3911" spans="1:15" x14ac:dyDescent="0.3">
      <c r="A3911" t="s">
        <v>709</v>
      </c>
      <c r="B3911">
        <v>114.36</v>
      </c>
      <c r="C3911">
        <v>1</v>
      </c>
      <c r="D3911" s="18">
        <v>39165</v>
      </c>
      <c r="E3911" s="18">
        <v>39183</v>
      </c>
      <c r="F3911" t="s">
        <v>5960</v>
      </c>
      <c r="G3911" t="s">
        <v>5969</v>
      </c>
      <c r="H3911" t="s">
        <v>681</v>
      </c>
      <c r="I3911" t="s">
        <v>771</v>
      </c>
      <c r="J3911" t="s">
        <v>750</v>
      </c>
      <c r="K3911" t="s">
        <v>817</v>
      </c>
      <c r="L3911" t="s">
        <v>2178</v>
      </c>
      <c r="M3911">
        <v>2684340</v>
      </c>
      <c r="N3911">
        <v>16000</v>
      </c>
      <c r="O3911" s="59">
        <v>25707468</v>
      </c>
    </row>
    <row r="3912" spans="1:15" x14ac:dyDescent="0.3">
      <c r="A3912" t="s">
        <v>709</v>
      </c>
      <c r="B3912">
        <v>192.3</v>
      </c>
      <c r="C3912">
        <v>3</v>
      </c>
      <c r="D3912" s="18">
        <v>39419</v>
      </c>
      <c r="E3912" s="18">
        <v>39451</v>
      </c>
      <c r="F3912" t="s">
        <v>5959</v>
      </c>
      <c r="G3912" t="s">
        <v>5968</v>
      </c>
      <c r="H3912" t="s">
        <v>755</v>
      </c>
      <c r="I3912" t="s">
        <v>706</v>
      </c>
      <c r="J3912" t="s">
        <v>707</v>
      </c>
      <c r="K3912" t="s">
        <v>2177</v>
      </c>
      <c r="L3912" t="s">
        <v>1880</v>
      </c>
      <c r="M3912">
        <v>2236994</v>
      </c>
      <c r="N3912">
        <v>87000</v>
      </c>
      <c r="O3912" s="59">
        <v>27644397</v>
      </c>
    </row>
    <row r="3913" spans="1:15" x14ac:dyDescent="0.3">
      <c r="A3913" t="s">
        <v>676</v>
      </c>
      <c r="B3913">
        <v>109.53</v>
      </c>
      <c r="C3913">
        <v>2</v>
      </c>
      <c r="D3913" s="18">
        <v>39206</v>
      </c>
      <c r="E3913" s="18">
        <v>39266</v>
      </c>
      <c r="F3913" t="s">
        <v>5957</v>
      </c>
      <c r="G3913" t="s">
        <v>5969</v>
      </c>
      <c r="H3913" t="s">
        <v>675</v>
      </c>
      <c r="I3913" t="s">
        <v>678</v>
      </c>
      <c r="J3913" t="s">
        <v>679</v>
      </c>
      <c r="K3913" t="s">
        <v>2176</v>
      </c>
      <c r="L3913" t="s">
        <v>2175</v>
      </c>
      <c r="M3913">
        <v>1851797</v>
      </c>
      <c r="N3913">
        <v>30300</v>
      </c>
      <c r="O3913" s="59">
        <v>26041127</v>
      </c>
    </row>
    <row r="3914" spans="1:15" x14ac:dyDescent="0.3">
      <c r="A3914" t="s">
        <v>690</v>
      </c>
      <c r="B3914">
        <v>100.7</v>
      </c>
      <c r="C3914">
        <v>2</v>
      </c>
      <c r="D3914" s="18">
        <v>39408</v>
      </c>
      <c r="E3914" s="18">
        <v>39438</v>
      </c>
      <c r="F3914" t="s">
        <v>5959</v>
      </c>
      <c r="G3914" t="s">
        <v>5969</v>
      </c>
      <c r="H3914" t="s">
        <v>681</v>
      </c>
      <c r="I3914" t="s">
        <v>722</v>
      </c>
      <c r="J3914" t="s">
        <v>797</v>
      </c>
      <c r="K3914" t="s">
        <v>1766</v>
      </c>
      <c r="L3914" t="s">
        <v>1535</v>
      </c>
      <c r="M3914">
        <v>106845</v>
      </c>
      <c r="N3914">
        <v>16000</v>
      </c>
      <c r="O3914" s="59">
        <v>27597753</v>
      </c>
    </row>
    <row r="3915" spans="1:15" x14ac:dyDescent="0.3">
      <c r="A3915" t="s">
        <v>696</v>
      </c>
      <c r="B3915">
        <v>185.27</v>
      </c>
      <c r="C3915">
        <v>3</v>
      </c>
      <c r="D3915" s="18">
        <v>39200</v>
      </c>
      <c r="E3915" s="18">
        <v>39204</v>
      </c>
      <c r="F3915" t="s">
        <v>5957</v>
      </c>
      <c r="G3915" t="s">
        <v>5969</v>
      </c>
      <c r="H3915" t="s">
        <v>699</v>
      </c>
      <c r="I3915" t="s">
        <v>693</v>
      </c>
      <c r="J3915" t="s">
        <v>694</v>
      </c>
      <c r="K3915" t="s">
        <v>953</v>
      </c>
      <c r="L3915" t="s">
        <v>2174</v>
      </c>
      <c r="M3915">
        <v>960960</v>
      </c>
      <c r="N3915">
        <v>70700</v>
      </c>
      <c r="O3915" s="59">
        <v>25966318</v>
      </c>
    </row>
    <row r="3916" spans="1:15" x14ac:dyDescent="0.3">
      <c r="A3916" t="s">
        <v>690</v>
      </c>
      <c r="B3916">
        <v>126.38</v>
      </c>
      <c r="C3916">
        <v>2</v>
      </c>
      <c r="D3916" s="18">
        <v>39335</v>
      </c>
      <c r="E3916" s="18">
        <v>39341</v>
      </c>
      <c r="F3916" t="s">
        <v>5958</v>
      </c>
      <c r="G3916" t="s">
        <v>5969</v>
      </c>
      <c r="H3916" t="s">
        <v>675</v>
      </c>
      <c r="I3916" t="s">
        <v>711</v>
      </c>
      <c r="J3916" t="s">
        <v>712</v>
      </c>
      <c r="K3916" t="s">
        <v>2025</v>
      </c>
      <c r="L3916" t="s">
        <v>2173</v>
      </c>
      <c r="M3916">
        <v>2106031</v>
      </c>
      <c r="N3916">
        <v>30300</v>
      </c>
      <c r="O3916" s="59">
        <v>2346443</v>
      </c>
    </row>
    <row r="3917" spans="1:15" x14ac:dyDescent="0.3">
      <c r="A3917" t="s">
        <v>709</v>
      </c>
      <c r="B3917">
        <v>139.11000000000001</v>
      </c>
      <c r="C3917">
        <v>2</v>
      </c>
      <c r="D3917" s="18">
        <v>39126</v>
      </c>
      <c r="E3917" s="18">
        <v>39139</v>
      </c>
      <c r="F3917" t="s">
        <v>5960</v>
      </c>
      <c r="G3917" t="s">
        <v>5969</v>
      </c>
      <c r="H3917" t="s">
        <v>675</v>
      </c>
      <c r="I3917" t="s">
        <v>771</v>
      </c>
      <c r="J3917" t="s">
        <v>750</v>
      </c>
      <c r="K3917" t="s">
        <v>2172</v>
      </c>
      <c r="L3917" t="s">
        <v>2171</v>
      </c>
      <c r="M3917">
        <v>2092201</v>
      </c>
      <c r="N3917">
        <v>30300</v>
      </c>
      <c r="O3917" s="59">
        <v>25401087</v>
      </c>
    </row>
    <row r="3918" spans="1:15" x14ac:dyDescent="0.3">
      <c r="A3918" t="s">
        <v>690</v>
      </c>
      <c r="B3918">
        <v>111.33</v>
      </c>
      <c r="C3918">
        <v>1</v>
      </c>
      <c r="D3918" s="18">
        <v>39207</v>
      </c>
      <c r="E3918" s="18">
        <v>39237</v>
      </c>
      <c r="F3918" t="s">
        <v>5957</v>
      </c>
      <c r="G3918" t="s">
        <v>5969</v>
      </c>
      <c r="H3918" t="s">
        <v>681</v>
      </c>
      <c r="I3918" t="s">
        <v>687</v>
      </c>
      <c r="J3918" t="s">
        <v>688</v>
      </c>
      <c r="K3918" t="s">
        <v>1597</v>
      </c>
      <c r="L3918" t="s">
        <v>2170</v>
      </c>
      <c r="M3918">
        <v>2712962</v>
      </c>
      <c r="N3918">
        <v>16000</v>
      </c>
      <c r="O3918" s="59">
        <v>26037468</v>
      </c>
    </row>
    <row r="3919" spans="1:15" x14ac:dyDescent="0.3">
      <c r="A3919" t="s">
        <v>690</v>
      </c>
      <c r="B3919">
        <v>100.7</v>
      </c>
      <c r="C3919">
        <v>2</v>
      </c>
      <c r="D3919" s="18">
        <v>39137</v>
      </c>
      <c r="E3919" s="18">
        <v>39138</v>
      </c>
      <c r="F3919" t="s">
        <v>5960</v>
      </c>
      <c r="G3919" t="s">
        <v>5969</v>
      </c>
      <c r="H3919" t="s">
        <v>681</v>
      </c>
      <c r="I3919" t="s">
        <v>722</v>
      </c>
      <c r="J3919" t="s">
        <v>797</v>
      </c>
      <c r="K3919" t="s">
        <v>1002</v>
      </c>
      <c r="L3919" t="s">
        <v>1535</v>
      </c>
      <c r="M3919">
        <v>2051525</v>
      </c>
      <c r="N3919">
        <v>16000</v>
      </c>
      <c r="O3919" s="59">
        <v>25503648</v>
      </c>
    </row>
    <row r="3920" spans="1:15" x14ac:dyDescent="0.3">
      <c r="A3920" t="s">
        <v>709</v>
      </c>
      <c r="B3920">
        <v>194.04</v>
      </c>
      <c r="C3920">
        <v>3</v>
      </c>
      <c r="D3920" s="18">
        <v>39143</v>
      </c>
      <c r="E3920" s="18">
        <v>39193</v>
      </c>
      <c r="F3920" t="s">
        <v>5960</v>
      </c>
      <c r="G3920" t="s">
        <v>5969</v>
      </c>
      <c r="H3920" t="s">
        <v>699</v>
      </c>
      <c r="I3920" t="s">
        <v>706</v>
      </c>
      <c r="J3920" t="s">
        <v>707</v>
      </c>
      <c r="K3920" t="s">
        <v>2169</v>
      </c>
      <c r="L3920" t="s">
        <v>2168</v>
      </c>
      <c r="M3920">
        <v>941358</v>
      </c>
      <c r="N3920">
        <v>70700</v>
      </c>
      <c r="O3920" s="59">
        <v>25545760</v>
      </c>
    </row>
    <row r="3921" spans="1:15" x14ac:dyDescent="0.3">
      <c r="A3921" t="s">
        <v>676</v>
      </c>
      <c r="B3921">
        <v>89.26</v>
      </c>
      <c r="C3921">
        <v>2</v>
      </c>
      <c r="D3921" s="18">
        <v>39327</v>
      </c>
      <c r="E3921" s="18">
        <v>39369</v>
      </c>
      <c r="F3921" t="s">
        <v>5958</v>
      </c>
      <c r="G3921" t="s">
        <v>5969</v>
      </c>
      <c r="H3921" t="s">
        <v>681</v>
      </c>
      <c r="I3921" t="s">
        <v>683</v>
      </c>
      <c r="J3921" t="s">
        <v>730</v>
      </c>
      <c r="K3921" t="s">
        <v>1592</v>
      </c>
      <c r="L3921" t="s">
        <v>2167</v>
      </c>
      <c r="M3921">
        <v>225229</v>
      </c>
      <c r="N3921">
        <v>16000</v>
      </c>
      <c r="O3921" s="59">
        <v>26950457</v>
      </c>
    </row>
    <row r="3922" spans="1:15" x14ac:dyDescent="0.3">
      <c r="A3922" t="s">
        <v>676</v>
      </c>
      <c r="B3922">
        <v>124.29</v>
      </c>
      <c r="C3922">
        <v>2</v>
      </c>
      <c r="D3922" s="18">
        <v>39125</v>
      </c>
      <c r="E3922" s="18">
        <v>39193</v>
      </c>
      <c r="F3922" t="s">
        <v>5960</v>
      </c>
      <c r="G3922" t="s">
        <v>5969</v>
      </c>
      <c r="H3922" t="s">
        <v>681</v>
      </c>
      <c r="I3922" t="s">
        <v>678</v>
      </c>
      <c r="J3922" t="s">
        <v>753</v>
      </c>
      <c r="K3922" t="s">
        <v>2166</v>
      </c>
      <c r="L3922" t="s">
        <v>2165</v>
      </c>
      <c r="M3922">
        <v>253607</v>
      </c>
      <c r="N3922">
        <v>16000</v>
      </c>
      <c r="O3922" s="59">
        <v>1985135</v>
      </c>
    </row>
    <row r="3923" spans="1:15" x14ac:dyDescent="0.3">
      <c r="A3923" t="s">
        <v>696</v>
      </c>
      <c r="B3923">
        <v>112.13</v>
      </c>
      <c r="C3923">
        <v>2</v>
      </c>
      <c r="D3923" s="18">
        <v>39307</v>
      </c>
      <c r="E3923" s="18">
        <v>39312</v>
      </c>
      <c r="F3923" t="s">
        <v>5958</v>
      </c>
      <c r="G3923" t="s">
        <v>5969</v>
      </c>
      <c r="H3923" t="s">
        <v>681</v>
      </c>
      <c r="I3923" t="s">
        <v>765</v>
      </c>
      <c r="J3923" t="s">
        <v>766</v>
      </c>
      <c r="K3923" t="s">
        <v>767</v>
      </c>
      <c r="L3923" t="s">
        <v>802</v>
      </c>
      <c r="M3923">
        <v>2833956</v>
      </c>
      <c r="N3923">
        <v>16000</v>
      </c>
      <c r="O3923" s="59">
        <v>26851701</v>
      </c>
    </row>
    <row r="3924" spans="1:15" x14ac:dyDescent="0.3">
      <c r="A3924" t="s">
        <v>696</v>
      </c>
      <c r="B3924">
        <v>168.82</v>
      </c>
      <c r="C3924">
        <v>2</v>
      </c>
      <c r="D3924" s="18">
        <v>39116</v>
      </c>
      <c r="E3924" s="18">
        <v>39129</v>
      </c>
      <c r="F3924" t="s">
        <v>5960</v>
      </c>
      <c r="G3924" t="s">
        <v>5968</v>
      </c>
      <c r="H3924" t="s">
        <v>720</v>
      </c>
      <c r="I3924" t="s">
        <v>693</v>
      </c>
      <c r="J3924" t="s">
        <v>694</v>
      </c>
      <c r="K3924" t="s">
        <v>1984</v>
      </c>
      <c r="L3924" t="s">
        <v>2164</v>
      </c>
      <c r="M3924">
        <v>2303040</v>
      </c>
      <c r="N3924">
        <v>90830</v>
      </c>
      <c r="O3924" s="59">
        <v>25373202</v>
      </c>
    </row>
    <row r="3925" spans="1:15" x14ac:dyDescent="0.3">
      <c r="A3925" t="s">
        <v>690</v>
      </c>
      <c r="B3925">
        <v>123.68</v>
      </c>
      <c r="C3925">
        <v>3</v>
      </c>
      <c r="D3925" s="18">
        <v>39251</v>
      </c>
      <c r="E3925" s="18">
        <v>39261</v>
      </c>
      <c r="F3925" t="s">
        <v>5957</v>
      </c>
      <c r="G3925" t="s">
        <v>5969</v>
      </c>
      <c r="H3925" t="s">
        <v>675</v>
      </c>
      <c r="I3925" t="s">
        <v>711</v>
      </c>
      <c r="J3925" t="s">
        <v>712</v>
      </c>
      <c r="K3925" t="s">
        <v>2163</v>
      </c>
      <c r="L3925" t="s">
        <v>2162</v>
      </c>
      <c r="M3925">
        <v>149399</v>
      </c>
      <c r="N3925">
        <v>30300</v>
      </c>
      <c r="O3925" s="59">
        <v>26404682</v>
      </c>
    </row>
    <row r="3926" spans="1:15" x14ac:dyDescent="0.3">
      <c r="A3926" t="s">
        <v>709</v>
      </c>
      <c r="B3926">
        <v>97.73</v>
      </c>
      <c r="C3926">
        <v>2</v>
      </c>
      <c r="D3926" s="18">
        <v>39179</v>
      </c>
      <c r="E3926" s="18">
        <v>39193</v>
      </c>
      <c r="F3926" t="s">
        <v>5957</v>
      </c>
      <c r="G3926" t="s">
        <v>5968</v>
      </c>
      <c r="H3926" t="s">
        <v>720</v>
      </c>
      <c r="I3926" t="s">
        <v>706</v>
      </c>
      <c r="J3926" t="s">
        <v>707</v>
      </c>
      <c r="K3926" t="s">
        <v>2066</v>
      </c>
      <c r="L3926" t="s">
        <v>1049</v>
      </c>
      <c r="M3926">
        <v>1943040</v>
      </c>
      <c r="N3926">
        <v>90830</v>
      </c>
      <c r="O3926" s="59">
        <v>2065346</v>
      </c>
    </row>
    <row r="3927" spans="1:15" x14ac:dyDescent="0.3">
      <c r="A3927" t="s">
        <v>696</v>
      </c>
      <c r="B3927">
        <v>125.7</v>
      </c>
      <c r="C3927">
        <v>1</v>
      </c>
      <c r="D3927" s="18">
        <v>39307</v>
      </c>
      <c r="E3927" s="18">
        <v>39324</v>
      </c>
      <c r="F3927" t="s">
        <v>5958</v>
      </c>
      <c r="G3927" t="s">
        <v>5969</v>
      </c>
      <c r="H3927" t="s">
        <v>681</v>
      </c>
      <c r="I3927" t="s">
        <v>693</v>
      </c>
      <c r="J3927" t="s">
        <v>694</v>
      </c>
      <c r="K3927" t="s">
        <v>2161</v>
      </c>
      <c r="L3927" t="s">
        <v>943</v>
      </c>
      <c r="M3927">
        <v>359015</v>
      </c>
      <c r="N3927">
        <v>16000</v>
      </c>
      <c r="O3927" s="59">
        <v>26799552</v>
      </c>
    </row>
    <row r="3928" spans="1:15" x14ac:dyDescent="0.3">
      <c r="A3928" t="s">
        <v>690</v>
      </c>
      <c r="B3928">
        <v>98.41</v>
      </c>
      <c r="C3928">
        <v>1</v>
      </c>
      <c r="D3928" s="18">
        <v>39131</v>
      </c>
      <c r="E3928" s="18">
        <v>39167</v>
      </c>
      <c r="F3928" t="s">
        <v>5960</v>
      </c>
      <c r="G3928" t="s">
        <v>5969</v>
      </c>
      <c r="H3928" t="s">
        <v>681</v>
      </c>
      <c r="I3928" t="s">
        <v>711</v>
      </c>
      <c r="J3928" t="s">
        <v>712</v>
      </c>
      <c r="K3928" t="s">
        <v>2160</v>
      </c>
      <c r="L3928" t="s">
        <v>2159</v>
      </c>
      <c r="M3928">
        <v>135350</v>
      </c>
      <c r="N3928">
        <v>16000</v>
      </c>
      <c r="O3928" s="59">
        <v>25456116</v>
      </c>
    </row>
    <row r="3929" spans="1:15" x14ac:dyDescent="0.3">
      <c r="A3929" t="s">
        <v>690</v>
      </c>
      <c r="B3929">
        <v>122.89</v>
      </c>
      <c r="C3929">
        <v>2</v>
      </c>
      <c r="D3929" s="18">
        <v>39248</v>
      </c>
      <c r="E3929" s="18">
        <v>39270</v>
      </c>
      <c r="F3929" t="s">
        <v>5957</v>
      </c>
      <c r="G3929" t="s">
        <v>5969</v>
      </c>
      <c r="H3929" t="s">
        <v>675</v>
      </c>
      <c r="I3929" t="s">
        <v>711</v>
      </c>
      <c r="J3929" t="s">
        <v>712</v>
      </c>
      <c r="K3929" t="s">
        <v>2158</v>
      </c>
      <c r="L3929" t="s">
        <v>1393</v>
      </c>
      <c r="M3929">
        <v>772462</v>
      </c>
      <c r="N3929">
        <v>30300</v>
      </c>
      <c r="O3929" s="59">
        <v>26352857</v>
      </c>
    </row>
    <row r="3930" spans="1:15" x14ac:dyDescent="0.3">
      <c r="A3930" t="s">
        <v>690</v>
      </c>
      <c r="B3930">
        <v>123.68</v>
      </c>
      <c r="C3930">
        <v>3</v>
      </c>
      <c r="D3930" s="18">
        <v>39370</v>
      </c>
      <c r="E3930" s="18">
        <v>39391</v>
      </c>
      <c r="F3930" t="s">
        <v>5959</v>
      </c>
      <c r="G3930" t="s">
        <v>5969</v>
      </c>
      <c r="H3930" t="s">
        <v>675</v>
      </c>
      <c r="I3930" t="s">
        <v>711</v>
      </c>
      <c r="J3930" t="s">
        <v>712</v>
      </c>
      <c r="K3930" t="s">
        <v>2157</v>
      </c>
      <c r="L3930" t="s">
        <v>1235</v>
      </c>
      <c r="M3930">
        <v>149852</v>
      </c>
      <c r="N3930">
        <v>30300</v>
      </c>
      <c r="O3930" s="59">
        <v>27271880</v>
      </c>
    </row>
    <row r="3931" spans="1:15" x14ac:dyDescent="0.3">
      <c r="A3931" t="s">
        <v>690</v>
      </c>
      <c r="B3931">
        <v>98.91</v>
      </c>
      <c r="C3931">
        <v>1</v>
      </c>
      <c r="D3931" s="18">
        <v>39418</v>
      </c>
      <c r="E3931" s="18">
        <v>39424</v>
      </c>
      <c r="F3931" t="s">
        <v>5959</v>
      </c>
      <c r="G3931" t="s">
        <v>5969</v>
      </c>
      <c r="H3931" t="s">
        <v>681</v>
      </c>
      <c r="I3931" t="s">
        <v>711</v>
      </c>
      <c r="J3931" t="s">
        <v>712</v>
      </c>
      <c r="K3931" t="s">
        <v>1342</v>
      </c>
      <c r="L3931" t="s">
        <v>2156</v>
      </c>
      <c r="M3931">
        <v>772661</v>
      </c>
      <c r="N3931">
        <v>16000</v>
      </c>
      <c r="O3931" s="59">
        <v>27655379</v>
      </c>
    </row>
    <row r="3932" spans="1:15" x14ac:dyDescent="0.3">
      <c r="A3932" t="s">
        <v>676</v>
      </c>
      <c r="B3932">
        <v>127.46</v>
      </c>
      <c r="C3932">
        <v>2</v>
      </c>
      <c r="D3932" s="18">
        <v>39188</v>
      </c>
      <c r="E3932" s="18">
        <v>39198</v>
      </c>
      <c r="F3932" t="s">
        <v>5957</v>
      </c>
      <c r="G3932" t="s">
        <v>5969</v>
      </c>
      <c r="H3932" t="s">
        <v>681</v>
      </c>
      <c r="I3932" t="s">
        <v>678</v>
      </c>
      <c r="J3932" t="s">
        <v>1180</v>
      </c>
      <c r="K3932" t="s">
        <v>2155</v>
      </c>
      <c r="L3932" t="s">
        <v>943</v>
      </c>
      <c r="M3932">
        <v>777988</v>
      </c>
      <c r="N3932">
        <v>16000</v>
      </c>
      <c r="O3932" s="59">
        <v>25880283</v>
      </c>
    </row>
    <row r="3933" spans="1:15" x14ac:dyDescent="0.3">
      <c r="A3933" t="s">
        <v>690</v>
      </c>
      <c r="B3933">
        <v>120.55</v>
      </c>
      <c r="C3933">
        <v>2</v>
      </c>
      <c r="D3933" s="18">
        <v>39418</v>
      </c>
      <c r="E3933" s="18">
        <v>39451</v>
      </c>
      <c r="F3933" t="s">
        <v>5959</v>
      </c>
      <c r="G3933" t="s">
        <v>5968</v>
      </c>
      <c r="H3933" t="s">
        <v>720</v>
      </c>
      <c r="I3933" t="s">
        <v>722</v>
      </c>
      <c r="J3933" t="s">
        <v>723</v>
      </c>
      <c r="K3933" t="s">
        <v>1062</v>
      </c>
      <c r="L3933" t="s">
        <v>1061</v>
      </c>
      <c r="M3933">
        <v>2854424</v>
      </c>
      <c r="N3933">
        <v>90830</v>
      </c>
      <c r="O3933" s="59">
        <v>27655867</v>
      </c>
    </row>
    <row r="3934" spans="1:15" x14ac:dyDescent="0.3">
      <c r="A3934" t="s">
        <v>709</v>
      </c>
      <c r="B3934">
        <v>163.51</v>
      </c>
      <c r="C3934">
        <v>2</v>
      </c>
      <c r="D3934" s="18">
        <v>39163</v>
      </c>
      <c r="E3934" s="18">
        <v>39173</v>
      </c>
      <c r="F3934" t="s">
        <v>5960</v>
      </c>
      <c r="G3934" t="s">
        <v>5969</v>
      </c>
      <c r="H3934" t="s">
        <v>675</v>
      </c>
      <c r="I3934" t="s">
        <v>746</v>
      </c>
      <c r="J3934" t="s">
        <v>747</v>
      </c>
      <c r="K3934" t="s">
        <v>748</v>
      </c>
      <c r="L3934" t="s">
        <v>745</v>
      </c>
      <c r="M3934">
        <v>380669</v>
      </c>
      <c r="N3934">
        <v>30300</v>
      </c>
      <c r="O3934" s="59">
        <v>17675661</v>
      </c>
    </row>
    <row r="3935" spans="1:15" x14ac:dyDescent="0.3">
      <c r="A3935" t="s">
        <v>696</v>
      </c>
      <c r="B3935">
        <v>129.38</v>
      </c>
      <c r="C3935">
        <v>2</v>
      </c>
      <c r="D3935" s="18">
        <v>39404</v>
      </c>
      <c r="E3935" s="18">
        <v>39408</v>
      </c>
      <c r="F3935" t="s">
        <v>5959</v>
      </c>
      <c r="G3935" t="s">
        <v>5969</v>
      </c>
      <c r="H3935" t="s">
        <v>681</v>
      </c>
      <c r="I3935" t="s">
        <v>765</v>
      </c>
      <c r="J3935" t="s">
        <v>766</v>
      </c>
      <c r="K3935" t="s">
        <v>2154</v>
      </c>
      <c r="L3935" t="s">
        <v>2153</v>
      </c>
      <c r="M3935">
        <v>318419</v>
      </c>
      <c r="N3935">
        <v>16000</v>
      </c>
      <c r="O3935" s="59">
        <v>27559791</v>
      </c>
    </row>
    <row r="3936" spans="1:15" x14ac:dyDescent="0.3">
      <c r="A3936" t="s">
        <v>709</v>
      </c>
      <c r="B3936">
        <v>114.52</v>
      </c>
      <c r="C3936">
        <v>1</v>
      </c>
      <c r="D3936" s="18">
        <v>39389</v>
      </c>
      <c r="E3936" s="18">
        <v>39436</v>
      </c>
      <c r="F3936" t="s">
        <v>5959</v>
      </c>
      <c r="G3936" t="s">
        <v>5969</v>
      </c>
      <c r="H3936" t="s">
        <v>681</v>
      </c>
      <c r="I3936" t="s">
        <v>726</v>
      </c>
      <c r="J3936" t="s">
        <v>727</v>
      </c>
      <c r="K3936" t="s">
        <v>1062</v>
      </c>
      <c r="L3936" t="s">
        <v>2152</v>
      </c>
      <c r="M3936">
        <v>2352118</v>
      </c>
      <c r="N3936">
        <v>16000</v>
      </c>
      <c r="O3936" s="59">
        <v>27441132</v>
      </c>
    </row>
    <row r="3937" spans="1:15" x14ac:dyDescent="0.3">
      <c r="A3937" t="s">
        <v>676</v>
      </c>
      <c r="B3937">
        <v>94.77</v>
      </c>
      <c r="C3937">
        <v>1</v>
      </c>
      <c r="D3937" s="18">
        <v>39242</v>
      </c>
      <c r="E3937" s="18">
        <v>39279</v>
      </c>
      <c r="F3937" t="s">
        <v>5957</v>
      </c>
      <c r="G3937" t="s">
        <v>5969</v>
      </c>
      <c r="H3937" t="s">
        <v>681</v>
      </c>
      <c r="I3937" t="s">
        <v>678</v>
      </c>
      <c r="J3937" t="s">
        <v>679</v>
      </c>
      <c r="K3937" t="s">
        <v>2151</v>
      </c>
      <c r="L3937" t="s">
        <v>2150</v>
      </c>
      <c r="M3937">
        <v>304612</v>
      </c>
      <c r="N3937">
        <v>16000</v>
      </c>
      <c r="O3937" s="59">
        <v>26310005</v>
      </c>
    </row>
    <row r="3938" spans="1:15" x14ac:dyDescent="0.3">
      <c r="A3938" t="s">
        <v>696</v>
      </c>
      <c r="B3938">
        <v>161.15</v>
      </c>
      <c r="C3938">
        <v>3</v>
      </c>
      <c r="D3938" s="18">
        <v>39123</v>
      </c>
      <c r="E3938" s="18">
        <v>39127</v>
      </c>
      <c r="F3938" t="s">
        <v>5960</v>
      </c>
      <c r="G3938" t="s">
        <v>5969</v>
      </c>
      <c r="H3938" t="s">
        <v>675</v>
      </c>
      <c r="I3938" t="s">
        <v>693</v>
      </c>
      <c r="J3938" t="s">
        <v>694</v>
      </c>
      <c r="K3938" t="s">
        <v>695</v>
      </c>
      <c r="L3938" t="s">
        <v>692</v>
      </c>
      <c r="M3938">
        <v>343953</v>
      </c>
      <c r="N3938">
        <v>30300</v>
      </c>
      <c r="O3938" s="59">
        <v>25422678</v>
      </c>
    </row>
    <row r="3939" spans="1:15" x14ac:dyDescent="0.3">
      <c r="A3939" t="s">
        <v>696</v>
      </c>
      <c r="B3939">
        <v>145.02000000000001</v>
      </c>
      <c r="C3939">
        <v>3</v>
      </c>
      <c r="D3939" s="18">
        <v>39416</v>
      </c>
      <c r="E3939" s="18">
        <v>39430</v>
      </c>
      <c r="F3939" t="s">
        <v>5959</v>
      </c>
      <c r="G3939" t="s">
        <v>5969</v>
      </c>
      <c r="H3939" t="s">
        <v>675</v>
      </c>
      <c r="I3939" t="s">
        <v>765</v>
      </c>
      <c r="J3939" t="s">
        <v>766</v>
      </c>
      <c r="K3939" t="s">
        <v>2149</v>
      </c>
      <c r="L3939" t="s">
        <v>1488</v>
      </c>
      <c r="M3939">
        <v>2024907</v>
      </c>
      <c r="N3939">
        <v>30300</v>
      </c>
      <c r="O3939" s="59">
        <v>27668741</v>
      </c>
    </row>
    <row r="3940" spans="1:15" x14ac:dyDescent="0.3">
      <c r="A3940" t="s">
        <v>709</v>
      </c>
      <c r="B3940">
        <v>122.73</v>
      </c>
      <c r="C3940">
        <v>2</v>
      </c>
      <c r="D3940" s="18">
        <v>39090</v>
      </c>
      <c r="E3940" s="18">
        <v>39140</v>
      </c>
      <c r="F3940" t="s">
        <v>5960</v>
      </c>
      <c r="G3940" t="s">
        <v>5969</v>
      </c>
      <c r="H3940" t="s">
        <v>681</v>
      </c>
      <c r="I3940" t="s">
        <v>726</v>
      </c>
      <c r="J3940" t="s">
        <v>750</v>
      </c>
      <c r="K3940" t="s">
        <v>2148</v>
      </c>
      <c r="L3940" t="s">
        <v>2147</v>
      </c>
      <c r="M3940">
        <v>51961</v>
      </c>
      <c r="N3940">
        <v>16000</v>
      </c>
      <c r="O3940" s="59">
        <v>25151372</v>
      </c>
    </row>
    <row r="3941" spans="1:15" x14ac:dyDescent="0.3">
      <c r="A3941" t="s">
        <v>696</v>
      </c>
      <c r="B3941">
        <v>112.13</v>
      </c>
      <c r="C3941">
        <v>2</v>
      </c>
      <c r="D3941" s="18">
        <v>39345</v>
      </c>
      <c r="E3941" s="18">
        <v>39361</v>
      </c>
      <c r="F3941" t="s">
        <v>5958</v>
      </c>
      <c r="G3941" t="s">
        <v>5969</v>
      </c>
      <c r="H3941" t="s">
        <v>681</v>
      </c>
      <c r="I3941" t="s">
        <v>765</v>
      </c>
      <c r="J3941" t="s">
        <v>766</v>
      </c>
      <c r="K3941" t="s">
        <v>765</v>
      </c>
      <c r="L3941" t="s">
        <v>2146</v>
      </c>
      <c r="M3941">
        <v>337092</v>
      </c>
      <c r="N3941">
        <v>16000</v>
      </c>
      <c r="O3941" s="59">
        <v>27067916</v>
      </c>
    </row>
    <row r="3942" spans="1:15" x14ac:dyDescent="0.3">
      <c r="A3942" t="s">
        <v>709</v>
      </c>
      <c r="B3942">
        <v>180.19</v>
      </c>
      <c r="C3942">
        <v>3</v>
      </c>
      <c r="D3942" s="18">
        <v>39156</v>
      </c>
      <c r="E3942" s="18">
        <v>39165</v>
      </c>
      <c r="F3942" t="s">
        <v>5960</v>
      </c>
      <c r="G3942" t="s">
        <v>5968</v>
      </c>
      <c r="H3942" t="s">
        <v>755</v>
      </c>
      <c r="I3942" t="s">
        <v>771</v>
      </c>
      <c r="J3942" t="s">
        <v>750</v>
      </c>
      <c r="K3942" t="s">
        <v>1251</v>
      </c>
      <c r="L3942" t="s">
        <v>1709</v>
      </c>
      <c r="M3942">
        <v>2420461</v>
      </c>
      <c r="N3942">
        <v>87000</v>
      </c>
      <c r="O3942" s="59">
        <v>25596251</v>
      </c>
    </row>
    <row r="3943" spans="1:15" x14ac:dyDescent="0.3">
      <c r="A3943" t="s">
        <v>696</v>
      </c>
      <c r="B3943">
        <v>168.82</v>
      </c>
      <c r="C3943">
        <v>2</v>
      </c>
      <c r="D3943" s="18">
        <v>39255</v>
      </c>
      <c r="E3943" s="18">
        <v>39278</v>
      </c>
      <c r="F3943" t="s">
        <v>5957</v>
      </c>
      <c r="G3943" t="s">
        <v>5968</v>
      </c>
      <c r="H3943" t="s">
        <v>720</v>
      </c>
      <c r="I3943" t="s">
        <v>693</v>
      </c>
      <c r="J3943" t="s">
        <v>694</v>
      </c>
      <c r="K3943" t="s">
        <v>2145</v>
      </c>
      <c r="L3943" t="s">
        <v>781</v>
      </c>
      <c r="M3943">
        <v>2204788</v>
      </c>
      <c r="N3943">
        <v>90830</v>
      </c>
      <c r="O3943" s="59">
        <v>26585472</v>
      </c>
    </row>
    <row r="3944" spans="1:15" x14ac:dyDescent="0.3">
      <c r="A3944" t="s">
        <v>676</v>
      </c>
      <c r="B3944">
        <v>109.53</v>
      </c>
      <c r="C3944">
        <v>2</v>
      </c>
      <c r="D3944" s="18">
        <v>39354</v>
      </c>
      <c r="E3944" s="18">
        <v>39356</v>
      </c>
      <c r="F3944" t="s">
        <v>5958</v>
      </c>
      <c r="G3944" t="s">
        <v>5969</v>
      </c>
      <c r="H3944" t="s">
        <v>675</v>
      </c>
      <c r="I3944" t="s">
        <v>678</v>
      </c>
      <c r="J3944" t="s">
        <v>679</v>
      </c>
      <c r="K3944" t="s">
        <v>678</v>
      </c>
      <c r="L3944" t="s">
        <v>2144</v>
      </c>
      <c r="M3944">
        <v>303543</v>
      </c>
      <c r="N3944">
        <v>30300</v>
      </c>
      <c r="O3944" s="59">
        <v>2367723</v>
      </c>
    </row>
    <row r="3945" spans="1:15" x14ac:dyDescent="0.3">
      <c r="A3945" t="s">
        <v>676</v>
      </c>
      <c r="B3945">
        <v>156.31</v>
      </c>
      <c r="C3945">
        <v>2</v>
      </c>
      <c r="D3945" s="18">
        <v>39342</v>
      </c>
      <c r="E3945" s="18">
        <v>39356</v>
      </c>
      <c r="F3945" t="s">
        <v>5958</v>
      </c>
      <c r="G3945" t="s">
        <v>5969</v>
      </c>
      <c r="H3945" t="s">
        <v>675</v>
      </c>
      <c r="I3945" t="s">
        <v>672</v>
      </c>
      <c r="J3945" t="s">
        <v>673</v>
      </c>
      <c r="K3945" t="s">
        <v>2143</v>
      </c>
      <c r="L3945" t="s">
        <v>2142</v>
      </c>
      <c r="M3945">
        <v>2935030</v>
      </c>
      <c r="N3945">
        <v>30300</v>
      </c>
      <c r="O3945" s="59">
        <v>1033333</v>
      </c>
    </row>
    <row r="3946" spans="1:15" x14ac:dyDescent="0.3">
      <c r="A3946" t="s">
        <v>690</v>
      </c>
      <c r="B3946">
        <v>92.9</v>
      </c>
      <c r="C3946">
        <v>2</v>
      </c>
      <c r="D3946" s="18">
        <v>39236</v>
      </c>
      <c r="E3946" s="18">
        <v>39243</v>
      </c>
      <c r="F3946" t="s">
        <v>5957</v>
      </c>
      <c r="G3946" t="s">
        <v>5969</v>
      </c>
      <c r="H3946" t="s">
        <v>681</v>
      </c>
      <c r="I3946" t="s">
        <v>711</v>
      </c>
      <c r="J3946" t="s">
        <v>712</v>
      </c>
      <c r="K3946" t="s">
        <v>2141</v>
      </c>
      <c r="L3946" t="s">
        <v>2140</v>
      </c>
      <c r="M3946">
        <v>149806</v>
      </c>
      <c r="N3946">
        <v>16000</v>
      </c>
      <c r="O3946" s="59">
        <v>26297680</v>
      </c>
    </row>
    <row r="3947" spans="1:15" x14ac:dyDescent="0.3">
      <c r="A3947" t="s">
        <v>709</v>
      </c>
      <c r="B3947">
        <v>97.73</v>
      </c>
      <c r="C3947">
        <v>2</v>
      </c>
      <c r="D3947" s="18">
        <v>39433</v>
      </c>
      <c r="E3947" s="18">
        <v>39480</v>
      </c>
      <c r="F3947" t="s">
        <v>5959</v>
      </c>
      <c r="G3947" t="s">
        <v>5968</v>
      </c>
      <c r="H3947" t="s">
        <v>720</v>
      </c>
      <c r="I3947" t="s">
        <v>706</v>
      </c>
      <c r="J3947" t="s">
        <v>707</v>
      </c>
      <c r="K3947" t="s">
        <v>1489</v>
      </c>
      <c r="L3947" t="s">
        <v>2139</v>
      </c>
      <c r="M3947">
        <v>2753923</v>
      </c>
      <c r="N3947">
        <v>90830</v>
      </c>
      <c r="O3947" s="59">
        <v>27767747</v>
      </c>
    </row>
    <row r="3948" spans="1:15" x14ac:dyDescent="0.3">
      <c r="A3948" t="s">
        <v>709</v>
      </c>
      <c r="B3948">
        <v>148.84</v>
      </c>
      <c r="C3948">
        <v>3</v>
      </c>
      <c r="D3948" s="18">
        <v>39390</v>
      </c>
      <c r="E3948" s="18">
        <v>39410</v>
      </c>
      <c r="F3948" t="s">
        <v>5959</v>
      </c>
      <c r="G3948" t="s">
        <v>5969</v>
      </c>
      <c r="H3948" t="s">
        <v>675</v>
      </c>
      <c r="I3948" t="s">
        <v>726</v>
      </c>
      <c r="J3948" t="s">
        <v>750</v>
      </c>
      <c r="K3948" t="s">
        <v>2138</v>
      </c>
      <c r="L3948" t="s">
        <v>2137</v>
      </c>
      <c r="M3948">
        <v>53930</v>
      </c>
      <c r="N3948">
        <v>30300</v>
      </c>
      <c r="O3948" s="59">
        <v>27430333</v>
      </c>
    </row>
    <row r="3949" spans="1:15" x14ac:dyDescent="0.3">
      <c r="A3949" t="s">
        <v>696</v>
      </c>
      <c r="B3949">
        <v>124.43</v>
      </c>
      <c r="C3949">
        <v>1</v>
      </c>
      <c r="D3949" s="18">
        <v>39325</v>
      </c>
      <c r="E3949" s="18">
        <v>39327</v>
      </c>
      <c r="F3949" t="s">
        <v>5958</v>
      </c>
      <c r="G3949" t="s">
        <v>5969</v>
      </c>
      <c r="H3949" t="s">
        <v>681</v>
      </c>
      <c r="I3949" t="s">
        <v>693</v>
      </c>
      <c r="J3949" t="s">
        <v>694</v>
      </c>
      <c r="K3949" t="s">
        <v>733</v>
      </c>
      <c r="L3949" t="s">
        <v>2136</v>
      </c>
      <c r="M3949">
        <v>354915</v>
      </c>
      <c r="N3949">
        <v>16000</v>
      </c>
      <c r="O3949" s="59">
        <v>26961188</v>
      </c>
    </row>
    <row r="3950" spans="1:15" x14ac:dyDescent="0.3">
      <c r="A3950" t="s">
        <v>696</v>
      </c>
      <c r="B3950">
        <v>154.55000000000001</v>
      </c>
      <c r="C3950">
        <v>2</v>
      </c>
      <c r="D3950" s="18">
        <v>39118</v>
      </c>
      <c r="E3950" s="18">
        <v>39129</v>
      </c>
      <c r="F3950" t="s">
        <v>5960</v>
      </c>
      <c r="G3950" t="s">
        <v>5968</v>
      </c>
      <c r="H3950" t="s">
        <v>720</v>
      </c>
      <c r="I3950" t="s">
        <v>693</v>
      </c>
      <c r="J3950" t="s">
        <v>694</v>
      </c>
      <c r="K3950" t="s">
        <v>1170</v>
      </c>
      <c r="L3950" t="s">
        <v>2135</v>
      </c>
      <c r="M3950">
        <v>2366841</v>
      </c>
      <c r="N3950">
        <v>90830</v>
      </c>
      <c r="O3950" s="59">
        <v>25371309</v>
      </c>
    </row>
    <row r="3951" spans="1:15" x14ac:dyDescent="0.3">
      <c r="A3951" t="s">
        <v>709</v>
      </c>
      <c r="B3951">
        <v>129.91999999999999</v>
      </c>
      <c r="C3951">
        <v>3</v>
      </c>
      <c r="D3951" s="18">
        <v>39160</v>
      </c>
      <c r="E3951" s="18">
        <v>39200</v>
      </c>
      <c r="F3951" t="s">
        <v>5960</v>
      </c>
      <c r="G3951" t="s">
        <v>5969</v>
      </c>
      <c r="H3951" t="s">
        <v>675</v>
      </c>
      <c r="I3951" t="s">
        <v>771</v>
      </c>
      <c r="J3951" t="s">
        <v>750</v>
      </c>
      <c r="K3951" t="s">
        <v>1251</v>
      </c>
      <c r="L3951" t="s">
        <v>2134</v>
      </c>
      <c r="M3951">
        <v>81636</v>
      </c>
      <c r="N3951">
        <v>30300</v>
      </c>
      <c r="O3951" s="59">
        <v>25654950</v>
      </c>
    </row>
    <row r="3952" spans="1:15" x14ac:dyDescent="0.3">
      <c r="A3952" t="s">
        <v>696</v>
      </c>
      <c r="B3952">
        <v>124.43</v>
      </c>
      <c r="C3952">
        <v>1</v>
      </c>
      <c r="D3952" s="18">
        <v>39181</v>
      </c>
      <c r="E3952" s="18">
        <v>39192</v>
      </c>
      <c r="F3952" t="s">
        <v>5957</v>
      </c>
      <c r="G3952" t="s">
        <v>5969</v>
      </c>
      <c r="H3952" t="s">
        <v>681</v>
      </c>
      <c r="I3952" t="s">
        <v>693</v>
      </c>
      <c r="J3952" t="s">
        <v>694</v>
      </c>
      <c r="K3952" t="s">
        <v>914</v>
      </c>
      <c r="L3952" t="s">
        <v>2133</v>
      </c>
      <c r="M3952">
        <v>793529</v>
      </c>
      <c r="N3952">
        <v>16000</v>
      </c>
      <c r="O3952" s="59">
        <v>25834051</v>
      </c>
    </row>
    <row r="3953" spans="1:15" x14ac:dyDescent="0.3">
      <c r="A3953" t="s">
        <v>709</v>
      </c>
      <c r="B3953">
        <v>115.68</v>
      </c>
      <c r="C3953">
        <v>2</v>
      </c>
      <c r="D3953" s="18">
        <v>39401</v>
      </c>
      <c r="E3953" s="18">
        <v>39449</v>
      </c>
      <c r="F3953" t="s">
        <v>5959</v>
      </c>
      <c r="G3953" t="s">
        <v>5969</v>
      </c>
      <c r="H3953" t="s">
        <v>681</v>
      </c>
      <c r="I3953" t="s">
        <v>771</v>
      </c>
      <c r="J3953" t="s">
        <v>772</v>
      </c>
      <c r="K3953" t="s">
        <v>2132</v>
      </c>
      <c r="L3953" t="s">
        <v>2131</v>
      </c>
      <c r="M3953">
        <v>2691711</v>
      </c>
      <c r="N3953">
        <v>16000</v>
      </c>
      <c r="O3953" s="59">
        <v>27541394</v>
      </c>
    </row>
    <row r="3954" spans="1:15" x14ac:dyDescent="0.3">
      <c r="A3954" t="s">
        <v>676</v>
      </c>
      <c r="B3954">
        <v>190.42</v>
      </c>
      <c r="C3954">
        <v>2</v>
      </c>
      <c r="D3954" s="18">
        <v>39391</v>
      </c>
      <c r="E3954" s="18">
        <v>39433</v>
      </c>
      <c r="F3954" t="s">
        <v>5959</v>
      </c>
      <c r="G3954" t="s">
        <v>5968</v>
      </c>
      <c r="H3954" t="s">
        <v>755</v>
      </c>
      <c r="I3954" t="s">
        <v>678</v>
      </c>
      <c r="J3954" t="s">
        <v>679</v>
      </c>
      <c r="K3954" t="s">
        <v>678</v>
      </c>
      <c r="L3954" t="s">
        <v>2130</v>
      </c>
      <c r="M3954">
        <v>304521</v>
      </c>
      <c r="N3954">
        <v>87000</v>
      </c>
      <c r="O3954" s="59">
        <v>27482233</v>
      </c>
    </row>
    <row r="3955" spans="1:15" x14ac:dyDescent="0.3">
      <c r="A3955" t="s">
        <v>676</v>
      </c>
      <c r="B3955">
        <v>144.6</v>
      </c>
      <c r="C3955">
        <v>3</v>
      </c>
      <c r="D3955" s="18">
        <v>39297</v>
      </c>
      <c r="E3955" s="18">
        <v>39361</v>
      </c>
      <c r="F3955" t="s">
        <v>5958</v>
      </c>
      <c r="G3955" t="s">
        <v>5969</v>
      </c>
      <c r="H3955" t="s">
        <v>675</v>
      </c>
      <c r="I3955" t="s">
        <v>672</v>
      </c>
      <c r="J3955" t="s">
        <v>851</v>
      </c>
      <c r="K3955" t="s">
        <v>1735</v>
      </c>
      <c r="L3955" t="s">
        <v>958</v>
      </c>
      <c r="M3955">
        <v>272123</v>
      </c>
      <c r="N3955">
        <v>30300</v>
      </c>
      <c r="O3955" s="59">
        <v>26737940</v>
      </c>
    </row>
    <row r="3956" spans="1:15" x14ac:dyDescent="0.3">
      <c r="A3956" t="s">
        <v>709</v>
      </c>
      <c r="B3956">
        <v>114.36</v>
      </c>
      <c r="C3956">
        <v>1</v>
      </c>
      <c r="D3956" s="18">
        <v>39181</v>
      </c>
      <c r="E3956" s="18">
        <v>39228</v>
      </c>
      <c r="F3956" t="s">
        <v>5957</v>
      </c>
      <c r="G3956" t="s">
        <v>5969</v>
      </c>
      <c r="H3956" t="s">
        <v>681</v>
      </c>
      <c r="I3956" t="s">
        <v>771</v>
      </c>
      <c r="J3956" t="s">
        <v>750</v>
      </c>
      <c r="K3956" t="s">
        <v>1251</v>
      </c>
      <c r="L3956" t="s">
        <v>2129</v>
      </c>
      <c r="M3956">
        <v>1880039</v>
      </c>
      <c r="N3956">
        <v>16000</v>
      </c>
      <c r="O3956" s="59">
        <v>25811818</v>
      </c>
    </row>
    <row r="3957" spans="1:15" x14ac:dyDescent="0.3">
      <c r="A3957" t="s">
        <v>696</v>
      </c>
      <c r="B3957">
        <v>124.37</v>
      </c>
      <c r="C3957">
        <v>2</v>
      </c>
      <c r="D3957" s="18">
        <v>39391</v>
      </c>
      <c r="E3957" s="18">
        <v>39409</v>
      </c>
      <c r="F3957" t="s">
        <v>5959</v>
      </c>
      <c r="G3957" t="s">
        <v>5969</v>
      </c>
      <c r="H3957" t="s">
        <v>681</v>
      </c>
      <c r="I3957" t="s">
        <v>693</v>
      </c>
      <c r="J3957" t="s">
        <v>694</v>
      </c>
      <c r="K3957" t="s">
        <v>1266</v>
      </c>
      <c r="L3957" t="s">
        <v>2128</v>
      </c>
      <c r="M3957">
        <v>2677118</v>
      </c>
      <c r="N3957">
        <v>16000</v>
      </c>
      <c r="O3957" s="59">
        <v>27626333</v>
      </c>
    </row>
    <row r="3958" spans="1:15" x14ac:dyDescent="0.3">
      <c r="A3958" t="s">
        <v>690</v>
      </c>
      <c r="B3958">
        <v>96.59</v>
      </c>
      <c r="C3958">
        <v>2</v>
      </c>
      <c r="D3958" s="18">
        <v>39213</v>
      </c>
      <c r="E3958" s="18">
        <v>39223</v>
      </c>
      <c r="F3958" t="s">
        <v>5957</v>
      </c>
      <c r="G3958" t="s">
        <v>5969</v>
      </c>
      <c r="H3958" t="s">
        <v>681</v>
      </c>
      <c r="I3958" t="s">
        <v>711</v>
      </c>
      <c r="J3958" t="s">
        <v>712</v>
      </c>
      <c r="K3958" t="s">
        <v>1277</v>
      </c>
      <c r="L3958" t="s">
        <v>2127</v>
      </c>
      <c r="M3958">
        <v>2142855</v>
      </c>
      <c r="N3958">
        <v>16000</v>
      </c>
      <c r="O3958" s="59">
        <v>26081999</v>
      </c>
    </row>
    <row r="3959" spans="1:15" x14ac:dyDescent="0.3">
      <c r="A3959" t="s">
        <v>676</v>
      </c>
      <c r="B3959">
        <v>122.85</v>
      </c>
      <c r="C3959">
        <v>2</v>
      </c>
      <c r="D3959" s="18">
        <v>39424</v>
      </c>
      <c r="E3959" s="18">
        <v>39427</v>
      </c>
      <c r="F3959" t="s">
        <v>5959</v>
      </c>
      <c r="G3959" t="s">
        <v>5969</v>
      </c>
      <c r="H3959" t="s">
        <v>681</v>
      </c>
      <c r="I3959" t="s">
        <v>678</v>
      </c>
      <c r="J3959" t="s">
        <v>1246</v>
      </c>
      <c r="K3959" t="s">
        <v>2126</v>
      </c>
      <c r="L3959" t="s">
        <v>1852</v>
      </c>
      <c r="M3959">
        <v>2559029</v>
      </c>
      <c r="N3959">
        <v>16000</v>
      </c>
      <c r="O3959" s="59">
        <v>27716871</v>
      </c>
    </row>
    <row r="3960" spans="1:15" x14ac:dyDescent="0.3">
      <c r="A3960" t="s">
        <v>676</v>
      </c>
      <c r="B3960">
        <v>86.31</v>
      </c>
      <c r="C3960">
        <v>2</v>
      </c>
      <c r="D3960" s="18">
        <v>39173</v>
      </c>
      <c r="E3960" s="18">
        <v>39228</v>
      </c>
      <c r="F3960" t="s">
        <v>5957</v>
      </c>
      <c r="G3960" t="s">
        <v>5969</v>
      </c>
      <c r="H3960" t="s">
        <v>681</v>
      </c>
      <c r="I3960" t="s">
        <v>678</v>
      </c>
      <c r="J3960" t="s">
        <v>679</v>
      </c>
      <c r="K3960" t="s">
        <v>1390</v>
      </c>
      <c r="L3960" t="s">
        <v>2125</v>
      </c>
      <c r="M3960">
        <v>298091</v>
      </c>
      <c r="N3960">
        <v>16000</v>
      </c>
      <c r="O3960" s="59">
        <v>25775578</v>
      </c>
    </row>
    <row r="3961" spans="1:15" x14ac:dyDescent="0.3">
      <c r="A3961" t="s">
        <v>696</v>
      </c>
      <c r="B3961">
        <v>114.46</v>
      </c>
      <c r="C3961">
        <v>2</v>
      </c>
      <c r="D3961" s="18">
        <v>39290</v>
      </c>
      <c r="E3961" s="18">
        <v>39294</v>
      </c>
      <c r="F3961" t="s">
        <v>5958</v>
      </c>
      <c r="G3961" t="s">
        <v>5969</v>
      </c>
      <c r="H3961" t="s">
        <v>681</v>
      </c>
      <c r="I3961" t="s">
        <v>946</v>
      </c>
      <c r="J3961" t="s">
        <v>947</v>
      </c>
      <c r="K3961" t="s">
        <v>2124</v>
      </c>
      <c r="L3961" t="s">
        <v>2123</v>
      </c>
      <c r="M3961">
        <v>18436</v>
      </c>
      <c r="N3961">
        <v>16000</v>
      </c>
      <c r="O3961" s="59">
        <v>26666975</v>
      </c>
    </row>
    <row r="3962" spans="1:15" x14ac:dyDescent="0.3">
      <c r="A3962" t="s">
        <v>690</v>
      </c>
      <c r="B3962">
        <v>98.91</v>
      </c>
      <c r="C3962">
        <v>1</v>
      </c>
      <c r="D3962" s="18">
        <v>39194</v>
      </c>
      <c r="E3962" s="18">
        <v>39230</v>
      </c>
      <c r="F3962" t="s">
        <v>5957</v>
      </c>
      <c r="G3962" t="s">
        <v>5969</v>
      </c>
      <c r="H3962" t="s">
        <v>681</v>
      </c>
      <c r="I3962" t="s">
        <v>711</v>
      </c>
      <c r="J3962" t="s">
        <v>712</v>
      </c>
      <c r="K3962" t="s">
        <v>2122</v>
      </c>
      <c r="L3962" t="s">
        <v>2121</v>
      </c>
      <c r="M3962">
        <v>2452627</v>
      </c>
      <c r="N3962">
        <v>16000</v>
      </c>
      <c r="O3962" s="59">
        <v>25923683</v>
      </c>
    </row>
    <row r="3963" spans="1:15" x14ac:dyDescent="0.3">
      <c r="A3963" t="s">
        <v>690</v>
      </c>
      <c r="B3963">
        <v>98.91</v>
      </c>
      <c r="C3963">
        <v>1</v>
      </c>
      <c r="D3963" s="18">
        <v>39213</v>
      </c>
      <c r="E3963" s="18">
        <v>39222</v>
      </c>
      <c r="F3963" t="s">
        <v>5957</v>
      </c>
      <c r="G3963" t="s">
        <v>5969</v>
      </c>
      <c r="H3963" t="s">
        <v>681</v>
      </c>
      <c r="I3963" t="s">
        <v>711</v>
      </c>
      <c r="J3963" t="s">
        <v>712</v>
      </c>
      <c r="K3963" t="s">
        <v>854</v>
      </c>
      <c r="L3963" t="s">
        <v>2120</v>
      </c>
      <c r="M3963">
        <v>157593</v>
      </c>
      <c r="N3963">
        <v>16000</v>
      </c>
      <c r="O3963" s="59">
        <v>26083234</v>
      </c>
    </row>
    <row r="3964" spans="1:15" x14ac:dyDescent="0.3">
      <c r="A3964" t="s">
        <v>690</v>
      </c>
      <c r="B3964">
        <v>171.66</v>
      </c>
      <c r="C3964">
        <v>2</v>
      </c>
      <c r="D3964" s="18">
        <v>39165</v>
      </c>
      <c r="E3964" s="18">
        <v>39204</v>
      </c>
      <c r="F3964" t="s">
        <v>5960</v>
      </c>
      <c r="G3964" t="s">
        <v>5969</v>
      </c>
      <c r="H3964" t="s">
        <v>699</v>
      </c>
      <c r="I3964" t="s">
        <v>711</v>
      </c>
      <c r="J3964" t="s">
        <v>712</v>
      </c>
      <c r="K3964" t="s">
        <v>1296</v>
      </c>
      <c r="L3964" t="s">
        <v>2119</v>
      </c>
      <c r="M3964">
        <v>1895769</v>
      </c>
      <c r="N3964">
        <v>70700</v>
      </c>
      <c r="O3964" s="59">
        <v>25701861</v>
      </c>
    </row>
    <row r="3965" spans="1:15" x14ac:dyDescent="0.3">
      <c r="A3965" t="s">
        <v>676</v>
      </c>
      <c r="B3965">
        <v>117.86</v>
      </c>
      <c r="C3965">
        <v>2</v>
      </c>
      <c r="D3965" s="18">
        <v>39279</v>
      </c>
      <c r="E3965" s="18">
        <v>39346</v>
      </c>
      <c r="F3965" t="s">
        <v>5958</v>
      </c>
      <c r="G3965" t="s">
        <v>5969</v>
      </c>
      <c r="H3965" t="s">
        <v>675</v>
      </c>
      <c r="I3965" t="s">
        <v>683</v>
      </c>
      <c r="J3965" t="s">
        <v>684</v>
      </c>
      <c r="K3965" t="s">
        <v>685</v>
      </c>
      <c r="L3965" t="s">
        <v>2118</v>
      </c>
      <c r="M3965">
        <v>997941</v>
      </c>
      <c r="N3965">
        <v>30300</v>
      </c>
      <c r="O3965" s="59">
        <v>26633766</v>
      </c>
    </row>
    <row r="3966" spans="1:15" x14ac:dyDescent="0.3">
      <c r="A3966" t="s">
        <v>696</v>
      </c>
      <c r="B3966">
        <v>174.63</v>
      </c>
      <c r="C3966">
        <v>3</v>
      </c>
      <c r="D3966" s="18">
        <v>39353</v>
      </c>
      <c r="E3966" s="18">
        <v>39378</v>
      </c>
      <c r="F3966" t="s">
        <v>5958</v>
      </c>
      <c r="G3966" t="s">
        <v>5968</v>
      </c>
      <c r="H3966" t="s">
        <v>720</v>
      </c>
      <c r="I3966" t="s">
        <v>693</v>
      </c>
      <c r="J3966" t="s">
        <v>694</v>
      </c>
      <c r="K3966" t="s">
        <v>1074</v>
      </c>
      <c r="L3966" t="s">
        <v>2117</v>
      </c>
      <c r="M3966">
        <v>370304</v>
      </c>
      <c r="N3966">
        <v>90830</v>
      </c>
      <c r="O3966" s="59">
        <v>27181530</v>
      </c>
    </row>
    <row r="3967" spans="1:15" x14ac:dyDescent="0.3">
      <c r="A3967" t="s">
        <v>690</v>
      </c>
      <c r="B3967">
        <v>98.91</v>
      </c>
      <c r="C3967">
        <v>1</v>
      </c>
      <c r="D3967" s="18">
        <v>39165</v>
      </c>
      <c r="E3967" s="18">
        <v>39204</v>
      </c>
      <c r="F3967" t="s">
        <v>5960</v>
      </c>
      <c r="G3967" t="s">
        <v>5969</v>
      </c>
      <c r="H3967" t="s">
        <v>681</v>
      </c>
      <c r="I3967" t="s">
        <v>711</v>
      </c>
      <c r="J3967" t="s">
        <v>712</v>
      </c>
      <c r="K3967" t="s">
        <v>1005</v>
      </c>
      <c r="L3967" t="s">
        <v>2116</v>
      </c>
      <c r="M3967">
        <v>773035</v>
      </c>
      <c r="N3967">
        <v>16000</v>
      </c>
      <c r="O3967" s="59">
        <v>25712731</v>
      </c>
    </row>
    <row r="3968" spans="1:15" x14ac:dyDescent="0.3">
      <c r="A3968" t="s">
        <v>696</v>
      </c>
      <c r="B3968">
        <v>145.02000000000001</v>
      </c>
      <c r="C3968">
        <v>3</v>
      </c>
      <c r="D3968" s="18">
        <v>39447</v>
      </c>
      <c r="E3968" s="18">
        <v>39463</v>
      </c>
      <c r="F3968" t="s">
        <v>5959</v>
      </c>
      <c r="G3968" t="s">
        <v>5969</v>
      </c>
      <c r="H3968" t="s">
        <v>675</v>
      </c>
      <c r="I3968" t="s">
        <v>765</v>
      </c>
      <c r="J3968" t="s">
        <v>766</v>
      </c>
      <c r="K3968" t="s">
        <v>1095</v>
      </c>
      <c r="L3968" t="s">
        <v>1743</v>
      </c>
      <c r="M3968">
        <v>2807991</v>
      </c>
      <c r="N3968">
        <v>30300</v>
      </c>
      <c r="O3968" s="59">
        <v>27943992</v>
      </c>
    </row>
    <row r="3969" spans="1:15" x14ac:dyDescent="0.3">
      <c r="A3969" t="s">
        <v>690</v>
      </c>
      <c r="B3969">
        <v>171.8</v>
      </c>
      <c r="C3969">
        <v>2</v>
      </c>
      <c r="D3969" s="18">
        <v>39283</v>
      </c>
      <c r="E3969" s="18">
        <v>39286</v>
      </c>
      <c r="F3969" t="s">
        <v>5958</v>
      </c>
      <c r="G3969" t="s">
        <v>5968</v>
      </c>
      <c r="H3969" t="s">
        <v>720</v>
      </c>
      <c r="I3969" t="s">
        <v>722</v>
      </c>
      <c r="J3969" t="s">
        <v>797</v>
      </c>
      <c r="K3969" t="s">
        <v>1573</v>
      </c>
      <c r="L3969" t="s">
        <v>1572</v>
      </c>
      <c r="M3969">
        <v>1834404</v>
      </c>
      <c r="N3969">
        <v>90830</v>
      </c>
      <c r="O3969" s="59">
        <v>26617474</v>
      </c>
    </row>
    <row r="3970" spans="1:15" x14ac:dyDescent="0.3">
      <c r="A3970" t="s">
        <v>696</v>
      </c>
      <c r="B3970">
        <v>124.37</v>
      </c>
      <c r="C3970">
        <v>2</v>
      </c>
      <c r="D3970" s="18">
        <v>39376</v>
      </c>
      <c r="E3970" s="18">
        <v>39391</v>
      </c>
      <c r="F3970" t="s">
        <v>5959</v>
      </c>
      <c r="G3970" t="s">
        <v>5969</v>
      </c>
      <c r="H3970" t="s">
        <v>681</v>
      </c>
      <c r="I3970" t="s">
        <v>693</v>
      </c>
      <c r="J3970" t="s">
        <v>694</v>
      </c>
      <c r="K3970" t="s">
        <v>2115</v>
      </c>
      <c r="L3970" t="s">
        <v>702</v>
      </c>
      <c r="M3970">
        <v>2689728</v>
      </c>
      <c r="N3970">
        <v>16000</v>
      </c>
      <c r="O3970" s="59">
        <v>27343728</v>
      </c>
    </row>
    <row r="3971" spans="1:15" x14ac:dyDescent="0.3">
      <c r="A3971" t="s">
        <v>676</v>
      </c>
      <c r="B3971">
        <v>86.31</v>
      </c>
      <c r="C3971">
        <v>2</v>
      </c>
      <c r="D3971" s="18">
        <v>39289</v>
      </c>
      <c r="E3971" s="18">
        <v>39290</v>
      </c>
      <c r="F3971" t="s">
        <v>5958</v>
      </c>
      <c r="G3971" t="s">
        <v>5969</v>
      </c>
      <c r="H3971" t="s">
        <v>681</v>
      </c>
      <c r="I3971" t="s">
        <v>678</v>
      </c>
      <c r="J3971" t="s">
        <v>679</v>
      </c>
      <c r="K3971" t="s">
        <v>882</v>
      </c>
      <c r="L3971" t="s">
        <v>2114</v>
      </c>
      <c r="M3971">
        <v>297823</v>
      </c>
      <c r="N3971">
        <v>16000</v>
      </c>
      <c r="O3971" s="59">
        <v>26632643</v>
      </c>
    </row>
    <row r="3972" spans="1:15" x14ac:dyDescent="0.3">
      <c r="A3972" t="s">
        <v>690</v>
      </c>
      <c r="B3972">
        <v>100.7</v>
      </c>
      <c r="C3972">
        <v>2</v>
      </c>
      <c r="D3972" s="18">
        <v>39285</v>
      </c>
      <c r="E3972" s="18">
        <v>39312</v>
      </c>
      <c r="F3972" t="s">
        <v>5958</v>
      </c>
      <c r="G3972" t="s">
        <v>5969</v>
      </c>
      <c r="H3972" t="s">
        <v>681</v>
      </c>
      <c r="I3972" t="s">
        <v>722</v>
      </c>
      <c r="J3972" t="s">
        <v>797</v>
      </c>
      <c r="K3972" t="s">
        <v>2113</v>
      </c>
      <c r="L3972" t="s">
        <v>2112</v>
      </c>
      <c r="M3972">
        <v>106277</v>
      </c>
      <c r="N3972">
        <v>16000</v>
      </c>
      <c r="O3972" s="59">
        <v>26617373</v>
      </c>
    </row>
    <row r="3973" spans="1:15" x14ac:dyDescent="0.3">
      <c r="A3973" t="s">
        <v>690</v>
      </c>
      <c r="B3973">
        <v>122.89</v>
      </c>
      <c r="C3973">
        <v>2</v>
      </c>
      <c r="D3973" s="18">
        <v>39370</v>
      </c>
      <c r="E3973" s="18">
        <v>39382</v>
      </c>
      <c r="F3973" t="s">
        <v>5959</v>
      </c>
      <c r="G3973" t="s">
        <v>5969</v>
      </c>
      <c r="H3973" t="s">
        <v>675</v>
      </c>
      <c r="I3973" t="s">
        <v>711</v>
      </c>
      <c r="J3973" t="s">
        <v>712</v>
      </c>
      <c r="K3973" t="s">
        <v>830</v>
      </c>
      <c r="L3973" t="s">
        <v>2111</v>
      </c>
      <c r="M3973">
        <v>1999734</v>
      </c>
      <c r="N3973">
        <v>30300</v>
      </c>
      <c r="O3973" s="59">
        <v>27163768</v>
      </c>
    </row>
    <row r="3974" spans="1:15" x14ac:dyDescent="0.3">
      <c r="A3974" t="s">
        <v>676</v>
      </c>
      <c r="B3974">
        <v>166.65</v>
      </c>
      <c r="C3974">
        <v>2</v>
      </c>
      <c r="D3974" s="18">
        <v>39166</v>
      </c>
      <c r="E3974" s="18">
        <v>39173</v>
      </c>
      <c r="F3974" t="s">
        <v>5960</v>
      </c>
      <c r="G3974" t="s">
        <v>5969</v>
      </c>
      <c r="H3974" t="s">
        <v>699</v>
      </c>
      <c r="I3974" t="s">
        <v>678</v>
      </c>
      <c r="J3974" t="s">
        <v>679</v>
      </c>
      <c r="K3974" t="s">
        <v>999</v>
      </c>
      <c r="L3974" t="s">
        <v>2110</v>
      </c>
      <c r="M3974">
        <v>2536026</v>
      </c>
      <c r="N3974">
        <v>70700</v>
      </c>
      <c r="O3974" s="59">
        <v>25703192</v>
      </c>
    </row>
    <row r="3975" spans="1:15" x14ac:dyDescent="0.3">
      <c r="A3975" t="s">
        <v>696</v>
      </c>
      <c r="B3975">
        <v>139.68</v>
      </c>
      <c r="C3975">
        <v>2</v>
      </c>
      <c r="D3975" s="18">
        <v>39139</v>
      </c>
      <c r="E3975" s="18">
        <v>39145</v>
      </c>
      <c r="F3975" t="s">
        <v>5960</v>
      </c>
      <c r="G3975" t="s">
        <v>5968</v>
      </c>
      <c r="H3975" t="s">
        <v>720</v>
      </c>
      <c r="I3975" t="s">
        <v>693</v>
      </c>
      <c r="J3975" t="s">
        <v>694</v>
      </c>
      <c r="K3975" t="s">
        <v>2109</v>
      </c>
      <c r="L3975" t="s">
        <v>2108</v>
      </c>
      <c r="M3975">
        <v>2762624</v>
      </c>
      <c r="N3975">
        <v>90830</v>
      </c>
      <c r="O3975" s="59">
        <v>25523478</v>
      </c>
    </row>
    <row r="3976" spans="1:15" x14ac:dyDescent="0.3">
      <c r="A3976" t="s">
        <v>690</v>
      </c>
      <c r="B3976">
        <v>124.33</v>
      </c>
      <c r="C3976">
        <v>1</v>
      </c>
      <c r="D3976" s="18">
        <v>39275</v>
      </c>
      <c r="E3976" s="18">
        <v>39311</v>
      </c>
      <c r="F3976" t="s">
        <v>5958</v>
      </c>
      <c r="G3976" t="s">
        <v>5969</v>
      </c>
      <c r="H3976" t="s">
        <v>681</v>
      </c>
      <c r="I3976" t="s">
        <v>722</v>
      </c>
      <c r="J3976" t="s">
        <v>723</v>
      </c>
      <c r="K3976" t="s">
        <v>1178</v>
      </c>
      <c r="L3976" t="s">
        <v>2107</v>
      </c>
      <c r="M3976">
        <v>750285</v>
      </c>
      <c r="N3976">
        <v>16000</v>
      </c>
      <c r="O3976" s="59">
        <v>26564877</v>
      </c>
    </row>
    <row r="3977" spans="1:15" x14ac:dyDescent="0.3">
      <c r="A3977" t="s">
        <v>696</v>
      </c>
      <c r="B3977">
        <v>174.63</v>
      </c>
      <c r="C3977">
        <v>3</v>
      </c>
      <c r="D3977" s="18">
        <v>39248</v>
      </c>
      <c r="E3977" s="18">
        <v>39261</v>
      </c>
      <c r="F3977" t="s">
        <v>5957</v>
      </c>
      <c r="G3977" t="s">
        <v>5968</v>
      </c>
      <c r="H3977" t="s">
        <v>720</v>
      </c>
      <c r="I3977" t="s">
        <v>693</v>
      </c>
      <c r="J3977" t="s">
        <v>694</v>
      </c>
      <c r="K3977" t="s">
        <v>2106</v>
      </c>
      <c r="L3977" t="s">
        <v>2105</v>
      </c>
      <c r="M3977">
        <v>1749521</v>
      </c>
      <c r="N3977">
        <v>90830</v>
      </c>
      <c r="O3977" s="59">
        <v>26369011</v>
      </c>
    </row>
    <row r="3978" spans="1:15" x14ac:dyDescent="0.3">
      <c r="A3978" t="s">
        <v>690</v>
      </c>
      <c r="B3978">
        <v>136.75</v>
      </c>
      <c r="C3978">
        <v>2</v>
      </c>
      <c r="D3978" s="18">
        <v>39347</v>
      </c>
      <c r="E3978" s="18">
        <v>39348</v>
      </c>
      <c r="F3978" t="s">
        <v>5958</v>
      </c>
      <c r="G3978" t="s">
        <v>5969</v>
      </c>
      <c r="H3978" t="s">
        <v>675</v>
      </c>
      <c r="I3978" t="s">
        <v>687</v>
      </c>
      <c r="J3978" t="s">
        <v>688</v>
      </c>
      <c r="K3978" t="s">
        <v>2104</v>
      </c>
      <c r="L3978" t="s">
        <v>2103</v>
      </c>
      <c r="M3978">
        <v>2170458</v>
      </c>
      <c r="N3978">
        <v>30300</v>
      </c>
      <c r="O3978" s="59">
        <v>2352662</v>
      </c>
    </row>
    <row r="3979" spans="1:15" x14ac:dyDescent="0.3">
      <c r="A3979" t="s">
        <v>709</v>
      </c>
      <c r="B3979">
        <v>139.11000000000001</v>
      </c>
      <c r="C3979">
        <v>2</v>
      </c>
      <c r="D3979" s="18">
        <v>39199</v>
      </c>
      <c r="E3979" s="18">
        <v>39236</v>
      </c>
      <c r="F3979" t="s">
        <v>5957</v>
      </c>
      <c r="G3979" t="s">
        <v>5969</v>
      </c>
      <c r="H3979" t="s">
        <v>675</v>
      </c>
      <c r="I3979" t="s">
        <v>771</v>
      </c>
      <c r="J3979" t="s">
        <v>750</v>
      </c>
      <c r="K3979" t="s">
        <v>2102</v>
      </c>
      <c r="L3979" t="s">
        <v>2101</v>
      </c>
      <c r="M3979">
        <v>1813480</v>
      </c>
      <c r="N3979">
        <v>30300</v>
      </c>
      <c r="O3979" s="59">
        <v>25970023</v>
      </c>
    </row>
    <row r="3980" spans="1:15" x14ac:dyDescent="0.3">
      <c r="A3980" t="s">
        <v>690</v>
      </c>
      <c r="B3980">
        <v>138.52000000000001</v>
      </c>
      <c r="C3980">
        <v>2</v>
      </c>
      <c r="D3980" s="18">
        <v>39202</v>
      </c>
      <c r="E3980" s="18">
        <v>39235</v>
      </c>
      <c r="F3980" t="s">
        <v>5957</v>
      </c>
      <c r="G3980" t="s">
        <v>5969</v>
      </c>
      <c r="H3980" t="s">
        <v>675</v>
      </c>
      <c r="I3980" t="s">
        <v>687</v>
      </c>
      <c r="J3980" t="s">
        <v>888</v>
      </c>
      <c r="K3980" t="s">
        <v>2100</v>
      </c>
      <c r="L3980" t="s">
        <v>1514</v>
      </c>
      <c r="M3980">
        <v>2090752</v>
      </c>
      <c r="N3980">
        <v>30300</v>
      </c>
      <c r="O3980" s="59">
        <v>25984859</v>
      </c>
    </row>
    <row r="3981" spans="1:15" x14ac:dyDescent="0.3">
      <c r="A3981" t="s">
        <v>690</v>
      </c>
      <c r="B3981">
        <v>138.24</v>
      </c>
      <c r="C3981">
        <v>3</v>
      </c>
      <c r="D3981" s="18">
        <v>39249</v>
      </c>
      <c r="E3981" s="18">
        <v>39258</v>
      </c>
      <c r="F3981" t="s">
        <v>5957</v>
      </c>
      <c r="G3981" t="s">
        <v>5969</v>
      </c>
      <c r="H3981" t="s">
        <v>675</v>
      </c>
      <c r="I3981" t="s">
        <v>839</v>
      </c>
      <c r="J3981" t="s">
        <v>840</v>
      </c>
      <c r="K3981" t="s">
        <v>841</v>
      </c>
      <c r="L3981" t="s">
        <v>2099</v>
      </c>
      <c r="M3981">
        <v>290061</v>
      </c>
      <c r="N3981">
        <v>30300</v>
      </c>
      <c r="O3981" s="59">
        <v>26362399</v>
      </c>
    </row>
    <row r="3982" spans="1:15" x14ac:dyDescent="0.3">
      <c r="A3982" t="s">
        <v>676</v>
      </c>
      <c r="B3982">
        <v>86.31</v>
      </c>
      <c r="C3982">
        <v>2</v>
      </c>
      <c r="D3982" s="18">
        <v>39233</v>
      </c>
      <c r="E3982" s="18">
        <v>39286</v>
      </c>
      <c r="F3982" t="s">
        <v>5957</v>
      </c>
      <c r="G3982" t="s">
        <v>5969</v>
      </c>
      <c r="H3982" t="s">
        <v>681</v>
      </c>
      <c r="I3982" t="s">
        <v>678</v>
      </c>
      <c r="J3982" t="s">
        <v>679</v>
      </c>
      <c r="K3982" t="s">
        <v>882</v>
      </c>
      <c r="L3982" t="s">
        <v>2098</v>
      </c>
      <c r="M3982">
        <v>1782364</v>
      </c>
      <c r="N3982">
        <v>16000</v>
      </c>
      <c r="O3982" s="59">
        <v>26255291</v>
      </c>
    </row>
    <row r="3983" spans="1:15" x14ac:dyDescent="0.3">
      <c r="A3983" t="s">
        <v>690</v>
      </c>
      <c r="B3983">
        <v>157.52000000000001</v>
      </c>
      <c r="C3983">
        <v>3</v>
      </c>
      <c r="D3983" s="18">
        <v>39229</v>
      </c>
      <c r="E3983" s="18">
        <v>39232</v>
      </c>
      <c r="F3983" t="s">
        <v>5957</v>
      </c>
      <c r="G3983" t="s">
        <v>5969</v>
      </c>
      <c r="H3983" t="s">
        <v>675</v>
      </c>
      <c r="I3983" t="s">
        <v>722</v>
      </c>
      <c r="J3983" t="s">
        <v>843</v>
      </c>
      <c r="K3983" t="s">
        <v>844</v>
      </c>
      <c r="L3983" t="s">
        <v>1316</v>
      </c>
      <c r="M3983">
        <v>2713865</v>
      </c>
      <c r="N3983">
        <v>30300</v>
      </c>
      <c r="O3983" s="59">
        <v>26241802</v>
      </c>
    </row>
    <row r="3984" spans="1:15" x14ac:dyDescent="0.3">
      <c r="A3984" t="s">
        <v>690</v>
      </c>
      <c r="B3984">
        <v>138.24</v>
      </c>
      <c r="C3984">
        <v>3</v>
      </c>
      <c r="D3984" s="18">
        <v>39391</v>
      </c>
      <c r="E3984" s="18">
        <v>39430</v>
      </c>
      <c r="F3984" t="s">
        <v>5959</v>
      </c>
      <c r="G3984" t="s">
        <v>5969</v>
      </c>
      <c r="H3984" t="s">
        <v>675</v>
      </c>
      <c r="I3984" t="s">
        <v>839</v>
      </c>
      <c r="J3984" t="s">
        <v>840</v>
      </c>
      <c r="K3984" t="s">
        <v>2097</v>
      </c>
      <c r="L3984" t="s">
        <v>2096</v>
      </c>
      <c r="M3984">
        <v>9197963</v>
      </c>
      <c r="N3984">
        <v>30300</v>
      </c>
      <c r="O3984" s="59">
        <v>2458146</v>
      </c>
    </row>
    <row r="3985" spans="1:15" x14ac:dyDescent="0.3">
      <c r="A3985" t="s">
        <v>676</v>
      </c>
      <c r="B3985">
        <v>183.54</v>
      </c>
      <c r="C3985">
        <v>4</v>
      </c>
      <c r="D3985" s="18">
        <v>39153</v>
      </c>
      <c r="E3985" s="18">
        <v>39228</v>
      </c>
      <c r="F3985" t="s">
        <v>5960</v>
      </c>
      <c r="G3985" t="s">
        <v>5969</v>
      </c>
      <c r="H3985" t="s">
        <v>699</v>
      </c>
      <c r="I3985" t="s">
        <v>678</v>
      </c>
      <c r="J3985" t="s">
        <v>679</v>
      </c>
      <c r="K3985" t="s">
        <v>678</v>
      </c>
      <c r="L3985" t="s">
        <v>2095</v>
      </c>
      <c r="M3985">
        <v>957411</v>
      </c>
      <c r="N3985">
        <v>70700</v>
      </c>
      <c r="O3985" s="59">
        <v>2027372</v>
      </c>
    </row>
    <row r="3986" spans="1:15" x14ac:dyDescent="0.3">
      <c r="A3986" t="s">
        <v>709</v>
      </c>
      <c r="B3986">
        <v>190.66</v>
      </c>
      <c r="C3986">
        <v>3</v>
      </c>
      <c r="D3986" s="18">
        <v>39179</v>
      </c>
      <c r="E3986" s="18">
        <v>39179</v>
      </c>
      <c r="F3986" t="s">
        <v>5957</v>
      </c>
      <c r="G3986" t="s">
        <v>5968</v>
      </c>
      <c r="H3986" t="s">
        <v>755</v>
      </c>
      <c r="I3986" t="s">
        <v>726</v>
      </c>
      <c r="J3986" t="s">
        <v>750</v>
      </c>
      <c r="K3986" t="s">
        <v>2094</v>
      </c>
      <c r="L3986" t="s">
        <v>2093</v>
      </c>
      <c r="M3986">
        <v>2240284</v>
      </c>
      <c r="N3986">
        <v>87000</v>
      </c>
      <c r="O3986" s="59">
        <v>25804879</v>
      </c>
    </row>
    <row r="3987" spans="1:15" x14ac:dyDescent="0.3">
      <c r="A3987" t="s">
        <v>690</v>
      </c>
      <c r="B3987">
        <v>171.8</v>
      </c>
      <c r="C3987">
        <v>2</v>
      </c>
      <c r="D3987" s="18">
        <v>39194</v>
      </c>
      <c r="E3987" s="18">
        <v>39225</v>
      </c>
      <c r="F3987" t="s">
        <v>5957</v>
      </c>
      <c r="G3987" t="s">
        <v>5968</v>
      </c>
      <c r="H3987" t="s">
        <v>720</v>
      </c>
      <c r="I3987" t="s">
        <v>722</v>
      </c>
      <c r="J3987" t="s">
        <v>797</v>
      </c>
      <c r="K3987" t="s">
        <v>2092</v>
      </c>
      <c r="L3987" t="s">
        <v>2091</v>
      </c>
      <c r="M3987">
        <v>774133</v>
      </c>
      <c r="N3987">
        <v>90830</v>
      </c>
      <c r="O3987" s="59">
        <v>26050287</v>
      </c>
    </row>
    <row r="3988" spans="1:15" x14ac:dyDescent="0.3">
      <c r="A3988" t="s">
        <v>709</v>
      </c>
      <c r="B3988">
        <v>134.38</v>
      </c>
      <c r="C3988">
        <v>2</v>
      </c>
      <c r="D3988" s="18">
        <v>39258</v>
      </c>
      <c r="E3988" s="18">
        <v>39278</v>
      </c>
      <c r="F3988" t="s">
        <v>5957</v>
      </c>
      <c r="G3988" t="s">
        <v>5969</v>
      </c>
      <c r="H3988" t="s">
        <v>681</v>
      </c>
      <c r="I3988" t="s">
        <v>746</v>
      </c>
      <c r="J3988" t="s">
        <v>782</v>
      </c>
      <c r="K3988" t="s">
        <v>2090</v>
      </c>
      <c r="L3988" t="s">
        <v>2089</v>
      </c>
      <c r="M3988">
        <v>2114460</v>
      </c>
      <c r="N3988">
        <v>16000</v>
      </c>
      <c r="O3988" s="59">
        <v>17732167</v>
      </c>
    </row>
    <row r="3989" spans="1:15" x14ac:dyDescent="0.3">
      <c r="A3989" t="s">
        <v>709</v>
      </c>
      <c r="B3989">
        <v>191.87</v>
      </c>
      <c r="C3989">
        <v>2</v>
      </c>
      <c r="D3989" s="18">
        <v>39257</v>
      </c>
      <c r="E3989" s="18">
        <v>39257</v>
      </c>
      <c r="F3989" t="s">
        <v>5957</v>
      </c>
      <c r="G3989" t="s">
        <v>5969</v>
      </c>
      <c r="H3989" t="s">
        <v>699</v>
      </c>
      <c r="I3989" t="s">
        <v>726</v>
      </c>
      <c r="J3989" t="s">
        <v>727</v>
      </c>
      <c r="K3989" t="s">
        <v>2088</v>
      </c>
      <c r="L3989" t="s">
        <v>2087</v>
      </c>
      <c r="M3989">
        <v>9016841</v>
      </c>
      <c r="N3989">
        <v>70700</v>
      </c>
      <c r="O3989" s="59">
        <v>26446076</v>
      </c>
    </row>
    <row r="3990" spans="1:15" x14ac:dyDescent="0.3">
      <c r="A3990" t="s">
        <v>690</v>
      </c>
      <c r="B3990">
        <v>124.33</v>
      </c>
      <c r="C3990">
        <v>1</v>
      </c>
      <c r="D3990" s="18">
        <v>39303</v>
      </c>
      <c r="E3990" s="18">
        <v>39328</v>
      </c>
      <c r="F3990" t="s">
        <v>5958</v>
      </c>
      <c r="G3990" t="s">
        <v>5969</v>
      </c>
      <c r="H3990" t="s">
        <v>681</v>
      </c>
      <c r="I3990" t="s">
        <v>722</v>
      </c>
      <c r="J3990" t="s">
        <v>723</v>
      </c>
      <c r="K3990" t="s">
        <v>1216</v>
      </c>
      <c r="L3990" t="s">
        <v>1672</v>
      </c>
      <c r="M3990">
        <v>126010</v>
      </c>
      <c r="N3990">
        <v>16000</v>
      </c>
      <c r="O3990" s="59">
        <v>26781231</v>
      </c>
    </row>
    <row r="3991" spans="1:15" x14ac:dyDescent="0.3">
      <c r="A3991" t="s">
        <v>690</v>
      </c>
      <c r="B3991">
        <v>124.33</v>
      </c>
      <c r="C3991">
        <v>1</v>
      </c>
      <c r="D3991" s="18">
        <v>39311</v>
      </c>
      <c r="E3991" s="18">
        <v>39334</v>
      </c>
      <c r="F3991" t="s">
        <v>5958</v>
      </c>
      <c r="G3991" t="s">
        <v>5969</v>
      </c>
      <c r="H3991" t="s">
        <v>681</v>
      </c>
      <c r="I3991" t="s">
        <v>722</v>
      </c>
      <c r="J3991" t="s">
        <v>723</v>
      </c>
      <c r="K3991" t="s">
        <v>1216</v>
      </c>
      <c r="L3991" t="s">
        <v>2086</v>
      </c>
      <c r="M3991">
        <v>1796016</v>
      </c>
      <c r="N3991">
        <v>16000</v>
      </c>
      <c r="O3991" s="59">
        <v>26835253</v>
      </c>
    </row>
    <row r="3992" spans="1:15" x14ac:dyDescent="0.3">
      <c r="A3992" t="s">
        <v>709</v>
      </c>
      <c r="B3992">
        <v>155.46</v>
      </c>
      <c r="C3992">
        <v>2</v>
      </c>
      <c r="D3992" s="18">
        <v>39426</v>
      </c>
      <c r="E3992" s="18">
        <v>39461</v>
      </c>
      <c r="F3992" t="s">
        <v>5959</v>
      </c>
      <c r="G3992" t="s">
        <v>5969</v>
      </c>
      <c r="H3992" t="s">
        <v>699</v>
      </c>
      <c r="I3992" t="s">
        <v>746</v>
      </c>
      <c r="J3992" t="s">
        <v>782</v>
      </c>
      <c r="K3992" t="s">
        <v>2085</v>
      </c>
      <c r="L3992" t="s">
        <v>2084</v>
      </c>
      <c r="M3992">
        <v>9013557</v>
      </c>
      <c r="N3992">
        <v>70700</v>
      </c>
      <c r="O3992" s="59">
        <v>17829154</v>
      </c>
    </row>
    <row r="3993" spans="1:15" x14ac:dyDescent="0.3">
      <c r="A3993" t="s">
        <v>696</v>
      </c>
      <c r="B3993">
        <v>187.81</v>
      </c>
      <c r="C3993">
        <v>4</v>
      </c>
      <c r="D3993" s="18">
        <v>39096</v>
      </c>
      <c r="E3993" s="18">
        <v>39104</v>
      </c>
      <c r="F3993" t="s">
        <v>5960</v>
      </c>
      <c r="G3993" t="s">
        <v>5969</v>
      </c>
      <c r="H3993" t="s">
        <v>699</v>
      </c>
      <c r="I3993" t="s">
        <v>765</v>
      </c>
      <c r="J3993" t="s">
        <v>950</v>
      </c>
      <c r="K3993" t="s">
        <v>951</v>
      </c>
      <c r="L3993" t="s">
        <v>2083</v>
      </c>
      <c r="M3993">
        <v>2541642</v>
      </c>
      <c r="N3993">
        <v>70700</v>
      </c>
      <c r="O3993" s="59">
        <v>1057537</v>
      </c>
    </row>
    <row r="3994" spans="1:15" x14ac:dyDescent="0.3">
      <c r="A3994" t="s">
        <v>690</v>
      </c>
      <c r="B3994">
        <v>112.39</v>
      </c>
      <c r="C3994">
        <v>1</v>
      </c>
      <c r="D3994" s="18">
        <v>39362</v>
      </c>
      <c r="E3994" s="18">
        <v>39401</v>
      </c>
      <c r="F3994" t="s">
        <v>5959</v>
      </c>
      <c r="G3994" t="s">
        <v>5969</v>
      </c>
      <c r="H3994" t="s">
        <v>681</v>
      </c>
      <c r="I3994" t="s">
        <v>722</v>
      </c>
      <c r="J3994" t="s">
        <v>797</v>
      </c>
      <c r="K3994" t="s">
        <v>1536</v>
      </c>
      <c r="L3994" t="s">
        <v>2082</v>
      </c>
      <c r="M3994">
        <v>9079428</v>
      </c>
      <c r="N3994">
        <v>16000</v>
      </c>
      <c r="O3994" s="59">
        <v>27213784</v>
      </c>
    </row>
    <row r="3995" spans="1:15" x14ac:dyDescent="0.3">
      <c r="A3995" t="s">
        <v>709</v>
      </c>
      <c r="B3995">
        <v>151.36000000000001</v>
      </c>
      <c r="C3995">
        <v>2</v>
      </c>
      <c r="D3995" s="18">
        <v>39278</v>
      </c>
      <c r="E3995" s="18">
        <v>39322</v>
      </c>
      <c r="F3995" t="s">
        <v>5958</v>
      </c>
      <c r="G3995" t="s">
        <v>5968</v>
      </c>
      <c r="H3995" t="s">
        <v>720</v>
      </c>
      <c r="I3995" t="s">
        <v>726</v>
      </c>
      <c r="J3995" t="s">
        <v>750</v>
      </c>
      <c r="K3995" t="s">
        <v>982</v>
      </c>
      <c r="L3995" t="s">
        <v>2081</v>
      </c>
      <c r="M3995">
        <v>1907074</v>
      </c>
      <c r="N3995">
        <v>90830</v>
      </c>
      <c r="O3995" s="59">
        <v>26559839</v>
      </c>
    </row>
    <row r="3996" spans="1:15" x14ac:dyDescent="0.3">
      <c r="A3996" t="s">
        <v>709</v>
      </c>
      <c r="B3996">
        <v>169.58</v>
      </c>
      <c r="C3996">
        <v>2</v>
      </c>
      <c r="D3996" s="18">
        <v>39097</v>
      </c>
      <c r="E3996" s="18">
        <v>39137</v>
      </c>
      <c r="F3996" t="s">
        <v>5960</v>
      </c>
      <c r="G3996" t="s">
        <v>5969</v>
      </c>
      <c r="H3996" t="s">
        <v>699</v>
      </c>
      <c r="I3996" t="s">
        <v>706</v>
      </c>
      <c r="J3996" t="s">
        <v>762</v>
      </c>
      <c r="K3996" t="s">
        <v>763</v>
      </c>
      <c r="L3996" t="s">
        <v>761</v>
      </c>
      <c r="M3996">
        <v>944430</v>
      </c>
      <c r="N3996">
        <v>70700</v>
      </c>
      <c r="O3996" s="59">
        <v>25197949</v>
      </c>
    </row>
    <row r="3997" spans="1:15" x14ac:dyDescent="0.3">
      <c r="A3997" t="s">
        <v>690</v>
      </c>
      <c r="B3997">
        <v>121.13</v>
      </c>
      <c r="C3997">
        <v>1</v>
      </c>
      <c r="D3997" s="18">
        <v>39370</v>
      </c>
      <c r="E3997" s="18">
        <v>39405</v>
      </c>
      <c r="F3997" t="s">
        <v>5959</v>
      </c>
      <c r="G3997" t="s">
        <v>5969</v>
      </c>
      <c r="H3997" t="s">
        <v>675</v>
      </c>
      <c r="I3997" t="s">
        <v>711</v>
      </c>
      <c r="J3997" t="s">
        <v>712</v>
      </c>
      <c r="K3997" t="s">
        <v>2079</v>
      </c>
      <c r="L3997" t="s">
        <v>2080</v>
      </c>
      <c r="M3997">
        <v>2855841</v>
      </c>
      <c r="N3997">
        <v>30300</v>
      </c>
      <c r="O3997" s="59">
        <v>2407658</v>
      </c>
    </row>
    <row r="3998" spans="1:15" x14ac:dyDescent="0.3">
      <c r="A3998" t="s">
        <v>709</v>
      </c>
      <c r="B3998">
        <v>135.12</v>
      </c>
      <c r="C3998">
        <v>2</v>
      </c>
      <c r="D3998" s="18">
        <v>39151</v>
      </c>
      <c r="E3998" s="18">
        <v>39170</v>
      </c>
      <c r="F3998" t="s">
        <v>5960</v>
      </c>
      <c r="G3998" t="s">
        <v>5969</v>
      </c>
      <c r="H3998" t="s">
        <v>681</v>
      </c>
      <c r="I3998" t="s">
        <v>746</v>
      </c>
      <c r="J3998" t="s">
        <v>782</v>
      </c>
      <c r="K3998" t="s">
        <v>1579</v>
      </c>
      <c r="L3998" t="s">
        <v>1578</v>
      </c>
      <c r="M3998">
        <v>2788736</v>
      </c>
      <c r="N3998">
        <v>16000</v>
      </c>
      <c r="O3998" s="59">
        <v>17671822</v>
      </c>
    </row>
    <row r="3999" spans="1:15" x14ac:dyDescent="0.3">
      <c r="A3999" t="s">
        <v>690</v>
      </c>
      <c r="B3999">
        <v>121.13</v>
      </c>
      <c r="C3999">
        <v>1</v>
      </c>
      <c r="D3999" s="18">
        <v>39202</v>
      </c>
      <c r="E3999" s="18">
        <v>39242</v>
      </c>
      <c r="F3999" t="s">
        <v>5957</v>
      </c>
      <c r="G3999" t="s">
        <v>5969</v>
      </c>
      <c r="H3999" t="s">
        <v>675</v>
      </c>
      <c r="I3999" t="s">
        <v>711</v>
      </c>
      <c r="J3999" t="s">
        <v>712</v>
      </c>
      <c r="K3999" t="s">
        <v>2079</v>
      </c>
      <c r="L3999" t="s">
        <v>2078</v>
      </c>
      <c r="M3999">
        <v>1912822</v>
      </c>
      <c r="N3999">
        <v>30300</v>
      </c>
      <c r="O3999" s="59">
        <v>25975317</v>
      </c>
    </row>
    <row r="4000" spans="1:15" x14ac:dyDescent="0.3">
      <c r="A4000" t="s">
        <v>690</v>
      </c>
      <c r="B4000">
        <v>138.24</v>
      </c>
      <c r="C4000">
        <v>3</v>
      </c>
      <c r="D4000" s="18">
        <v>39258</v>
      </c>
      <c r="E4000" s="18">
        <v>39282</v>
      </c>
      <c r="F4000" t="s">
        <v>5957</v>
      </c>
      <c r="G4000" t="s">
        <v>5969</v>
      </c>
      <c r="H4000" t="s">
        <v>675</v>
      </c>
      <c r="I4000" t="s">
        <v>839</v>
      </c>
      <c r="J4000" t="s">
        <v>840</v>
      </c>
      <c r="K4000" t="s">
        <v>841</v>
      </c>
      <c r="L4000" t="s">
        <v>1990</v>
      </c>
      <c r="M4000">
        <v>289661</v>
      </c>
      <c r="N4000">
        <v>30300</v>
      </c>
      <c r="O4000" s="59">
        <v>26415608</v>
      </c>
    </row>
    <row r="4001" spans="1:15" x14ac:dyDescent="0.3">
      <c r="A4001" t="s">
        <v>709</v>
      </c>
      <c r="B4001">
        <v>122.73</v>
      </c>
      <c r="C4001">
        <v>2</v>
      </c>
      <c r="D4001" s="18">
        <v>39179</v>
      </c>
      <c r="E4001" s="18">
        <v>39197</v>
      </c>
      <c r="F4001" t="s">
        <v>5957</v>
      </c>
      <c r="G4001" t="s">
        <v>5969</v>
      </c>
      <c r="H4001" t="s">
        <v>681</v>
      </c>
      <c r="I4001" t="s">
        <v>726</v>
      </c>
      <c r="J4001" t="s">
        <v>750</v>
      </c>
      <c r="K4001" t="s">
        <v>1493</v>
      </c>
      <c r="L4001" t="s">
        <v>2077</v>
      </c>
      <c r="M4001">
        <v>2768734</v>
      </c>
      <c r="N4001">
        <v>16000</v>
      </c>
      <c r="O4001" s="59">
        <v>25810332</v>
      </c>
    </row>
    <row r="4002" spans="1:15" x14ac:dyDescent="0.3">
      <c r="A4002" t="s">
        <v>709</v>
      </c>
      <c r="B4002">
        <v>169.58</v>
      </c>
      <c r="C4002">
        <v>2</v>
      </c>
      <c r="D4002" s="18">
        <v>39348</v>
      </c>
      <c r="E4002" s="18">
        <v>39384</v>
      </c>
      <c r="F4002" t="s">
        <v>5958</v>
      </c>
      <c r="G4002" t="s">
        <v>5969</v>
      </c>
      <c r="H4002" t="s">
        <v>699</v>
      </c>
      <c r="I4002" t="s">
        <v>706</v>
      </c>
      <c r="J4002" t="s">
        <v>762</v>
      </c>
      <c r="K4002" t="s">
        <v>2076</v>
      </c>
      <c r="L4002" t="s">
        <v>2075</v>
      </c>
      <c r="M4002">
        <v>944431</v>
      </c>
      <c r="N4002">
        <v>70700</v>
      </c>
      <c r="O4002" s="59">
        <v>27097165</v>
      </c>
    </row>
    <row r="4003" spans="1:15" x14ac:dyDescent="0.3">
      <c r="A4003" t="s">
        <v>690</v>
      </c>
      <c r="B4003">
        <v>121.13</v>
      </c>
      <c r="C4003">
        <v>1</v>
      </c>
      <c r="D4003" s="18">
        <v>39397</v>
      </c>
      <c r="E4003" s="18">
        <v>39401</v>
      </c>
      <c r="F4003" t="s">
        <v>5959</v>
      </c>
      <c r="G4003" t="s">
        <v>5969</v>
      </c>
      <c r="H4003" t="s">
        <v>675</v>
      </c>
      <c r="I4003" t="s">
        <v>711</v>
      </c>
      <c r="J4003" t="s">
        <v>712</v>
      </c>
      <c r="K4003" t="s">
        <v>1791</v>
      </c>
      <c r="L4003" t="s">
        <v>1790</v>
      </c>
      <c r="M4003">
        <v>136792</v>
      </c>
      <c r="N4003">
        <v>30300</v>
      </c>
      <c r="O4003" s="59">
        <v>27491037</v>
      </c>
    </row>
    <row r="4004" spans="1:15" x14ac:dyDescent="0.3">
      <c r="A4004" t="s">
        <v>709</v>
      </c>
      <c r="B4004">
        <v>134.54</v>
      </c>
      <c r="C4004">
        <v>2</v>
      </c>
      <c r="D4004" s="18">
        <v>39352</v>
      </c>
      <c r="E4004" s="18">
        <v>39368</v>
      </c>
      <c r="F4004" t="s">
        <v>5958</v>
      </c>
      <c r="G4004" t="s">
        <v>5968</v>
      </c>
      <c r="H4004" t="s">
        <v>755</v>
      </c>
      <c r="I4004" t="s">
        <v>706</v>
      </c>
      <c r="J4004" t="s">
        <v>762</v>
      </c>
      <c r="K4004" t="s">
        <v>791</v>
      </c>
      <c r="L4004" t="s">
        <v>790</v>
      </c>
      <c r="M4004">
        <v>944494</v>
      </c>
      <c r="N4004">
        <v>87000</v>
      </c>
      <c r="O4004" s="59">
        <v>27097169</v>
      </c>
    </row>
    <row r="4005" spans="1:15" x14ac:dyDescent="0.3">
      <c r="A4005" t="s">
        <v>690</v>
      </c>
      <c r="B4005">
        <v>92.9</v>
      </c>
      <c r="C4005">
        <v>2</v>
      </c>
      <c r="D4005" s="18">
        <v>39187</v>
      </c>
      <c r="E4005" s="18">
        <v>39197</v>
      </c>
      <c r="F4005" t="s">
        <v>5957</v>
      </c>
      <c r="G4005" t="s">
        <v>5969</v>
      </c>
      <c r="H4005" t="s">
        <v>681</v>
      </c>
      <c r="I4005" t="s">
        <v>711</v>
      </c>
      <c r="J4005" t="s">
        <v>712</v>
      </c>
      <c r="K4005" t="s">
        <v>2074</v>
      </c>
      <c r="L4005" t="s">
        <v>2073</v>
      </c>
      <c r="M4005">
        <v>2872018</v>
      </c>
      <c r="N4005">
        <v>16000</v>
      </c>
      <c r="O4005" s="59">
        <v>25870142</v>
      </c>
    </row>
    <row r="4006" spans="1:15" x14ac:dyDescent="0.3">
      <c r="A4006" t="s">
        <v>676</v>
      </c>
      <c r="B4006">
        <v>157.38</v>
      </c>
      <c r="C4006">
        <v>2</v>
      </c>
      <c r="D4006" s="18">
        <v>39223</v>
      </c>
      <c r="E4006" s="18">
        <v>39269</v>
      </c>
      <c r="F4006" t="s">
        <v>5957</v>
      </c>
      <c r="G4006" t="s">
        <v>5968</v>
      </c>
      <c r="H4006" t="s">
        <v>755</v>
      </c>
      <c r="I4006" t="s">
        <v>678</v>
      </c>
      <c r="J4006" t="s">
        <v>679</v>
      </c>
      <c r="K4006" t="s">
        <v>882</v>
      </c>
      <c r="L4006" t="s">
        <v>1432</v>
      </c>
      <c r="M4006">
        <v>298149</v>
      </c>
      <c r="N4006">
        <v>87000</v>
      </c>
      <c r="O4006" s="59">
        <v>26126554</v>
      </c>
    </row>
    <row r="4007" spans="1:15" x14ac:dyDescent="0.3">
      <c r="A4007" t="s">
        <v>676</v>
      </c>
      <c r="B4007">
        <v>182.75</v>
      </c>
      <c r="C4007">
        <v>3</v>
      </c>
      <c r="D4007" s="18">
        <v>39404</v>
      </c>
      <c r="E4007" s="18">
        <v>39463</v>
      </c>
      <c r="F4007" t="s">
        <v>5959</v>
      </c>
      <c r="G4007" t="s">
        <v>5969</v>
      </c>
      <c r="H4007" t="s">
        <v>699</v>
      </c>
      <c r="I4007" t="s">
        <v>683</v>
      </c>
      <c r="J4007" t="s">
        <v>684</v>
      </c>
      <c r="K4007" t="s">
        <v>2072</v>
      </c>
      <c r="L4007" t="s">
        <v>2071</v>
      </c>
      <c r="M4007">
        <v>958251</v>
      </c>
      <c r="N4007">
        <v>70700</v>
      </c>
      <c r="O4007" s="59">
        <v>27537381</v>
      </c>
    </row>
    <row r="4008" spans="1:15" x14ac:dyDescent="0.3">
      <c r="A4008" t="s">
        <v>690</v>
      </c>
      <c r="B4008">
        <v>121.13</v>
      </c>
      <c r="C4008">
        <v>1</v>
      </c>
      <c r="D4008" s="18">
        <v>39109</v>
      </c>
      <c r="E4008" s="18">
        <v>39138</v>
      </c>
      <c r="F4008" t="s">
        <v>5960</v>
      </c>
      <c r="G4008" t="s">
        <v>5969</v>
      </c>
      <c r="H4008" t="s">
        <v>675</v>
      </c>
      <c r="I4008" t="s">
        <v>711</v>
      </c>
      <c r="J4008" t="s">
        <v>712</v>
      </c>
      <c r="K4008" t="s">
        <v>1142</v>
      </c>
      <c r="L4008" t="s">
        <v>2070</v>
      </c>
      <c r="M4008">
        <v>2866893</v>
      </c>
      <c r="N4008">
        <v>30300</v>
      </c>
      <c r="O4008" s="59">
        <v>25304433</v>
      </c>
    </row>
    <row r="4009" spans="1:15" x14ac:dyDescent="0.3">
      <c r="A4009" t="s">
        <v>696</v>
      </c>
      <c r="B4009">
        <v>124.37</v>
      </c>
      <c r="C4009">
        <v>2</v>
      </c>
      <c r="D4009" s="18">
        <v>39223</v>
      </c>
      <c r="E4009" s="18">
        <v>39240</v>
      </c>
      <c r="F4009" t="s">
        <v>5957</v>
      </c>
      <c r="G4009" t="s">
        <v>5969</v>
      </c>
      <c r="H4009" t="s">
        <v>681</v>
      </c>
      <c r="I4009" t="s">
        <v>693</v>
      </c>
      <c r="J4009" t="s">
        <v>694</v>
      </c>
      <c r="K4009" t="s">
        <v>717</v>
      </c>
      <c r="L4009" t="s">
        <v>2069</v>
      </c>
      <c r="M4009">
        <v>2452707</v>
      </c>
      <c r="N4009">
        <v>16000</v>
      </c>
      <c r="O4009" s="59">
        <v>26151983</v>
      </c>
    </row>
    <row r="4010" spans="1:15" x14ac:dyDescent="0.3">
      <c r="A4010" t="s">
        <v>690</v>
      </c>
      <c r="B4010">
        <v>92.9</v>
      </c>
      <c r="C4010">
        <v>2</v>
      </c>
      <c r="D4010" s="18">
        <v>39377</v>
      </c>
      <c r="E4010" s="18">
        <v>39410</v>
      </c>
      <c r="F4010" t="s">
        <v>5959</v>
      </c>
      <c r="G4010" t="s">
        <v>5969</v>
      </c>
      <c r="H4010" t="s">
        <v>681</v>
      </c>
      <c r="I4010" t="s">
        <v>711</v>
      </c>
      <c r="J4010" t="s">
        <v>712</v>
      </c>
      <c r="K4010" t="s">
        <v>1214</v>
      </c>
      <c r="L4010" t="s">
        <v>2068</v>
      </c>
      <c r="M4010">
        <v>2760126</v>
      </c>
      <c r="N4010">
        <v>16000</v>
      </c>
      <c r="O4010" s="59">
        <v>27326978</v>
      </c>
    </row>
    <row r="4011" spans="1:15" x14ac:dyDescent="0.3">
      <c r="A4011" t="s">
        <v>696</v>
      </c>
      <c r="B4011">
        <v>139.68</v>
      </c>
      <c r="C4011">
        <v>2</v>
      </c>
      <c r="D4011" s="18">
        <v>39396</v>
      </c>
      <c r="E4011" s="18">
        <v>39415</v>
      </c>
      <c r="F4011" t="s">
        <v>5959</v>
      </c>
      <c r="G4011" t="s">
        <v>5968</v>
      </c>
      <c r="H4011" t="s">
        <v>720</v>
      </c>
      <c r="I4011" t="s">
        <v>693</v>
      </c>
      <c r="J4011" t="s">
        <v>694</v>
      </c>
      <c r="K4011" t="s">
        <v>698</v>
      </c>
      <c r="L4011" t="s">
        <v>697</v>
      </c>
      <c r="M4011">
        <v>367865</v>
      </c>
      <c r="N4011">
        <v>90830</v>
      </c>
      <c r="O4011" s="59">
        <v>27509835</v>
      </c>
    </row>
    <row r="4012" spans="1:15" x14ac:dyDescent="0.3">
      <c r="A4012" t="s">
        <v>676</v>
      </c>
      <c r="B4012">
        <v>132.32</v>
      </c>
      <c r="C4012">
        <v>2</v>
      </c>
      <c r="D4012" s="18">
        <v>39300</v>
      </c>
      <c r="E4012" s="18">
        <v>39383</v>
      </c>
      <c r="F4012" t="s">
        <v>5958</v>
      </c>
      <c r="G4012" t="s">
        <v>5968</v>
      </c>
      <c r="H4012" t="s">
        <v>720</v>
      </c>
      <c r="I4012" t="s">
        <v>672</v>
      </c>
      <c r="J4012" t="s">
        <v>851</v>
      </c>
      <c r="K4012" t="s">
        <v>1728</v>
      </c>
      <c r="L4012" t="s">
        <v>1727</v>
      </c>
      <c r="M4012">
        <v>272588</v>
      </c>
      <c r="N4012">
        <v>90830</v>
      </c>
      <c r="O4012" s="59">
        <v>26738039</v>
      </c>
    </row>
    <row r="4013" spans="1:15" x14ac:dyDescent="0.3">
      <c r="A4013" t="s">
        <v>696</v>
      </c>
      <c r="B4013">
        <v>150.54</v>
      </c>
      <c r="C4013">
        <v>2</v>
      </c>
      <c r="D4013" s="18">
        <v>39352</v>
      </c>
      <c r="E4013" s="18">
        <v>39368</v>
      </c>
      <c r="F4013" t="s">
        <v>5958</v>
      </c>
      <c r="G4013" t="s">
        <v>5969</v>
      </c>
      <c r="H4013" t="s">
        <v>675</v>
      </c>
      <c r="I4013" t="s">
        <v>693</v>
      </c>
      <c r="J4013" t="s">
        <v>694</v>
      </c>
      <c r="K4013" t="s">
        <v>1350</v>
      </c>
      <c r="L4013" t="s">
        <v>2067</v>
      </c>
      <c r="M4013">
        <v>1752545</v>
      </c>
      <c r="N4013">
        <v>30300</v>
      </c>
      <c r="O4013" s="59">
        <v>27240154</v>
      </c>
    </row>
    <row r="4014" spans="1:15" x14ac:dyDescent="0.3">
      <c r="A4014" t="s">
        <v>690</v>
      </c>
      <c r="B4014">
        <v>90.24</v>
      </c>
      <c r="C4014">
        <v>1</v>
      </c>
      <c r="D4014" s="18">
        <v>39284</v>
      </c>
      <c r="E4014" s="18">
        <v>39313</v>
      </c>
      <c r="F4014" t="s">
        <v>5958</v>
      </c>
      <c r="G4014" t="s">
        <v>5969</v>
      </c>
      <c r="H4014" t="s">
        <v>681</v>
      </c>
      <c r="I4014" t="s">
        <v>687</v>
      </c>
      <c r="J4014" t="s">
        <v>688</v>
      </c>
      <c r="K4014" t="s">
        <v>1916</v>
      </c>
      <c r="L4014" t="s">
        <v>1239</v>
      </c>
      <c r="M4014">
        <v>9195717</v>
      </c>
      <c r="N4014">
        <v>16000</v>
      </c>
      <c r="O4014" s="59">
        <v>26630439</v>
      </c>
    </row>
    <row r="4015" spans="1:15" x14ac:dyDescent="0.3">
      <c r="A4015" t="s">
        <v>709</v>
      </c>
      <c r="B4015">
        <v>97.73</v>
      </c>
      <c r="C4015">
        <v>2</v>
      </c>
      <c r="D4015" s="18">
        <v>39256</v>
      </c>
      <c r="E4015" s="18">
        <v>39258</v>
      </c>
      <c r="F4015" t="s">
        <v>5957</v>
      </c>
      <c r="G4015" t="s">
        <v>5968</v>
      </c>
      <c r="H4015" t="s">
        <v>720</v>
      </c>
      <c r="I4015" t="s">
        <v>706</v>
      </c>
      <c r="J4015" t="s">
        <v>707</v>
      </c>
      <c r="K4015" t="s">
        <v>2066</v>
      </c>
      <c r="L4015" t="s">
        <v>1049</v>
      </c>
      <c r="M4015">
        <v>2529516</v>
      </c>
      <c r="N4015">
        <v>90830</v>
      </c>
      <c r="O4015" s="59">
        <v>26407102</v>
      </c>
    </row>
    <row r="4016" spans="1:15" x14ac:dyDescent="0.3">
      <c r="A4016" t="s">
        <v>690</v>
      </c>
      <c r="B4016">
        <v>184.08</v>
      </c>
      <c r="C4016">
        <v>4</v>
      </c>
      <c r="D4016" s="18">
        <v>39140</v>
      </c>
      <c r="E4016" s="18">
        <v>39176</v>
      </c>
      <c r="F4016" t="s">
        <v>5960</v>
      </c>
      <c r="G4016" t="s">
        <v>5968</v>
      </c>
      <c r="H4016" t="s">
        <v>755</v>
      </c>
      <c r="I4016" t="s">
        <v>687</v>
      </c>
      <c r="J4016" t="s">
        <v>688</v>
      </c>
      <c r="K4016" t="s">
        <v>1662</v>
      </c>
      <c r="L4016" t="s">
        <v>2065</v>
      </c>
      <c r="M4016">
        <v>268732</v>
      </c>
      <c r="N4016">
        <v>87000</v>
      </c>
      <c r="O4016" s="59">
        <v>25546608</v>
      </c>
    </row>
    <row r="4017" spans="1:15" x14ac:dyDescent="0.3">
      <c r="A4017" t="s">
        <v>690</v>
      </c>
      <c r="B4017">
        <v>112.39</v>
      </c>
      <c r="C4017">
        <v>1</v>
      </c>
      <c r="D4017" s="18">
        <v>39207</v>
      </c>
      <c r="E4017" s="18">
        <v>39221</v>
      </c>
      <c r="F4017" t="s">
        <v>5957</v>
      </c>
      <c r="G4017" t="s">
        <v>5969</v>
      </c>
      <c r="H4017" t="s">
        <v>681</v>
      </c>
      <c r="I4017" t="s">
        <v>722</v>
      </c>
      <c r="J4017" t="s">
        <v>797</v>
      </c>
      <c r="K4017" t="s">
        <v>2064</v>
      </c>
      <c r="L4017" t="s">
        <v>2063</v>
      </c>
      <c r="M4017">
        <v>9053338</v>
      </c>
      <c r="N4017">
        <v>16000</v>
      </c>
      <c r="O4017" s="59">
        <v>26025693</v>
      </c>
    </row>
    <row r="4018" spans="1:15" x14ac:dyDescent="0.3">
      <c r="A4018" t="s">
        <v>690</v>
      </c>
      <c r="B4018">
        <v>92.9</v>
      </c>
      <c r="C4018">
        <v>2</v>
      </c>
      <c r="D4018" s="18">
        <v>39359</v>
      </c>
      <c r="E4018" s="18">
        <v>39372</v>
      </c>
      <c r="F4018" t="s">
        <v>5959</v>
      </c>
      <c r="G4018" t="s">
        <v>5969</v>
      </c>
      <c r="H4018" t="s">
        <v>681</v>
      </c>
      <c r="I4018" t="s">
        <v>711</v>
      </c>
      <c r="J4018" t="s">
        <v>712</v>
      </c>
      <c r="K4018" t="s">
        <v>801</v>
      </c>
      <c r="L4018" t="s">
        <v>2062</v>
      </c>
      <c r="M4018">
        <v>772091</v>
      </c>
      <c r="N4018">
        <v>16000</v>
      </c>
      <c r="O4018" s="59">
        <v>27162985</v>
      </c>
    </row>
    <row r="4019" spans="1:15" x14ac:dyDescent="0.3">
      <c r="A4019" t="s">
        <v>709</v>
      </c>
      <c r="B4019">
        <v>146.21</v>
      </c>
      <c r="C4019">
        <v>2</v>
      </c>
      <c r="D4019" s="18">
        <v>39195</v>
      </c>
      <c r="E4019" s="18">
        <v>39204</v>
      </c>
      <c r="F4019" t="s">
        <v>5957</v>
      </c>
      <c r="G4019" t="s">
        <v>5968</v>
      </c>
      <c r="H4019" t="s">
        <v>720</v>
      </c>
      <c r="I4019" t="s">
        <v>771</v>
      </c>
      <c r="J4019" t="s">
        <v>772</v>
      </c>
      <c r="K4019" t="s">
        <v>2061</v>
      </c>
      <c r="L4019" t="s">
        <v>2060</v>
      </c>
      <c r="M4019">
        <v>24244</v>
      </c>
      <c r="N4019">
        <v>90830</v>
      </c>
      <c r="O4019" s="59">
        <v>25864069</v>
      </c>
    </row>
    <row r="4020" spans="1:15" x14ac:dyDescent="0.3">
      <c r="A4020" t="s">
        <v>696</v>
      </c>
      <c r="B4020">
        <v>145.02000000000001</v>
      </c>
      <c r="C4020">
        <v>3</v>
      </c>
      <c r="D4020" s="18">
        <v>39395</v>
      </c>
      <c r="E4020" s="18">
        <v>39415</v>
      </c>
      <c r="F4020" t="s">
        <v>5959</v>
      </c>
      <c r="G4020" t="s">
        <v>5969</v>
      </c>
      <c r="H4020" t="s">
        <v>675</v>
      </c>
      <c r="I4020" t="s">
        <v>765</v>
      </c>
      <c r="J4020" t="s">
        <v>766</v>
      </c>
      <c r="K4020" t="s">
        <v>765</v>
      </c>
      <c r="L4020" t="s">
        <v>2059</v>
      </c>
      <c r="M4020">
        <v>337184</v>
      </c>
      <c r="N4020">
        <v>30300</v>
      </c>
      <c r="O4020" s="59">
        <v>27506794</v>
      </c>
    </row>
    <row r="4021" spans="1:15" x14ac:dyDescent="0.3">
      <c r="A4021" t="s">
        <v>696</v>
      </c>
      <c r="B4021">
        <v>168.82</v>
      </c>
      <c r="C4021">
        <v>2</v>
      </c>
      <c r="D4021" s="18">
        <v>39296</v>
      </c>
      <c r="E4021" s="18">
        <v>39301</v>
      </c>
      <c r="F4021" t="s">
        <v>5958</v>
      </c>
      <c r="G4021" t="s">
        <v>5968</v>
      </c>
      <c r="H4021" t="s">
        <v>720</v>
      </c>
      <c r="I4021" t="s">
        <v>693</v>
      </c>
      <c r="J4021" t="s">
        <v>694</v>
      </c>
      <c r="K4021" t="s">
        <v>1266</v>
      </c>
      <c r="L4021" t="s">
        <v>2058</v>
      </c>
      <c r="M4021">
        <v>725587</v>
      </c>
      <c r="N4021">
        <v>90830</v>
      </c>
      <c r="O4021" s="59">
        <v>26692219</v>
      </c>
    </row>
    <row r="4022" spans="1:15" x14ac:dyDescent="0.3">
      <c r="A4022" t="s">
        <v>709</v>
      </c>
      <c r="B4022">
        <v>138.19</v>
      </c>
      <c r="C4022">
        <v>2</v>
      </c>
      <c r="D4022" s="18">
        <v>39408</v>
      </c>
      <c r="E4022" s="18">
        <v>39450</v>
      </c>
      <c r="F4022" t="s">
        <v>5959</v>
      </c>
      <c r="G4022" t="s">
        <v>5968</v>
      </c>
      <c r="H4022" t="s">
        <v>720</v>
      </c>
      <c r="I4022" t="s">
        <v>726</v>
      </c>
      <c r="J4022" t="s">
        <v>1304</v>
      </c>
      <c r="K4022" t="s">
        <v>1305</v>
      </c>
      <c r="L4022" t="s">
        <v>2057</v>
      </c>
      <c r="M4022">
        <v>2923733</v>
      </c>
      <c r="N4022">
        <v>90830</v>
      </c>
      <c r="O4022" s="59">
        <v>27550356</v>
      </c>
    </row>
    <row r="4023" spans="1:15" x14ac:dyDescent="0.3">
      <c r="A4023" t="s">
        <v>709</v>
      </c>
      <c r="B4023">
        <v>138.09</v>
      </c>
      <c r="C4023">
        <v>2</v>
      </c>
      <c r="D4023" s="18">
        <v>39437</v>
      </c>
      <c r="E4023" s="18">
        <v>39470</v>
      </c>
      <c r="F4023" t="s">
        <v>5959</v>
      </c>
      <c r="G4023" t="s">
        <v>5969</v>
      </c>
      <c r="H4023" t="s">
        <v>681</v>
      </c>
      <c r="I4023" t="s">
        <v>746</v>
      </c>
      <c r="J4023" t="s">
        <v>747</v>
      </c>
      <c r="K4023" t="s">
        <v>1479</v>
      </c>
      <c r="L4023" t="s">
        <v>1804</v>
      </c>
      <c r="M4023">
        <v>379799</v>
      </c>
      <c r="N4023">
        <v>16000</v>
      </c>
      <c r="O4023" s="59">
        <v>17834635</v>
      </c>
    </row>
    <row r="4024" spans="1:15" x14ac:dyDescent="0.3">
      <c r="A4024" t="s">
        <v>696</v>
      </c>
      <c r="B4024">
        <v>157.91999999999999</v>
      </c>
      <c r="C4024">
        <v>3</v>
      </c>
      <c r="D4024" s="18">
        <v>39219</v>
      </c>
      <c r="E4024" s="18">
        <v>39225</v>
      </c>
      <c r="F4024" t="s">
        <v>5957</v>
      </c>
      <c r="G4024" t="s">
        <v>5969</v>
      </c>
      <c r="H4024" t="s">
        <v>675</v>
      </c>
      <c r="I4024" t="s">
        <v>693</v>
      </c>
      <c r="J4024" t="s">
        <v>694</v>
      </c>
      <c r="K4024" t="s">
        <v>1258</v>
      </c>
      <c r="L4024" t="s">
        <v>1789</v>
      </c>
      <c r="M4024">
        <v>355398</v>
      </c>
      <c r="N4024">
        <v>30300</v>
      </c>
      <c r="O4024" s="59">
        <v>1096926</v>
      </c>
    </row>
    <row r="4025" spans="1:15" x14ac:dyDescent="0.3">
      <c r="A4025" t="s">
        <v>690</v>
      </c>
      <c r="B4025">
        <v>121.13</v>
      </c>
      <c r="C4025">
        <v>1</v>
      </c>
      <c r="D4025" s="18">
        <v>39292</v>
      </c>
      <c r="E4025" s="18">
        <v>39294</v>
      </c>
      <c r="F4025" t="s">
        <v>5958</v>
      </c>
      <c r="G4025" t="s">
        <v>5969</v>
      </c>
      <c r="H4025" t="s">
        <v>675</v>
      </c>
      <c r="I4025" t="s">
        <v>711</v>
      </c>
      <c r="J4025" t="s">
        <v>712</v>
      </c>
      <c r="K4025" t="s">
        <v>1082</v>
      </c>
      <c r="L4025" t="s">
        <v>2056</v>
      </c>
      <c r="M4025">
        <v>1799557</v>
      </c>
      <c r="N4025">
        <v>30300</v>
      </c>
      <c r="O4025" s="59">
        <v>26674909</v>
      </c>
    </row>
    <row r="4026" spans="1:15" x14ac:dyDescent="0.3">
      <c r="A4026" t="s">
        <v>709</v>
      </c>
      <c r="B4026">
        <v>135.12</v>
      </c>
      <c r="C4026">
        <v>2</v>
      </c>
      <c r="D4026" s="18">
        <v>39117</v>
      </c>
      <c r="E4026" s="18">
        <v>39143</v>
      </c>
      <c r="F4026" t="s">
        <v>5960</v>
      </c>
      <c r="G4026" t="s">
        <v>5969</v>
      </c>
      <c r="H4026" t="s">
        <v>681</v>
      </c>
      <c r="I4026" t="s">
        <v>746</v>
      </c>
      <c r="J4026" t="s">
        <v>782</v>
      </c>
      <c r="K4026" t="s">
        <v>1392</v>
      </c>
      <c r="L4026" t="s">
        <v>1590</v>
      </c>
      <c r="M4026">
        <v>2388796</v>
      </c>
      <c r="N4026">
        <v>16000</v>
      </c>
      <c r="O4026" s="59">
        <v>17643728</v>
      </c>
    </row>
    <row r="4027" spans="1:15" x14ac:dyDescent="0.3">
      <c r="A4027" t="s">
        <v>690</v>
      </c>
      <c r="B4027">
        <v>112.39</v>
      </c>
      <c r="C4027">
        <v>1</v>
      </c>
      <c r="D4027" s="18">
        <v>39293</v>
      </c>
      <c r="E4027" s="18">
        <v>39324</v>
      </c>
      <c r="F4027" t="s">
        <v>5958</v>
      </c>
      <c r="G4027" t="s">
        <v>5969</v>
      </c>
      <c r="H4027" t="s">
        <v>681</v>
      </c>
      <c r="I4027" t="s">
        <v>722</v>
      </c>
      <c r="J4027" t="s">
        <v>797</v>
      </c>
      <c r="K4027" t="s">
        <v>2055</v>
      </c>
      <c r="L4027" t="s">
        <v>2054</v>
      </c>
      <c r="M4027">
        <v>849448</v>
      </c>
      <c r="N4027">
        <v>16000</v>
      </c>
      <c r="O4027" s="59">
        <v>26672147</v>
      </c>
    </row>
    <row r="4028" spans="1:15" x14ac:dyDescent="0.3">
      <c r="A4028" t="s">
        <v>690</v>
      </c>
      <c r="B4028">
        <v>121.13</v>
      </c>
      <c r="C4028">
        <v>1</v>
      </c>
      <c r="D4028" s="18">
        <v>39293</v>
      </c>
      <c r="E4028" s="18">
        <v>39322</v>
      </c>
      <c r="F4028" t="s">
        <v>5958</v>
      </c>
      <c r="G4028" t="s">
        <v>5969</v>
      </c>
      <c r="H4028" t="s">
        <v>675</v>
      </c>
      <c r="I4028" t="s">
        <v>711</v>
      </c>
      <c r="J4028" t="s">
        <v>712</v>
      </c>
      <c r="K4028" t="s">
        <v>1082</v>
      </c>
      <c r="L4028" t="s">
        <v>2053</v>
      </c>
      <c r="M4028">
        <v>135584</v>
      </c>
      <c r="N4028">
        <v>30300</v>
      </c>
      <c r="O4028" s="59">
        <v>26674763</v>
      </c>
    </row>
    <row r="4029" spans="1:15" x14ac:dyDescent="0.3">
      <c r="A4029" t="s">
        <v>690</v>
      </c>
      <c r="B4029">
        <v>124.3</v>
      </c>
      <c r="C4029">
        <v>2</v>
      </c>
      <c r="D4029" s="18">
        <v>39328</v>
      </c>
      <c r="E4029" s="18">
        <v>39336</v>
      </c>
      <c r="F4029" t="s">
        <v>5958</v>
      </c>
      <c r="G4029" t="s">
        <v>5968</v>
      </c>
      <c r="H4029" t="s">
        <v>720</v>
      </c>
      <c r="I4029" t="s">
        <v>711</v>
      </c>
      <c r="J4029" t="s">
        <v>712</v>
      </c>
      <c r="K4029" t="s">
        <v>1277</v>
      </c>
      <c r="L4029" t="s">
        <v>1944</v>
      </c>
      <c r="M4029">
        <v>2905186</v>
      </c>
      <c r="N4029">
        <v>90830</v>
      </c>
      <c r="O4029" s="59">
        <v>27130342</v>
      </c>
    </row>
    <row r="4030" spans="1:15" x14ac:dyDescent="0.3">
      <c r="A4030" t="s">
        <v>709</v>
      </c>
      <c r="B4030">
        <v>114.52</v>
      </c>
      <c r="C4030">
        <v>1</v>
      </c>
      <c r="D4030" s="18">
        <v>39102</v>
      </c>
      <c r="E4030" s="18">
        <v>39136</v>
      </c>
      <c r="F4030" t="s">
        <v>5960</v>
      </c>
      <c r="G4030" t="s">
        <v>5969</v>
      </c>
      <c r="H4030" t="s">
        <v>681</v>
      </c>
      <c r="I4030" t="s">
        <v>726</v>
      </c>
      <c r="J4030" t="s">
        <v>727</v>
      </c>
      <c r="K4030" t="s">
        <v>1059</v>
      </c>
      <c r="L4030" t="s">
        <v>2052</v>
      </c>
      <c r="M4030">
        <v>1784307</v>
      </c>
      <c r="N4030">
        <v>16000</v>
      </c>
      <c r="O4030" s="59">
        <v>25259564</v>
      </c>
    </row>
    <row r="4031" spans="1:15" x14ac:dyDescent="0.3">
      <c r="A4031" t="s">
        <v>696</v>
      </c>
      <c r="B4031">
        <v>139.68</v>
      </c>
      <c r="C4031">
        <v>2</v>
      </c>
      <c r="D4031" s="18">
        <v>39192</v>
      </c>
      <c r="E4031" s="18">
        <v>39210</v>
      </c>
      <c r="F4031" t="s">
        <v>5957</v>
      </c>
      <c r="G4031" t="s">
        <v>5968</v>
      </c>
      <c r="H4031" t="s">
        <v>720</v>
      </c>
      <c r="I4031" t="s">
        <v>693</v>
      </c>
      <c r="J4031" t="s">
        <v>694</v>
      </c>
      <c r="K4031" t="s">
        <v>698</v>
      </c>
      <c r="L4031" t="s">
        <v>697</v>
      </c>
      <c r="M4031">
        <v>367933</v>
      </c>
      <c r="N4031">
        <v>90830</v>
      </c>
      <c r="O4031" s="59">
        <v>25939941</v>
      </c>
    </row>
    <row r="4032" spans="1:15" x14ac:dyDescent="0.3">
      <c r="A4032" t="s">
        <v>690</v>
      </c>
      <c r="B4032">
        <v>121.13</v>
      </c>
      <c r="C4032">
        <v>1</v>
      </c>
      <c r="D4032" s="18">
        <v>39353</v>
      </c>
      <c r="E4032" s="18">
        <v>39356</v>
      </c>
      <c r="F4032" t="s">
        <v>5958</v>
      </c>
      <c r="G4032" t="s">
        <v>5969</v>
      </c>
      <c r="H4032" t="s">
        <v>675</v>
      </c>
      <c r="I4032" t="s">
        <v>711</v>
      </c>
      <c r="J4032" t="s">
        <v>712</v>
      </c>
      <c r="K4032" t="s">
        <v>1011</v>
      </c>
      <c r="L4032" t="s">
        <v>1010</v>
      </c>
      <c r="M4032">
        <v>135362</v>
      </c>
      <c r="N4032">
        <v>30300</v>
      </c>
      <c r="O4032" s="59">
        <v>27161900</v>
      </c>
    </row>
    <row r="4033" spans="1:15" x14ac:dyDescent="0.3">
      <c r="A4033" t="s">
        <v>690</v>
      </c>
      <c r="B4033">
        <v>126.38</v>
      </c>
      <c r="C4033">
        <v>2</v>
      </c>
      <c r="D4033" s="18">
        <v>39187</v>
      </c>
      <c r="E4033" s="18">
        <v>39188</v>
      </c>
      <c r="F4033" t="s">
        <v>5957</v>
      </c>
      <c r="G4033" t="s">
        <v>5969</v>
      </c>
      <c r="H4033" t="s">
        <v>675</v>
      </c>
      <c r="I4033" t="s">
        <v>711</v>
      </c>
      <c r="J4033" t="s">
        <v>712</v>
      </c>
      <c r="K4033" t="s">
        <v>2051</v>
      </c>
      <c r="L4033" t="s">
        <v>2050</v>
      </c>
      <c r="M4033">
        <v>139382</v>
      </c>
      <c r="N4033">
        <v>30300</v>
      </c>
      <c r="O4033" s="59">
        <v>25869236</v>
      </c>
    </row>
    <row r="4034" spans="1:15" x14ac:dyDescent="0.3">
      <c r="A4034" t="s">
        <v>696</v>
      </c>
      <c r="B4034">
        <v>149.38999999999999</v>
      </c>
      <c r="C4034">
        <v>2</v>
      </c>
      <c r="D4034" s="18">
        <v>39307</v>
      </c>
      <c r="E4034" s="18">
        <v>39319</v>
      </c>
      <c r="F4034" t="s">
        <v>5958</v>
      </c>
      <c r="G4034" t="s">
        <v>5969</v>
      </c>
      <c r="H4034" t="s">
        <v>675</v>
      </c>
      <c r="I4034" t="s">
        <v>693</v>
      </c>
      <c r="J4034" t="s">
        <v>694</v>
      </c>
      <c r="K4034" t="s">
        <v>2049</v>
      </c>
      <c r="L4034" t="s">
        <v>1241</v>
      </c>
      <c r="M4034">
        <v>350774</v>
      </c>
      <c r="N4034">
        <v>30300</v>
      </c>
      <c r="O4034" s="59">
        <v>26798890</v>
      </c>
    </row>
    <row r="4035" spans="1:15" x14ac:dyDescent="0.3">
      <c r="A4035" t="s">
        <v>690</v>
      </c>
      <c r="B4035">
        <v>185.7</v>
      </c>
      <c r="C4035">
        <v>2</v>
      </c>
      <c r="D4035" s="18">
        <v>39180</v>
      </c>
      <c r="E4035" s="18">
        <v>39209</v>
      </c>
      <c r="F4035" t="s">
        <v>5957</v>
      </c>
      <c r="G4035" t="s">
        <v>5968</v>
      </c>
      <c r="H4035" t="s">
        <v>755</v>
      </c>
      <c r="I4035" t="s">
        <v>711</v>
      </c>
      <c r="J4035" t="s">
        <v>712</v>
      </c>
      <c r="K4035" t="s">
        <v>1028</v>
      </c>
      <c r="L4035" t="s">
        <v>2048</v>
      </c>
      <c r="M4035">
        <v>2521402</v>
      </c>
      <c r="N4035">
        <v>87000</v>
      </c>
      <c r="O4035" s="59">
        <v>25751916</v>
      </c>
    </row>
    <row r="4036" spans="1:15" x14ac:dyDescent="0.3">
      <c r="A4036" t="s">
        <v>690</v>
      </c>
      <c r="B4036">
        <v>153.37</v>
      </c>
      <c r="C4036">
        <v>2</v>
      </c>
      <c r="D4036" s="18">
        <v>39122</v>
      </c>
      <c r="E4036" s="18">
        <v>39154</v>
      </c>
      <c r="F4036" t="s">
        <v>5960</v>
      </c>
      <c r="G4036" t="s">
        <v>5969</v>
      </c>
      <c r="H4036" t="s">
        <v>675</v>
      </c>
      <c r="I4036" t="s">
        <v>839</v>
      </c>
      <c r="J4036" t="s">
        <v>797</v>
      </c>
      <c r="K4036" t="s">
        <v>2047</v>
      </c>
      <c r="L4036" t="s">
        <v>2046</v>
      </c>
      <c r="M4036">
        <v>142161</v>
      </c>
      <c r="N4036">
        <v>30300</v>
      </c>
      <c r="O4036" s="59">
        <v>25355550</v>
      </c>
    </row>
    <row r="4037" spans="1:15" x14ac:dyDescent="0.3">
      <c r="A4037" t="s">
        <v>696</v>
      </c>
      <c r="B4037">
        <v>161.15</v>
      </c>
      <c r="C4037">
        <v>3</v>
      </c>
      <c r="D4037" s="18">
        <v>39270</v>
      </c>
      <c r="E4037" s="18">
        <v>39283</v>
      </c>
      <c r="F4037" t="s">
        <v>5958</v>
      </c>
      <c r="G4037" t="s">
        <v>5969</v>
      </c>
      <c r="H4037" t="s">
        <v>675</v>
      </c>
      <c r="I4037" t="s">
        <v>693</v>
      </c>
      <c r="J4037" t="s">
        <v>694</v>
      </c>
      <c r="K4037" t="s">
        <v>2045</v>
      </c>
      <c r="L4037" t="s">
        <v>1566</v>
      </c>
      <c r="M4037">
        <v>345143</v>
      </c>
      <c r="N4037">
        <v>30300</v>
      </c>
      <c r="O4037" s="59">
        <v>26581948</v>
      </c>
    </row>
    <row r="4038" spans="1:15" x14ac:dyDescent="0.3">
      <c r="A4038" t="s">
        <v>709</v>
      </c>
      <c r="B4038">
        <v>174.36</v>
      </c>
      <c r="C4038">
        <v>2</v>
      </c>
      <c r="D4038" s="18">
        <v>39419</v>
      </c>
      <c r="E4038" s="18">
        <v>39434</v>
      </c>
      <c r="F4038" t="s">
        <v>5959</v>
      </c>
      <c r="G4038" t="s">
        <v>5969</v>
      </c>
      <c r="H4038" t="s">
        <v>675</v>
      </c>
      <c r="I4038" t="s">
        <v>746</v>
      </c>
      <c r="J4038" t="s">
        <v>782</v>
      </c>
      <c r="K4038" t="s">
        <v>2044</v>
      </c>
      <c r="L4038" t="s">
        <v>2043</v>
      </c>
      <c r="M4038">
        <v>383180</v>
      </c>
      <c r="N4038">
        <v>30300</v>
      </c>
      <c r="O4038" s="59">
        <v>17826402</v>
      </c>
    </row>
    <row r="4039" spans="1:15" x14ac:dyDescent="0.3">
      <c r="A4039" t="s">
        <v>676</v>
      </c>
      <c r="B4039">
        <v>110.79</v>
      </c>
      <c r="C4039">
        <v>1</v>
      </c>
      <c r="D4039" s="18">
        <v>39353</v>
      </c>
      <c r="E4039" s="18">
        <v>39380</v>
      </c>
      <c r="F4039" t="s">
        <v>5958</v>
      </c>
      <c r="G4039" t="s">
        <v>5969</v>
      </c>
      <c r="H4039" t="s">
        <v>675</v>
      </c>
      <c r="I4039" t="s">
        <v>678</v>
      </c>
      <c r="J4039" t="s">
        <v>679</v>
      </c>
      <c r="K4039" t="s">
        <v>2042</v>
      </c>
      <c r="L4039" t="s">
        <v>2041</v>
      </c>
      <c r="M4039">
        <v>296799</v>
      </c>
      <c r="N4039">
        <v>30300</v>
      </c>
      <c r="O4039" s="59">
        <v>27174761</v>
      </c>
    </row>
    <row r="4040" spans="1:15" x14ac:dyDescent="0.3">
      <c r="A4040" t="s">
        <v>696</v>
      </c>
      <c r="B4040">
        <v>185.27</v>
      </c>
      <c r="C4040">
        <v>3</v>
      </c>
      <c r="D4040" s="18">
        <v>39230</v>
      </c>
      <c r="E4040" s="18">
        <v>39241</v>
      </c>
      <c r="F4040" t="s">
        <v>5957</v>
      </c>
      <c r="G4040" t="s">
        <v>5969</v>
      </c>
      <c r="H4040" t="s">
        <v>699</v>
      </c>
      <c r="I4040" t="s">
        <v>693</v>
      </c>
      <c r="J4040" t="s">
        <v>694</v>
      </c>
      <c r="K4040" t="s">
        <v>740</v>
      </c>
      <c r="L4040" t="s">
        <v>2040</v>
      </c>
      <c r="M4040">
        <v>2811570</v>
      </c>
      <c r="N4040">
        <v>70700</v>
      </c>
      <c r="O4040" s="59">
        <v>26179814</v>
      </c>
    </row>
    <row r="4041" spans="1:15" x14ac:dyDescent="0.3">
      <c r="A4041" t="s">
        <v>696</v>
      </c>
      <c r="B4041">
        <v>168.49</v>
      </c>
      <c r="C4041">
        <v>3</v>
      </c>
      <c r="D4041" s="18">
        <v>39153</v>
      </c>
      <c r="E4041" s="18">
        <v>39168</v>
      </c>
      <c r="F4041" t="s">
        <v>5960</v>
      </c>
      <c r="G4041" t="s">
        <v>5968</v>
      </c>
      <c r="H4041" t="s">
        <v>720</v>
      </c>
      <c r="I4041" t="s">
        <v>693</v>
      </c>
      <c r="J4041" t="s">
        <v>694</v>
      </c>
      <c r="K4041" t="s">
        <v>1378</v>
      </c>
      <c r="L4041" t="s">
        <v>2039</v>
      </c>
      <c r="M4041">
        <v>358405</v>
      </c>
      <c r="N4041">
        <v>90830</v>
      </c>
      <c r="O4041" s="59">
        <v>25625289</v>
      </c>
    </row>
    <row r="4042" spans="1:15" x14ac:dyDescent="0.3">
      <c r="A4042" t="s">
        <v>709</v>
      </c>
      <c r="B4042">
        <v>115.68</v>
      </c>
      <c r="C4042">
        <v>2</v>
      </c>
      <c r="D4042" s="18">
        <v>39200</v>
      </c>
      <c r="E4042" s="18">
        <v>39239</v>
      </c>
      <c r="F4042" t="s">
        <v>5957</v>
      </c>
      <c r="G4042" t="s">
        <v>5969</v>
      </c>
      <c r="H4042" t="s">
        <v>681</v>
      </c>
      <c r="I4042" t="s">
        <v>771</v>
      </c>
      <c r="J4042" t="s">
        <v>772</v>
      </c>
      <c r="K4042" t="s">
        <v>2038</v>
      </c>
      <c r="L4042" t="s">
        <v>1896</v>
      </c>
      <c r="M4042">
        <v>2349601</v>
      </c>
      <c r="N4042">
        <v>16000</v>
      </c>
      <c r="O4042" s="59">
        <v>25970057</v>
      </c>
    </row>
    <row r="4043" spans="1:15" x14ac:dyDescent="0.3">
      <c r="A4043" t="s">
        <v>690</v>
      </c>
      <c r="B4043">
        <v>92.9</v>
      </c>
      <c r="C4043">
        <v>2</v>
      </c>
      <c r="D4043" s="18">
        <v>39102</v>
      </c>
      <c r="E4043" s="18">
        <v>39109</v>
      </c>
      <c r="F4043" t="s">
        <v>5960</v>
      </c>
      <c r="G4043" t="s">
        <v>5969</v>
      </c>
      <c r="H4043" t="s">
        <v>681</v>
      </c>
      <c r="I4043" t="s">
        <v>711</v>
      </c>
      <c r="J4043" t="s">
        <v>712</v>
      </c>
      <c r="K4043" t="s">
        <v>801</v>
      </c>
      <c r="L4043" t="s">
        <v>2037</v>
      </c>
      <c r="M4043">
        <v>2863999</v>
      </c>
      <c r="N4043">
        <v>16000</v>
      </c>
      <c r="O4043" s="59">
        <v>25209291</v>
      </c>
    </row>
    <row r="4044" spans="1:15" x14ac:dyDescent="0.3">
      <c r="A4044" t="s">
        <v>696</v>
      </c>
      <c r="B4044">
        <v>191.28</v>
      </c>
      <c r="C4044">
        <v>3</v>
      </c>
      <c r="D4044" s="18">
        <v>39208</v>
      </c>
      <c r="E4044" s="18">
        <v>39214</v>
      </c>
      <c r="F4044" t="s">
        <v>5957</v>
      </c>
      <c r="G4044" t="s">
        <v>5969</v>
      </c>
      <c r="H4044" t="s">
        <v>699</v>
      </c>
      <c r="I4044" t="s">
        <v>693</v>
      </c>
      <c r="J4044" t="s">
        <v>694</v>
      </c>
      <c r="K4044" t="s">
        <v>2036</v>
      </c>
      <c r="L4044" t="s">
        <v>2035</v>
      </c>
      <c r="M4044">
        <v>2356307</v>
      </c>
      <c r="N4044">
        <v>70700</v>
      </c>
      <c r="O4044" s="59">
        <v>26019770</v>
      </c>
    </row>
    <row r="4045" spans="1:15" x14ac:dyDescent="0.3">
      <c r="A4045" t="s">
        <v>676</v>
      </c>
      <c r="B4045">
        <v>108.51</v>
      </c>
      <c r="C4045">
        <v>1</v>
      </c>
      <c r="D4045" s="18">
        <v>39215</v>
      </c>
      <c r="E4045" s="18">
        <v>39258</v>
      </c>
      <c r="F4045" t="s">
        <v>5957</v>
      </c>
      <c r="G4045" t="s">
        <v>5969</v>
      </c>
      <c r="H4045" t="s">
        <v>681</v>
      </c>
      <c r="I4045" t="s">
        <v>672</v>
      </c>
      <c r="J4045" t="s">
        <v>851</v>
      </c>
      <c r="K4045" t="s">
        <v>941</v>
      </c>
      <c r="L4045" t="s">
        <v>940</v>
      </c>
      <c r="M4045">
        <v>9010281</v>
      </c>
      <c r="N4045">
        <v>16000</v>
      </c>
      <c r="O4045" s="59">
        <v>2132924</v>
      </c>
    </row>
    <row r="4046" spans="1:15" x14ac:dyDescent="0.3">
      <c r="A4046" t="s">
        <v>696</v>
      </c>
      <c r="B4046">
        <v>185.27</v>
      </c>
      <c r="C4046">
        <v>3</v>
      </c>
      <c r="D4046" s="18">
        <v>39119</v>
      </c>
      <c r="E4046" s="18">
        <v>39137</v>
      </c>
      <c r="F4046" t="s">
        <v>5960</v>
      </c>
      <c r="G4046" t="s">
        <v>5969</v>
      </c>
      <c r="H4046" t="s">
        <v>699</v>
      </c>
      <c r="I4046" t="s">
        <v>693</v>
      </c>
      <c r="J4046" t="s">
        <v>694</v>
      </c>
      <c r="K4046" t="s">
        <v>2034</v>
      </c>
      <c r="L4046" t="s">
        <v>2033</v>
      </c>
      <c r="M4046">
        <v>9203959</v>
      </c>
      <c r="N4046">
        <v>70700</v>
      </c>
      <c r="O4046" s="59">
        <v>25346201</v>
      </c>
    </row>
    <row r="4047" spans="1:15" x14ac:dyDescent="0.3">
      <c r="A4047" t="s">
        <v>690</v>
      </c>
      <c r="B4047">
        <v>157.52000000000001</v>
      </c>
      <c r="C4047">
        <v>3</v>
      </c>
      <c r="D4047" s="18">
        <v>39403</v>
      </c>
      <c r="E4047" s="18">
        <v>39427</v>
      </c>
      <c r="F4047" t="s">
        <v>5959</v>
      </c>
      <c r="G4047" t="s">
        <v>5969</v>
      </c>
      <c r="H4047" t="s">
        <v>675</v>
      </c>
      <c r="I4047" t="s">
        <v>722</v>
      </c>
      <c r="J4047" t="s">
        <v>723</v>
      </c>
      <c r="K4047" t="s">
        <v>1187</v>
      </c>
      <c r="L4047" t="s">
        <v>2032</v>
      </c>
      <c r="M4047">
        <v>935377</v>
      </c>
      <c r="N4047">
        <v>30300</v>
      </c>
      <c r="O4047" s="59">
        <v>27599384</v>
      </c>
    </row>
    <row r="4048" spans="1:15" x14ac:dyDescent="0.3">
      <c r="A4048" t="s">
        <v>690</v>
      </c>
      <c r="B4048">
        <v>123.68</v>
      </c>
      <c r="C4048">
        <v>3</v>
      </c>
      <c r="D4048" s="18">
        <v>39153</v>
      </c>
      <c r="E4048" s="18">
        <v>39190</v>
      </c>
      <c r="F4048" t="s">
        <v>5960</v>
      </c>
      <c r="G4048" t="s">
        <v>5969</v>
      </c>
      <c r="H4048" t="s">
        <v>675</v>
      </c>
      <c r="I4048" t="s">
        <v>711</v>
      </c>
      <c r="J4048" t="s">
        <v>712</v>
      </c>
      <c r="K4048" t="s">
        <v>1214</v>
      </c>
      <c r="L4048" t="s">
        <v>1445</v>
      </c>
      <c r="M4048">
        <v>2682553</v>
      </c>
      <c r="N4048">
        <v>30300</v>
      </c>
      <c r="O4048" s="59">
        <v>25608375</v>
      </c>
    </row>
    <row r="4049" spans="1:15" x14ac:dyDescent="0.3">
      <c r="A4049" t="s">
        <v>696</v>
      </c>
      <c r="B4049">
        <v>125.23</v>
      </c>
      <c r="C4049">
        <v>2</v>
      </c>
      <c r="D4049" s="18">
        <v>39326</v>
      </c>
      <c r="E4049" s="18">
        <v>39336</v>
      </c>
      <c r="F4049" t="s">
        <v>5958</v>
      </c>
      <c r="G4049" t="s">
        <v>5969</v>
      </c>
      <c r="H4049" t="s">
        <v>681</v>
      </c>
      <c r="I4049" t="s">
        <v>693</v>
      </c>
      <c r="J4049" t="s">
        <v>694</v>
      </c>
      <c r="K4049" t="s">
        <v>2031</v>
      </c>
      <c r="L4049" t="s">
        <v>2030</v>
      </c>
      <c r="M4049">
        <v>2934069</v>
      </c>
      <c r="N4049">
        <v>16000</v>
      </c>
      <c r="O4049" s="59">
        <v>1149633</v>
      </c>
    </row>
    <row r="4050" spans="1:15" x14ac:dyDescent="0.3">
      <c r="A4050" t="s">
        <v>696</v>
      </c>
      <c r="B4050">
        <v>125.23</v>
      </c>
      <c r="C4050">
        <v>2</v>
      </c>
      <c r="D4050" s="18">
        <v>39144</v>
      </c>
      <c r="E4050" s="18">
        <v>39146</v>
      </c>
      <c r="F4050" t="s">
        <v>5960</v>
      </c>
      <c r="G4050" t="s">
        <v>5969</v>
      </c>
      <c r="H4050" t="s">
        <v>681</v>
      </c>
      <c r="I4050" t="s">
        <v>693</v>
      </c>
      <c r="J4050" t="s">
        <v>694</v>
      </c>
      <c r="K4050" t="s">
        <v>1604</v>
      </c>
      <c r="L4050" t="s">
        <v>856</v>
      </c>
      <c r="M4050">
        <v>344815</v>
      </c>
      <c r="N4050">
        <v>16000</v>
      </c>
      <c r="O4050" s="59">
        <v>25573133</v>
      </c>
    </row>
    <row r="4051" spans="1:15" x14ac:dyDescent="0.3">
      <c r="A4051" t="s">
        <v>690</v>
      </c>
      <c r="B4051">
        <v>111.33</v>
      </c>
      <c r="C4051">
        <v>1</v>
      </c>
      <c r="D4051" s="18">
        <v>39235</v>
      </c>
      <c r="E4051" s="18">
        <v>39262</v>
      </c>
      <c r="F4051" t="s">
        <v>5957</v>
      </c>
      <c r="G4051" t="s">
        <v>5969</v>
      </c>
      <c r="H4051" t="s">
        <v>681</v>
      </c>
      <c r="I4051" t="s">
        <v>687</v>
      </c>
      <c r="J4051" t="s">
        <v>888</v>
      </c>
      <c r="K4051" t="s">
        <v>1258</v>
      </c>
      <c r="L4051" t="s">
        <v>2029</v>
      </c>
      <c r="M4051">
        <v>2282400</v>
      </c>
      <c r="N4051">
        <v>16000</v>
      </c>
      <c r="O4051" s="59">
        <v>26252048</v>
      </c>
    </row>
    <row r="4052" spans="1:15" x14ac:dyDescent="0.3">
      <c r="A4052" t="s">
        <v>690</v>
      </c>
      <c r="B4052">
        <v>92.9</v>
      </c>
      <c r="C4052">
        <v>2</v>
      </c>
      <c r="D4052" s="18">
        <v>39220</v>
      </c>
      <c r="E4052" s="18">
        <v>39221</v>
      </c>
      <c r="F4052" t="s">
        <v>5957</v>
      </c>
      <c r="G4052" t="s">
        <v>5969</v>
      </c>
      <c r="H4052" t="s">
        <v>681</v>
      </c>
      <c r="I4052" t="s">
        <v>711</v>
      </c>
      <c r="J4052" t="s">
        <v>712</v>
      </c>
      <c r="K4052" t="s">
        <v>801</v>
      </c>
      <c r="L4052" t="s">
        <v>2028</v>
      </c>
      <c r="M4052">
        <v>980440</v>
      </c>
      <c r="N4052">
        <v>16000</v>
      </c>
      <c r="O4052" s="59">
        <v>26136207</v>
      </c>
    </row>
    <row r="4053" spans="1:15" x14ac:dyDescent="0.3">
      <c r="A4053" t="s">
        <v>696</v>
      </c>
      <c r="B4053">
        <v>191.28</v>
      </c>
      <c r="C4053">
        <v>3</v>
      </c>
      <c r="D4053" s="18">
        <v>39097</v>
      </c>
      <c r="E4053" s="18">
        <v>39110</v>
      </c>
      <c r="F4053" t="s">
        <v>5960</v>
      </c>
      <c r="G4053" t="s">
        <v>5969</v>
      </c>
      <c r="H4053" t="s">
        <v>699</v>
      </c>
      <c r="I4053" t="s">
        <v>693</v>
      </c>
      <c r="J4053" t="s">
        <v>694</v>
      </c>
      <c r="K4053" t="s">
        <v>698</v>
      </c>
      <c r="L4053" t="s">
        <v>710</v>
      </c>
      <c r="M4053">
        <v>962677</v>
      </c>
      <c r="N4053">
        <v>70700</v>
      </c>
      <c r="O4053" s="59">
        <v>1926414</v>
      </c>
    </row>
    <row r="4054" spans="1:15" x14ac:dyDescent="0.3">
      <c r="A4054" t="s">
        <v>696</v>
      </c>
      <c r="B4054">
        <v>129.38</v>
      </c>
      <c r="C4054">
        <v>2</v>
      </c>
      <c r="D4054" s="18">
        <v>39356</v>
      </c>
      <c r="E4054" s="18">
        <v>39361</v>
      </c>
      <c r="F4054" t="s">
        <v>5959</v>
      </c>
      <c r="G4054" t="s">
        <v>5969</v>
      </c>
      <c r="H4054" t="s">
        <v>681</v>
      </c>
      <c r="I4054" t="s">
        <v>765</v>
      </c>
      <c r="J4054" t="s">
        <v>950</v>
      </c>
      <c r="K4054" t="s">
        <v>951</v>
      </c>
      <c r="L4054" t="s">
        <v>2027</v>
      </c>
      <c r="M4054">
        <v>2365578</v>
      </c>
      <c r="N4054">
        <v>16000</v>
      </c>
      <c r="O4054" s="59">
        <v>27176727</v>
      </c>
    </row>
    <row r="4055" spans="1:15" x14ac:dyDescent="0.3">
      <c r="A4055" t="s">
        <v>676</v>
      </c>
      <c r="B4055">
        <v>183.17</v>
      </c>
      <c r="C4055">
        <v>2</v>
      </c>
      <c r="D4055" s="18">
        <v>39408</v>
      </c>
      <c r="E4055" s="18">
        <v>39443</v>
      </c>
      <c r="F4055" t="s">
        <v>5959</v>
      </c>
      <c r="G4055" t="s">
        <v>5969</v>
      </c>
      <c r="H4055" t="s">
        <v>699</v>
      </c>
      <c r="I4055" t="s">
        <v>683</v>
      </c>
      <c r="J4055" t="s">
        <v>703</v>
      </c>
      <c r="K4055" t="s">
        <v>1021</v>
      </c>
      <c r="L4055" t="s">
        <v>2026</v>
      </c>
      <c r="M4055">
        <v>713006</v>
      </c>
      <c r="N4055">
        <v>70700</v>
      </c>
      <c r="O4055" s="59">
        <v>27534777</v>
      </c>
    </row>
    <row r="4056" spans="1:15" x14ac:dyDescent="0.3">
      <c r="A4056" t="s">
        <v>690</v>
      </c>
      <c r="B4056">
        <v>108.79</v>
      </c>
      <c r="C4056">
        <v>2</v>
      </c>
      <c r="D4056" s="18">
        <v>39369</v>
      </c>
      <c r="E4056" s="18">
        <v>39378</v>
      </c>
      <c r="F4056" t="s">
        <v>5959</v>
      </c>
      <c r="G4056" t="s">
        <v>5969</v>
      </c>
      <c r="H4056" t="s">
        <v>681</v>
      </c>
      <c r="I4056" t="s">
        <v>839</v>
      </c>
      <c r="J4056" t="s">
        <v>797</v>
      </c>
      <c r="K4056" t="s">
        <v>977</v>
      </c>
      <c r="L4056" t="s">
        <v>2026</v>
      </c>
      <c r="M4056">
        <v>2475045</v>
      </c>
      <c r="N4056">
        <v>16000</v>
      </c>
      <c r="O4056" s="59">
        <v>27271367</v>
      </c>
    </row>
    <row r="4057" spans="1:15" x14ac:dyDescent="0.3">
      <c r="A4057" t="s">
        <v>709</v>
      </c>
      <c r="B4057">
        <v>174.36</v>
      </c>
      <c r="C4057">
        <v>2</v>
      </c>
      <c r="D4057" s="18">
        <v>39388</v>
      </c>
      <c r="E4057" s="18">
        <v>39396</v>
      </c>
      <c r="F4057" t="s">
        <v>5959</v>
      </c>
      <c r="G4057" t="s">
        <v>5969</v>
      </c>
      <c r="H4057" t="s">
        <v>675</v>
      </c>
      <c r="I4057" t="s">
        <v>746</v>
      </c>
      <c r="J4057" t="s">
        <v>782</v>
      </c>
      <c r="K4057" t="s">
        <v>1064</v>
      </c>
      <c r="L4057" t="s">
        <v>1153</v>
      </c>
      <c r="M4057">
        <v>964528</v>
      </c>
      <c r="N4057">
        <v>30300</v>
      </c>
      <c r="O4057" s="59">
        <v>17809800</v>
      </c>
    </row>
    <row r="4058" spans="1:15" x14ac:dyDescent="0.3">
      <c r="A4058" t="s">
        <v>690</v>
      </c>
      <c r="B4058">
        <v>96.59</v>
      </c>
      <c r="C4058">
        <v>2</v>
      </c>
      <c r="D4058" s="18">
        <v>39377</v>
      </c>
      <c r="E4058" s="18">
        <v>39408</v>
      </c>
      <c r="F4058" t="s">
        <v>5959</v>
      </c>
      <c r="G4058" t="s">
        <v>5969</v>
      </c>
      <c r="H4058" t="s">
        <v>681</v>
      </c>
      <c r="I4058" t="s">
        <v>711</v>
      </c>
      <c r="J4058" t="s">
        <v>712</v>
      </c>
      <c r="K4058" t="s">
        <v>2025</v>
      </c>
      <c r="L4058" t="s">
        <v>2024</v>
      </c>
      <c r="M4058">
        <v>2756566</v>
      </c>
      <c r="N4058">
        <v>16000</v>
      </c>
      <c r="O4058" s="59">
        <v>27326219</v>
      </c>
    </row>
    <row r="4059" spans="1:15" x14ac:dyDescent="0.3">
      <c r="A4059" t="s">
        <v>690</v>
      </c>
      <c r="B4059">
        <v>126.38</v>
      </c>
      <c r="C4059">
        <v>2</v>
      </c>
      <c r="D4059" s="18">
        <v>39192</v>
      </c>
      <c r="E4059" s="18">
        <v>39226</v>
      </c>
      <c r="F4059" t="s">
        <v>5957</v>
      </c>
      <c r="G4059" t="s">
        <v>5969</v>
      </c>
      <c r="H4059" t="s">
        <v>675</v>
      </c>
      <c r="I4059" t="s">
        <v>711</v>
      </c>
      <c r="J4059" t="s">
        <v>712</v>
      </c>
      <c r="K4059" t="s">
        <v>1277</v>
      </c>
      <c r="L4059" t="s">
        <v>2023</v>
      </c>
      <c r="M4059">
        <v>1964797</v>
      </c>
      <c r="N4059">
        <v>30300</v>
      </c>
      <c r="O4059" s="59">
        <v>25922382</v>
      </c>
    </row>
    <row r="4060" spans="1:15" x14ac:dyDescent="0.3">
      <c r="A4060" t="s">
        <v>690</v>
      </c>
      <c r="B4060">
        <v>100.7</v>
      </c>
      <c r="C4060">
        <v>2</v>
      </c>
      <c r="D4060" s="18">
        <v>39130</v>
      </c>
      <c r="E4060" s="18">
        <v>39151</v>
      </c>
      <c r="F4060" t="s">
        <v>5960</v>
      </c>
      <c r="G4060" t="s">
        <v>5969</v>
      </c>
      <c r="H4060" t="s">
        <v>681</v>
      </c>
      <c r="I4060" t="s">
        <v>722</v>
      </c>
      <c r="J4060" t="s">
        <v>797</v>
      </c>
      <c r="K4060" t="s">
        <v>1495</v>
      </c>
      <c r="L4060" t="s">
        <v>2022</v>
      </c>
      <c r="M4060">
        <v>106298</v>
      </c>
      <c r="N4060">
        <v>16000</v>
      </c>
      <c r="O4060" s="59">
        <v>25453746</v>
      </c>
    </row>
    <row r="4061" spans="1:15" x14ac:dyDescent="0.3">
      <c r="A4061" t="s">
        <v>690</v>
      </c>
      <c r="B4061">
        <v>122.89</v>
      </c>
      <c r="C4061">
        <v>2</v>
      </c>
      <c r="D4061" s="18">
        <v>39387</v>
      </c>
      <c r="E4061" s="18">
        <v>39392</v>
      </c>
      <c r="F4061" t="s">
        <v>5959</v>
      </c>
      <c r="G4061" t="s">
        <v>5969</v>
      </c>
      <c r="H4061" t="s">
        <v>675</v>
      </c>
      <c r="I4061" t="s">
        <v>711</v>
      </c>
      <c r="J4061" t="s">
        <v>712</v>
      </c>
      <c r="K4061" t="s">
        <v>1160</v>
      </c>
      <c r="L4061" t="s">
        <v>2021</v>
      </c>
      <c r="M4061">
        <v>2819073</v>
      </c>
      <c r="N4061">
        <v>30300</v>
      </c>
      <c r="O4061" s="59">
        <v>2446056</v>
      </c>
    </row>
    <row r="4062" spans="1:15" x14ac:dyDescent="0.3">
      <c r="A4062" t="s">
        <v>676</v>
      </c>
      <c r="B4062">
        <v>112.01</v>
      </c>
      <c r="C4062">
        <v>2</v>
      </c>
      <c r="D4062" s="18">
        <v>39370</v>
      </c>
      <c r="E4062" s="18">
        <v>39378</v>
      </c>
      <c r="F4062" t="s">
        <v>5959</v>
      </c>
      <c r="G4062" t="s">
        <v>5969</v>
      </c>
      <c r="H4062" t="s">
        <v>681</v>
      </c>
      <c r="I4062" t="s">
        <v>672</v>
      </c>
      <c r="J4062" t="s">
        <v>779</v>
      </c>
      <c r="K4062" t="s">
        <v>1530</v>
      </c>
      <c r="L4062" t="s">
        <v>2020</v>
      </c>
      <c r="M4062">
        <v>2827673</v>
      </c>
      <c r="N4062">
        <v>16000</v>
      </c>
      <c r="O4062" s="59">
        <v>27288029</v>
      </c>
    </row>
    <row r="4063" spans="1:15" x14ac:dyDescent="0.3">
      <c r="A4063" t="s">
        <v>696</v>
      </c>
      <c r="B4063">
        <v>184.07</v>
      </c>
      <c r="C4063">
        <v>4</v>
      </c>
      <c r="D4063" s="18">
        <v>39306</v>
      </c>
      <c r="E4063" s="18">
        <v>39328</v>
      </c>
      <c r="F4063" t="s">
        <v>5958</v>
      </c>
      <c r="G4063" t="s">
        <v>5969</v>
      </c>
      <c r="H4063" t="s">
        <v>675</v>
      </c>
      <c r="I4063" t="s">
        <v>946</v>
      </c>
      <c r="J4063" t="s">
        <v>1124</v>
      </c>
      <c r="K4063" t="s">
        <v>946</v>
      </c>
      <c r="L4063" t="s">
        <v>1157</v>
      </c>
      <c r="M4063">
        <v>335343</v>
      </c>
      <c r="N4063">
        <v>30300</v>
      </c>
      <c r="O4063" s="59">
        <v>26797372</v>
      </c>
    </row>
    <row r="4064" spans="1:15" x14ac:dyDescent="0.3">
      <c r="A4064" t="s">
        <v>709</v>
      </c>
      <c r="B4064">
        <v>130.55000000000001</v>
      </c>
      <c r="C4064">
        <v>2</v>
      </c>
      <c r="D4064" s="18">
        <v>39299</v>
      </c>
      <c r="E4064" s="18">
        <v>39334</v>
      </c>
      <c r="F4064" t="s">
        <v>5958</v>
      </c>
      <c r="G4064" t="s">
        <v>5969</v>
      </c>
      <c r="H4064" t="s">
        <v>675</v>
      </c>
      <c r="I4064" t="s">
        <v>726</v>
      </c>
      <c r="J4064" t="s">
        <v>727</v>
      </c>
      <c r="K4064" t="s">
        <v>2019</v>
      </c>
      <c r="L4064" t="s">
        <v>2018</v>
      </c>
      <c r="M4064">
        <v>190313</v>
      </c>
      <c r="N4064">
        <v>30300</v>
      </c>
      <c r="O4064" s="59">
        <v>26786493</v>
      </c>
    </row>
    <row r="4065" spans="1:15" x14ac:dyDescent="0.3">
      <c r="A4065" t="s">
        <v>690</v>
      </c>
      <c r="B4065">
        <v>111.33</v>
      </c>
      <c r="C4065">
        <v>1</v>
      </c>
      <c r="D4065" s="18">
        <v>39291</v>
      </c>
      <c r="E4065" s="18">
        <v>39300</v>
      </c>
      <c r="F4065" t="s">
        <v>5958</v>
      </c>
      <c r="G4065" t="s">
        <v>5969</v>
      </c>
      <c r="H4065" t="s">
        <v>681</v>
      </c>
      <c r="I4065" t="s">
        <v>687</v>
      </c>
      <c r="J4065" t="s">
        <v>688</v>
      </c>
      <c r="K4065" t="s">
        <v>975</v>
      </c>
      <c r="L4065" t="s">
        <v>974</v>
      </c>
      <c r="M4065">
        <v>259916</v>
      </c>
      <c r="N4065">
        <v>16000</v>
      </c>
      <c r="O4065" s="59">
        <v>26684207</v>
      </c>
    </row>
    <row r="4066" spans="1:15" x14ac:dyDescent="0.3">
      <c r="A4066" t="s">
        <v>690</v>
      </c>
      <c r="B4066">
        <v>98.41</v>
      </c>
      <c r="C4066">
        <v>1</v>
      </c>
      <c r="D4066" s="18">
        <v>39235</v>
      </c>
      <c r="E4066" s="18">
        <v>39244</v>
      </c>
      <c r="F4066" t="s">
        <v>5957</v>
      </c>
      <c r="G4066" t="s">
        <v>5969</v>
      </c>
      <c r="H4066" t="s">
        <v>681</v>
      </c>
      <c r="I4066" t="s">
        <v>711</v>
      </c>
      <c r="J4066" t="s">
        <v>712</v>
      </c>
      <c r="K4066" t="s">
        <v>1509</v>
      </c>
      <c r="L4066" t="s">
        <v>1248</v>
      </c>
      <c r="M4066">
        <v>2857727</v>
      </c>
      <c r="N4066">
        <v>16000</v>
      </c>
      <c r="O4066" s="59">
        <v>26242765</v>
      </c>
    </row>
    <row r="4067" spans="1:15" x14ac:dyDescent="0.3">
      <c r="A4067" t="s">
        <v>676</v>
      </c>
      <c r="B4067">
        <v>117.61</v>
      </c>
      <c r="C4067">
        <v>1</v>
      </c>
      <c r="D4067" s="18">
        <v>39251</v>
      </c>
      <c r="E4067" s="18">
        <v>39345</v>
      </c>
      <c r="F4067" t="s">
        <v>5957</v>
      </c>
      <c r="G4067" t="s">
        <v>5969</v>
      </c>
      <c r="H4067" t="s">
        <v>681</v>
      </c>
      <c r="I4067" t="s">
        <v>683</v>
      </c>
      <c r="J4067" t="s">
        <v>703</v>
      </c>
      <c r="K4067" t="s">
        <v>1021</v>
      </c>
      <c r="L4067" t="s">
        <v>2017</v>
      </c>
      <c r="M4067">
        <v>17214</v>
      </c>
      <c r="N4067">
        <v>16000</v>
      </c>
      <c r="O4067" s="59">
        <v>26395968</v>
      </c>
    </row>
    <row r="4068" spans="1:15" x14ac:dyDescent="0.3">
      <c r="A4068" t="s">
        <v>709</v>
      </c>
      <c r="B4068">
        <v>191.87</v>
      </c>
      <c r="C4068">
        <v>2</v>
      </c>
      <c r="D4068" s="18">
        <v>39097</v>
      </c>
      <c r="E4068" s="18">
        <v>39119</v>
      </c>
      <c r="F4068" t="s">
        <v>5960</v>
      </c>
      <c r="G4068" t="s">
        <v>5969</v>
      </c>
      <c r="H4068" t="s">
        <v>699</v>
      </c>
      <c r="I4068" t="s">
        <v>726</v>
      </c>
      <c r="J4068" t="s">
        <v>727</v>
      </c>
      <c r="K4068" t="s">
        <v>759</v>
      </c>
      <c r="L4068" t="s">
        <v>2016</v>
      </c>
      <c r="M4068">
        <v>191705</v>
      </c>
      <c r="N4068">
        <v>70700</v>
      </c>
      <c r="O4068" s="59">
        <v>25197775</v>
      </c>
    </row>
    <row r="4069" spans="1:15" x14ac:dyDescent="0.3">
      <c r="A4069" t="s">
        <v>676</v>
      </c>
      <c r="B4069">
        <v>124.29</v>
      </c>
      <c r="C4069">
        <v>2</v>
      </c>
      <c r="D4069" s="18">
        <v>39191</v>
      </c>
      <c r="E4069" s="18">
        <v>39229</v>
      </c>
      <c r="F4069" t="s">
        <v>5957</v>
      </c>
      <c r="G4069" t="s">
        <v>5969</v>
      </c>
      <c r="H4069" t="s">
        <v>681</v>
      </c>
      <c r="I4069" t="s">
        <v>678</v>
      </c>
      <c r="J4069" t="s">
        <v>753</v>
      </c>
      <c r="K4069" t="s">
        <v>2015</v>
      </c>
      <c r="L4069" t="s">
        <v>2014</v>
      </c>
      <c r="M4069">
        <v>9496929</v>
      </c>
      <c r="N4069">
        <v>16000</v>
      </c>
      <c r="O4069" s="59">
        <v>25878124</v>
      </c>
    </row>
    <row r="4070" spans="1:15" x14ac:dyDescent="0.3">
      <c r="A4070" t="s">
        <v>690</v>
      </c>
      <c r="B4070">
        <v>157.52000000000001</v>
      </c>
      <c r="C4070">
        <v>3</v>
      </c>
      <c r="D4070" s="18">
        <v>39179</v>
      </c>
      <c r="E4070" s="18">
        <v>39207</v>
      </c>
      <c r="F4070" t="s">
        <v>5957</v>
      </c>
      <c r="G4070" t="s">
        <v>5969</v>
      </c>
      <c r="H4070" t="s">
        <v>675</v>
      </c>
      <c r="I4070" t="s">
        <v>722</v>
      </c>
      <c r="J4070" t="s">
        <v>843</v>
      </c>
      <c r="K4070" t="s">
        <v>844</v>
      </c>
      <c r="L4070" t="s">
        <v>842</v>
      </c>
      <c r="M4070">
        <v>125457</v>
      </c>
      <c r="N4070">
        <v>30300</v>
      </c>
      <c r="O4070" s="59">
        <v>25815200</v>
      </c>
    </row>
    <row r="4071" spans="1:15" x14ac:dyDescent="0.3">
      <c r="A4071" t="s">
        <v>696</v>
      </c>
      <c r="B4071">
        <v>125.7</v>
      </c>
      <c r="C4071">
        <v>1</v>
      </c>
      <c r="D4071" s="18">
        <v>39101</v>
      </c>
      <c r="E4071" s="18">
        <v>39103</v>
      </c>
      <c r="F4071" t="s">
        <v>5960</v>
      </c>
      <c r="G4071" t="s">
        <v>5969</v>
      </c>
      <c r="H4071" t="s">
        <v>681</v>
      </c>
      <c r="I4071" t="s">
        <v>693</v>
      </c>
      <c r="J4071" t="s">
        <v>694</v>
      </c>
      <c r="K4071" t="s">
        <v>2013</v>
      </c>
      <c r="L4071" t="s">
        <v>1646</v>
      </c>
      <c r="M4071">
        <v>2791492</v>
      </c>
      <c r="N4071">
        <v>16000</v>
      </c>
      <c r="O4071" s="59">
        <v>25273761</v>
      </c>
    </row>
    <row r="4072" spans="1:15" x14ac:dyDescent="0.3">
      <c r="A4072" t="s">
        <v>690</v>
      </c>
      <c r="B4072">
        <v>185.7</v>
      </c>
      <c r="C4072">
        <v>2</v>
      </c>
      <c r="D4072" s="18">
        <v>39097</v>
      </c>
      <c r="E4072" s="18">
        <v>39126</v>
      </c>
      <c r="F4072" t="s">
        <v>5960</v>
      </c>
      <c r="G4072" t="s">
        <v>5968</v>
      </c>
      <c r="H4072" t="s">
        <v>755</v>
      </c>
      <c r="I4072" t="s">
        <v>711</v>
      </c>
      <c r="J4072" t="s">
        <v>712</v>
      </c>
      <c r="K4072" t="s">
        <v>1004</v>
      </c>
      <c r="L4072" t="s">
        <v>2012</v>
      </c>
      <c r="M4072">
        <v>1880548</v>
      </c>
      <c r="N4072">
        <v>87000</v>
      </c>
      <c r="O4072" s="59">
        <v>25197277</v>
      </c>
    </row>
    <row r="4073" spans="1:15" x14ac:dyDescent="0.3">
      <c r="A4073" t="s">
        <v>690</v>
      </c>
      <c r="B4073">
        <v>92.9</v>
      </c>
      <c r="C4073">
        <v>2</v>
      </c>
      <c r="D4073" s="18">
        <v>39227</v>
      </c>
      <c r="E4073" s="18">
        <v>39240</v>
      </c>
      <c r="F4073" t="s">
        <v>5957</v>
      </c>
      <c r="G4073" t="s">
        <v>5969</v>
      </c>
      <c r="H4073" t="s">
        <v>681</v>
      </c>
      <c r="I4073" t="s">
        <v>711</v>
      </c>
      <c r="J4073" t="s">
        <v>712</v>
      </c>
      <c r="K4073" t="s">
        <v>2011</v>
      </c>
      <c r="L4073" t="s">
        <v>1507</v>
      </c>
      <c r="M4073">
        <v>150939</v>
      </c>
      <c r="N4073">
        <v>16000</v>
      </c>
      <c r="O4073" s="59">
        <v>26189200</v>
      </c>
    </row>
    <row r="4074" spans="1:15" x14ac:dyDescent="0.3">
      <c r="A4074" t="s">
        <v>676</v>
      </c>
      <c r="B4074">
        <v>122.85</v>
      </c>
      <c r="C4074">
        <v>2</v>
      </c>
      <c r="D4074" s="18">
        <v>39359</v>
      </c>
      <c r="E4074" s="18">
        <v>39400</v>
      </c>
      <c r="F4074" t="s">
        <v>5959</v>
      </c>
      <c r="G4074" t="s">
        <v>5969</v>
      </c>
      <c r="H4074" t="s">
        <v>681</v>
      </c>
      <c r="I4074" t="s">
        <v>678</v>
      </c>
      <c r="J4074" t="s">
        <v>753</v>
      </c>
      <c r="K4074" t="s">
        <v>2010</v>
      </c>
      <c r="L4074" t="s">
        <v>2009</v>
      </c>
      <c r="M4074">
        <v>749999</v>
      </c>
      <c r="N4074">
        <v>16000</v>
      </c>
      <c r="O4074" s="59">
        <v>27171110</v>
      </c>
    </row>
    <row r="4075" spans="1:15" x14ac:dyDescent="0.3">
      <c r="A4075" t="s">
        <v>690</v>
      </c>
      <c r="B4075">
        <v>89.04</v>
      </c>
      <c r="C4075">
        <v>1</v>
      </c>
      <c r="D4075" s="18">
        <v>39160</v>
      </c>
      <c r="E4075" s="18">
        <v>39199</v>
      </c>
      <c r="F4075" t="s">
        <v>5960</v>
      </c>
      <c r="G4075" t="s">
        <v>5969</v>
      </c>
      <c r="H4075" t="s">
        <v>681</v>
      </c>
      <c r="I4075" t="s">
        <v>687</v>
      </c>
      <c r="J4075" t="s">
        <v>688</v>
      </c>
      <c r="K4075" t="s">
        <v>1038</v>
      </c>
      <c r="L4075" t="s">
        <v>2008</v>
      </c>
      <c r="M4075">
        <v>267423</v>
      </c>
      <c r="N4075">
        <v>16000</v>
      </c>
      <c r="O4075" s="59">
        <v>25669929</v>
      </c>
    </row>
    <row r="4076" spans="1:15" x14ac:dyDescent="0.3">
      <c r="A4076" t="s">
        <v>676</v>
      </c>
      <c r="B4076">
        <v>86.31</v>
      </c>
      <c r="C4076">
        <v>2</v>
      </c>
      <c r="D4076" s="18">
        <v>39177</v>
      </c>
      <c r="E4076" s="18">
        <v>39178</v>
      </c>
      <c r="F4076" t="s">
        <v>5957</v>
      </c>
      <c r="G4076" t="s">
        <v>5969</v>
      </c>
      <c r="H4076" t="s">
        <v>681</v>
      </c>
      <c r="I4076" t="s">
        <v>678</v>
      </c>
      <c r="J4076" t="s">
        <v>679</v>
      </c>
      <c r="K4076" t="s">
        <v>1585</v>
      </c>
      <c r="L4076" t="s">
        <v>2007</v>
      </c>
      <c r="M4076">
        <v>1889798</v>
      </c>
      <c r="N4076">
        <v>16000</v>
      </c>
      <c r="O4076" s="59">
        <v>25829020</v>
      </c>
    </row>
    <row r="4077" spans="1:15" x14ac:dyDescent="0.3">
      <c r="A4077" t="s">
        <v>709</v>
      </c>
      <c r="B4077">
        <v>147.22</v>
      </c>
      <c r="C4077">
        <v>2</v>
      </c>
      <c r="D4077" s="18">
        <v>39327</v>
      </c>
      <c r="E4077" s="18">
        <v>39376</v>
      </c>
      <c r="F4077" t="s">
        <v>5958</v>
      </c>
      <c r="G4077" t="s">
        <v>5969</v>
      </c>
      <c r="H4077" t="s">
        <v>699</v>
      </c>
      <c r="I4077" t="s">
        <v>746</v>
      </c>
      <c r="J4077" t="s">
        <v>782</v>
      </c>
      <c r="K4077" t="s">
        <v>1260</v>
      </c>
      <c r="L4077" t="s">
        <v>2006</v>
      </c>
      <c r="M4077">
        <v>964803</v>
      </c>
      <c r="N4077">
        <v>70700</v>
      </c>
      <c r="O4077" s="59">
        <v>17770333</v>
      </c>
    </row>
    <row r="4078" spans="1:15" x14ac:dyDescent="0.3">
      <c r="A4078" t="s">
        <v>690</v>
      </c>
      <c r="B4078">
        <v>100.7</v>
      </c>
      <c r="C4078">
        <v>2</v>
      </c>
      <c r="D4078" s="18">
        <v>39153</v>
      </c>
      <c r="E4078" s="18">
        <v>39169</v>
      </c>
      <c r="F4078" t="s">
        <v>5960</v>
      </c>
      <c r="G4078" t="s">
        <v>5969</v>
      </c>
      <c r="H4078" t="s">
        <v>681</v>
      </c>
      <c r="I4078" t="s">
        <v>722</v>
      </c>
      <c r="J4078" t="s">
        <v>797</v>
      </c>
      <c r="K4078" t="s">
        <v>1018</v>
      </c>
      <c r="L4078" t="s">
        <v>2005</v>
      </c>
      <c r="M4078">
        <v>107535</v>
      </c>
      <c r="N4078">
        <v>16000</v>
      </c>
      <c r="O4078" s="59">
        <v>25604823</v>
      </c>
    </row>
    <row r="4079" spans="1:15" x14ac:dyDescent="0.3">
      <c r="A4079" t="s">
        <v>690</v>
      </c>
      <c r="B4079">
        <v>157.52000000000001</v>
      </c>
      <c r="C4079">
        <v>3</v>
      </c>
      <c r="D4079" s="18">
        <v>39167</v>
      </c>
      <c r="E4079" s="18">
        <v>39169</v>
      </c>
      <c r="F4079" t="s">
        <v>5960</v>
      </c>
      <c r="G4079" t="s">
        <v>5969</v>
      </c>
      <c r="H4079" t="s">
        <v>675</v>
      </c>
      <c r="I4079" t="s">
        <v>722</v>
      </c>
      <c r="J4079" t="s">
        <v>797</v>
      </c>
      <c r="K4079" t="s">
        <v>2004</v>
      </c>
      <c r="L4079" t="s">
        <v>2003</v>
      </c>
      <c r="M4079">
        <v>718898</v>
      </c>
      <c r="N4079">
        <v>30300</v>
      </c>
      <c r="O4079" s="59">
        <v>25761892</v>
      </c>
    </row>
    <row r="4080" spans="1:15" x14ac:dyDescent="0.3">
      <c r="A4080" t="s">
        <v>676</v>
      </c>
      <c r="B4080">
        <v>140.13</v>
      </c>
      <c r="C4080">
        <v>2</v>
      </c>
      <c r="D4080" s="18">
        <v>39398</v>
      </c>
      <c r="E4080" s="18">
        <v>39465</v>
      </c>
      <c r="F4080" t="s">
        <v>5959</v>
      </c>
      <c r="G4080" t="s">
        <v>5968</v>
      </c>
      <c r="H4080" t="s">
        <v>720</v>
      </c>
      <c r="I4080" t="s">
        <v>678</v>
      </c>
      <c r="J4080" t="s">
        <v>679</v>
      </c>
      <c r="K4080" t="s">
        <v>2002</v>
      </c>
      <c r="L4080" t="s">
        <v>2001</v>
      </c>
      <c r="M4080">
        <v>302760</v>
      </c>
      <c r="N4080">
        <v>90830</v>
      </c>
      <c r="O4080" s="59">
        <v>27504058</v>
      </c>
    </row>
    <row r="4081" spans="1:15" x14ac:dyDescent="0.3">
      <c r="A4081" t="s">
        <v>696</v>
      </c>
      <c r="B4081">
        <v>168.82</v>
      </c>
      <c r="C4081">
        <v>2</v>
      </c>
      <c r="D4081" s="18">
        <v>39382</v>
      </c>
      <c r="E4081" s="18">
        <v>39407</v>
      </c>
      <c r="F4081" t="s">
        <v>5959</v>
      </c>
      <c r="G4081" t="s">
        <v>5968</v>
      </c>
      <c r="H4081" t="s">
        <v>720</v>
      </c>
      <c r="I4081" t="s">
        <v>693</v>
      </c>
      <c r="J4081" t="s">
        <v>694</v>
      </c>
      <c r="K4081" t="s">
        <v>1855</v>
      </c>
      <c r="L4081" t="s">
        <v>2000</v>
      </c>
      <c r="M4081">
        <v>2687129</v>
      </c>
      <c r="N4081">
        <v>90830</v>
      </c>
      <c r="O4081" s="59">
        <v>27454190</v>
      </c>
    </row>
    <row r="4082" spans="1:15" x14ac:dyDescent="0.3">
      <c r="A4082" t="s">
        <v>696</v>
      </c>
      <c r="B4082">
        <v>185.27</v>
      </c>
      <c r="C4082">
        <v>3</v>
      </c>
      <c r="D4082" s="18">
        <v>39223</v>
      </c>
      <c r="E4082" s="18">
        <v>39223</v>
      </c>
      <c r="F4082" t="s">
        <v>5957</v>
      </c>
      <c r="G4082" t="s">
        <v>5969</v>
      </c>
      <c r="H4082" t="s">
        <v>699</v>
      </c>
      <c r="I4082" t="s">
        <v>693</v>
      </c>
      <c r="J4082" t="s">
        <v>694</v>
      </c>
      <c r="K4082" t="s">
        <v>1999</v>
      </c>
      <c r="L4082" t="s">
        <v>1998</v>
      </c>
      <c r="M4082">
        <v>2907422</v>
      </c>
      <c r="N4082">
        <v>70700</v>
      </c>
      <c r="O4082" s="59">
        <v>26126949</v>
      </c>
    </row>
    <row r="4083" spans="1:15" x14ac:dyDescent="0.3">
      <c r="A4083" t="s">
        <v>690</v>
      </c>
      <c r="B4083">
        <v>124.33</v>
      </c>
      <c r="C4083">
        <v>1</v>
      </c>
      <c r="D4083" s="18">
        <v>39426</v>
      </c>
      <c r="E4083" s="18">
        <v>39455</v>
      </c>
      <c r="F4083" t="s">
        <v>5959</v>
      </c>
      <c r="G4083" t="s">
        <v>5969</v>
      </c>
      <c r="H4083" t="s">
        <v>681</v>
      </c>
      <c r="I4083" t="s">
        <v>722</v>
      </c>
      <c r="J4083" t="s">
        <v>723</v>
      </c>
      <c r="K4083" t="s">
        <v>1997</v>
      </c>
      <c r="L4083" t="s">
        <v>1996</v>
      </c>
      <c r="M4083">
        <v>127066</v>
      </c>
      <c r="N4083">
        <v>16000</v>
      </c>
      <c r="O4083" s="59">
        <v>27706925</v>
      </c>
    </row>
    <row r="4084" spans="1:15" x14ac:dyDescent="0.3">
      <c r="A4084" t="s">
        <v>709</v>
      </c>
      <c r="B4084">
        <v>181.01</v>
      </c>
      <c r="C4084">
        <v>2</v>
      </c>
      <c r="D4084" s="18">
        <v>39165</v>
      </c>
      <c r="E4084" s="18">
        <v>39203</v>
      </c>
      <c r="F4084" t="s">
        <v>5960</v>
      </c>
      <c r="G4084" t="s">
        <v>5969</v>
      </c>
      <c r="H4084" t="s">
        <v>675</v>
      </c>
      <c r="I4084" t="s">
        <v>746</v>
      </c>
      <c r="J4084" t="s">
        <v>782</v>
      </c>
      <c r="K4084" t="s">
        <v>1260</v>
      </c>
      <c r="L4084" t="s">
        <v>1259</v>
      </c>
      <c r="M4084">
        <v>9035678</v>
      </c>
      <c r="N4084">
        <v>30300</v>
      </c>
      <c r="O4084" s="59">
        <v>17676058</v>
      </c>
    </row>
    <row r="4085" spans="1:15" x14ac:dyDescent="0.3">
      <c r="A4085" t="s">
        <v>696</v>
      </c>
      <c r="B4085">
        <v>186.4</v>
      </c>
      <c r="C4085">
        <v>2</v>
      </c>
      <c r="D4085" s="18">
        <v>39419</v>
      </c>
      <c r="E4085" s="18">
        <v>39432</v>
      </c>
      <c r="F4085" t="s">
        <v>5959</v>
      </c>
      <c r="G4085" t="s">
        <v>5969</v>
      </c>
      <c r="H4085" t="s">
        <v>699</v>
      </c>
      <c r="I4085" t="s">
        <v>946</v>
      </c>
      <c r="J4085" t="s">
        <v>1124</v>
      </c>
      <c r="K4085" t="s">
        <v>1995</v>
      </c>
      <c r="L4085" t="s">
        <v>1994</v>
      </c>
      <c r="M4085">
        <v>2919376</v>
      </c>
      <c r="N4085">
        <v>70700</v>
      </c>
      <c r="O4085" s="59">
        <v>27645807</v>
      </c>
    </row>
    <row r="4086" spans="1:15" x14ac:dyDescent="0.3">
      <c r="A4086" t="s">
        <v>709</v>
      </c>
      <c r="B4086">
        <v>111.79</v>
      </c>
      <c r="C4086">
        <v>2</v>
      </c>
      <c r="D4086" s="18">
        <v>39384</v>
      </c>
      <c r="E4086" s="18">
        <v>39397</v>
      </c>
      <c r="F4086" t="s">
        <v>5959</v>
      </c>
      <c r="G4086" t="s">
        <v>5969</v>
      </c>
      <c r="H4086" t="s">
        <v>681</v>
      </c>
      <c r="I4086" t="s">
        <v>746</v>
      </c>
      <c r="J4086" t="s">
        <v>833</v>
      </c>
      <c r="K4086" t="s">
        <v>1899</v>
      </c>
      <c r="L4086" t="s">
        <v>1898</v>
      </c>
      <c r="M4086">
        <v>2385662</v>
      </c>
      <c r="N4086">
        <v>16000</v>
      </c>
      <c r="O4086" s="59">
        <v>17804354</v>
      </c>
    </row>
    <row r="4087" spans="1:15" x14ac:dyDescent="0.3">
      <c r="A4087" t="s">
        <v>690</v>
      </c>
      <c r="B4087">
        <v>89.04</v>
      </c>
      <c r="C4087">
        <v>1</v>
      </c>
      <c r="D4087" s="18">
        <v>39356</v>
      </c>
      <c r="E4087" s="18">
        <v>39365</v>
      </c>
      <c r="F4087" t="s">
        <v>5959</v>
      </c>
      <c r="G4087" t="s">
        <v>5969</v>
      </c>
      <c r="H4087" t="s">
        <v>681</v>
      </c>
      <c r="I4087" t="s">
        <v>687</v>
      </c>
      <c r="J4087" t="s">
        <v>688</v>
      </c>
      <c r="K4087" t="s">
        <v>1993</v>
      </c>
      <c r="L4087" t="s">
        <v>1316</v>
      </c>
      <c r="M4087">
        <v>2224823</v>
      </c>
      <c r="N4087">
        <v>16000</v>
      </c>
      <c r="O4087" s="59">
        <v>27172399</v>
      </c>
    </row>
    <row r="4088" spans="1:15" x14ac:dyDescent="0.3">
      <c r="A4088" t="s">
        <v>690</v>
      </c>
      <c r="B4088">
        <v>171.8</v>
      </c>
      <c r="C4088">
        <v>2</v>
      </c>
      <c r="D4088" s="18">
        <v>39158</v>
      </c>
      <c r="E4088" s="18">
        <v>39191</v>
      </c>
      <c r="F4088" t="s">
        <v>5960</v>
      </c>
      <c r="G4088" t="s">
        <v>5968</v>
      </c>
      <c r="H4088" t="s">
        <v>720</v>
      </c>
      <c r="I4088" t="s">
        <v>722</v>
      </c>
      <c r="J4088" t="s">
        <v>797</v>
      </c>
      <c r="K4088" t="s">
        <v>1573</v>
      </c>
      <c r="L4088" t="s">
        <v>1572</v>
      </c>
      <c r="M4088">
        <v>1834404</v>
      </c>
      <c r="N4088">
        <v>90830</v>
      </c>
      <c r="O4088" s="59">
        <v>25656903</v>
      </c>
    </row>
    <row r="4089" spans="1:15" x14ac:dyDescent="0.3">
      <c r="A4089" t="s">
        <v>690</v>
      </c>
      <c r="B4089">
        <v>112.39</v>
      </c>
      <c r="C4089">
        <v>1</v>
      </c>
      <c r="D4089" s="18">
        <v>39398</v>
      </c>
      <c r="E4089" s="18">
        <v>39417</v>
      </c>
      <c r="F4089" t="s">
        <v>5959</v>
      </c>
      <c r="G4089" t="s">
        <v>5969</v>
      </c>
      <c r="H4089" t="s">
        <v>681</v>
      </c>
      <c r="I4089" t="s">
        <v>722</v>
      </c>
      <c r="J4089" t="s">
        <v>797</v>
      </c>
      <c r="K4089" t="s">
        <v>1992</v>
      </c>
      <c r="L4089" t="s">
        <v>1991</v>
      </c>
      <c r="M4089">
        <v>9006054</v>
      </c>
      <c r="N4089">
        <v>16000</v>
      </c>
      <c r="O4089" s="59">
        <v>27543487</v>
      </c>
    </row>
    <row r="4090" spans="1:15" x14ac:dyDescent="0.3">
      <c r="A4090" t="s">
        <v>690</v>
      </c>
      <c r="B4090">
        <v>138.24</v>
      </c>
      <c r="C4090">
        <v>3</v>
      </c>
      <c r="D4090" s="18">
        <v>39133</v>
      </c>
      <c r="E4090" s="18">
        <v>39144</v>
      </c>
      <c r="F4090" t="s">
        <v>5960</v>
      </c>
      <c r="G4090" t="s">
        <v>5969</v>
      </c>
      <c r="H4090" t="s">
        <v>675</v>
      </c>
      <c r="I4090" t="s">
        <v>839</v>
      </c>
      <c r="J4090" t="s">
        <v>840</v>
      </c>
      <c r="K4090" t="s">
        <v>841</v>
      </c>
      <c r="L4090" t="s">
        <v>1990</v>
      </c>
      <c r="M4090">
        <v>289661</v>
      </c>
      <c r="N4090">
        <v>30300</v>
      </c>
      <c r="O4090" s="59">
        <v>25468344</v>
      </c>
    </row>
    <row r="4091" spans="1:15" x14ac:dyDescent="0.3">
      <c r="A4091" t="s">
        <v>676</v>
      </c>
      <c r="B4091">
        <v>156.31</v>
      </c>
      <c r="C4091">
        <v>2</v>
      </c>
      <c r="D4091" s="18">
        <v>39209</v>
      </c>
      <c r="E4091" s="18">
        <v>39217</v>
      </c>
      <c r="F4091" t="s">
        <v>5957</v>
      </c>
      <c r="G4091" t="s">
        <v>5969</v>
      </c>
      <c r="H4091" t="s">
        <v>675</v>
      </c>
      <c r="I4091" t="s">
        <v>672</v>
      </c>
      <c r="J4091" t="s">
        <v>673</v>
      </c>
      <c r="K4091" t="s">
        <v>674</v>
      </c>
      <c r="L4091" t="s">
        <v>671</v>
      </c>
      <c r="M4091">
        <v>276824</v>
      </c>
      <c r="N4091">
        <v>30300</v>
      </c>
      <c r="O4091" s="59">
        <v>26039046</v>
      </c>
    </row>
    <row r="4092" spans="1:15" x14ac:dyDescent="0.3">
      <c r="A4092" t="s">
        <v>709</v>
      </c>
      <c r="B4092">
        <v>97.73</v>
      </c>
      <c r="C4092">
        <v>2</v>
      </c>
      <c r="D4092" s="18">
        <v>39264</v>
      </c>
      <c r="E4092" s="18">
        <v>39296</v>
      </c>
      <c r="F4092" t="s">
        <v>5958</v>
      </c>
      <c r="G4092" t="s">
        <v>5968</v>
      </c>
      <c r="H4092" t="s">
        <v>720</v>
      </c>
      <c r="I4092" t="s">
        <v>706</v>
      </c>
      <c r="J4092" t="s">
        <v>707</v>
      </c>
      <c r="K4092" t="s">
        <v>1989</v>
      </c>
      <c r="L4092" t="s">
        <v>1988</v>
      </c>
      <c r="M4092">
        <v>2757684</v>
      </c>
      <c r="N4092">
        <v>90830</v>
      </c>
      <c r="O4092" s="59">
        <v>26459468</v>
      </c>
    </row>
    <row r="4093" spans="1:15" x14ac:dyDescent="0.3">
      <c r="A4093" t="s">
        <v>676</v>
      </c>
      <c r="B4093">
        <v>117.86</v>
      </c>
      <c r="C4093">
        <v>2</v>
      </c>
      <c r="D4093" s="18">
        <v>39140</v>
      </c>
      <c r="E4093" s="18">
        <v>39220</v>
      </c>
      <c r="F4093" t="s">
        <v>5960</v>
      </c>
      <c r="G4093" t="s">
        <v>5969</v>
      </c>
      <c r="H4093" t="s">
        <v>675</v>
      </c>
      <c r="I4093" t="s">
        <v>683</v>
      </c>
      <c r="J4093" t="s">
        <v>684</v>
      </c>
      <c r="K4093" t="s">
        <v>1987</v>
      </c>
      <c r="L4093" t="s">
        <v>931</v>
      </c>
      <c r="M4093">
        <v>997470</v>
      </c>
      <c r="N4093">
        <v>30300</v>
      </c>
      <c r="O4093" s="59">
        <v>25518659</v>
      </c>
    </row>
    <row r="4094" spans="1:15" x14ac:dyDescent="0.3">
      <c r="A4094" t="s">
        <v>696</v>
      </c>
      <c r="B4094">
        <v>139.68</v>
      </c>
      <c r="C4094">
        <v>2</v>
      </c>
      <c r="D4094" s="18">
        <v>39361</v>
      </c>
      <c r="E4094" s="18">
        <v>39381</v>
      </c>
      <c r="F4094" t="s">
        <v>5959</v>
      </c>
      <c r="G4094" t="s">
        <v>5968</v>
      </c>
      <c r="H4094" t="s">
        <v>720</v>
      </c>
      <c r="I4094" t="s">
        <v>693</v>
      </c>
      <c r="J4094" t="s">
        <v>694</v>
      </c>
      <c r="K4094" t="s">
        <v>698</v>
      </c>
      <c r="L4094" t="s">
        <v>697</v>
      </c>
      <c r="M4094">
        <v>367933</v>
      </c>
      <c r="N4094">
        <v>90830</v>
      </c>
      <c r="O4094" s="59">
        <v>27234743</v>
      </c>
    </row>
    <row r="4095" spans="1:15" x14ac:dyDescent="0.3">
      <c r="A4095" t="s">
        <v>696</v>
      </c>
      <c r="B4095">
        <v>154.55000000000001</v>
      </c>
      <c r="C4095">
        <v>2</v>
      </c>
      <c r="D4095" s="18">
        <v>39445</v>
      </c>
      <c r="E4095" s="18">
        <v>39450</v>
      </c>
      <c r="F4095" t="s">
        <v>5959</v>
      </c>
      <c r="G4095" t="s">
        <v>5968</v>
      </c>
      <c r="H4095" t="s">
        <v>720</v>
      </c>
      <c r="I4095" t="s">
        <v>693</v>
      </c>
      <c r="J4095" t="s">
        <v>694</v>
      </c>
      <c r="K4095" t="s">
        <v>1986</v>
      </c>
      <c r="L4095" t="s">
        <v>1985</v>
      </c>
      <c r="M4095">
        <v>327717</v>
      </c>
      <c r="N4095">
        <v>90830</v>
      </c>
      <c r="O4095" s="59">
        <v>27887632</v>
      </c>
    </row>
    <row r="4096" spans="1:15" x14ac:dyDescent="0.3">
      <c r="A4096" t="s">
        <v>696</v>
      </c>
      <c r="B4096">
        <v>168.82</v>
      </c>
      <c r="C4096">
        <v>2</v>
      </c>
      <c r="D4096" s="18">
        <v>39123</v>
      </c>
      <c r="E4096" s="18">
        <v>39128</v>
      </c>
      <c r="F4096" t="s">
        <v>5960</v>
      </c>
      <c r="G4096" t="s">
        <v>5968</v>
      </c>
      <c r="H4096" t="s">
        <v>720</v>
      </c>
      <c r="I4096" t="s">
        <v>693</v>
      </c>
      <c r="J4096" t="s">
        <v>694</v>
      </c>
      <c r="K4096" t="s">
        <v>1984</v>
      </c>
      <c r="L4096" t="s">
        <v>1983</v>
      </c>
      <c r="M4096">
        <v>720500</v>
      </c>
      <c r="N4096">
        <v>90830</v>
      </c>
      <c r="O4096" s="59">
        <v>1978547</v>
      </c>
    </row>
    <row r="4097" spans="1:15" x14ac:dyDescent="0.3">
      <c r="A4097" t="s">
        <v>690</v>
      </c>
      <c r="B4097">
        <v>157.52000000000001</v>
      </c>
      <c r="C4097">
        <v>3</v>
      </c>
      <c r="D4097" s="18">
        <v>39165</v>
      </c>
      <c r="E4097" s="18">
        <v>39183</v>
      </c>
      <c r="F4097" t="s">
        <v>5960</v>
      </c>
      <c r="G4097" t="s">
        <v>5969</v>
      </c>
      <c r="H4097" t="s">
        <v>675</v>
      </c>
      <c r="I4097" t="s">
        <v>722</v>
      </c>
      <c r="J4097" t="s">
        <v>723</v>
      </c>
      <c r="K4097" t="s">
        <v>1216</v>
      </c>
      <c r="L4097" t="s">
        <v>1982</v>
      </c>
      <c r="M4097">
        <v>2884287</v>
      </c>
      <c r="N4097">
        <v>30300</v>
      </c>
      <c r="O4097" s="59">
        <v>2003076</v>
      </c>
    </row>
    <row r="4098" spans="1:15" x14ac:dyDescent="0.3">
      <c r="A4098" t="s">
        <v>676</v>
      </c>
      <c r="B4098">
        <v>146.53</v>
      </c>
      <c r="C4098">
        <v>2</v>
      </c>
      <c r="D4098" s="18">
        <v>39140</v>
      </c>
      <c r="E4098" s="18">
        <v>39210</v>
      </c>
      <c r="F4098" t="s">
        <v>5960</v>
      </c>
      <c r="G4098" t="s">
        <v>5969</v>
      </c>
      <c r="H4098" t="s">
        <v>675</v>
      </c>
      <c r="I4098" t="s">
        <v>672</v>
      </c>
      <c r="J4098" t="s">
        <v>851</v>
      </c>
      <c r="K4098" t="s">
        <v>1981</v>
      </c>
      <c r="L4098" t="s">
        <v>1980</v>
      </c>
      <c r="M4098">
        <v>272745</v>
      </c>
      <c r="N4098">
        <v>30300</v>
      </c>
      <c r="O4098" s="59">
        <v>25515619</v>
      </c>
    </row>
    <row r="4099" spans="1:15" x14ac:dyDescent="0.3">
      <c r="A4099" t="s">
        <v>709</v>
      </c>
      <c r="B4099">
        <v>181.82</v>
      </c>
      <c r="C4099">
        <v>2</v>
      </c>
      <c r="D4099" s="18">
        <v>39396</v>
      </c>
      <c r="E4099" s="18">
        <v>39407</v>
      </c>
      <c r="F4099" t="s">
        <v>5959</v>
      </c>
      <c r="G4099" t="s">
        <v>5968</v>
      </c>
      <c r="H4099" t="s">
        <v>755</v>
      </c>
      <c r="I4099" t="s">
        <v>746</v>
      </c>
      <c r="J4099" t="s">
        <v>782</v>
      </c>
      <c r="K4099" t="s">
        <v>1979</v>
      </c>
      <c r="L4099" t="s">
        <v>1978</v>
      </c>
      <c r="M4099">
        <v>964758</v>
      </c>
      <c r="N4099">
        <v>87000</v>
      </c>
      <c r="O4099" s="59">
        <v>17823219</v>
      </c>
    </row>
    <row r="4100" spans="1:15" x14ac:dyDescent="0.3">
      <c r="A4100" t="s">
        <v>690</v>
      </c>
      <c r="B4100">
        <v>192.63</v>
      </c>
      <c r="C4100">
        <v>3</v>
      </c>
      <c r="D4100" s="18">
        <v>39236</v>
      </c>
      <c r="E4100" s="18">
        <v>39242</v>
      </c>
      <c r="F4100" t="s">
        <v>5957</v>
      </c>
      <c r="G4100" t="s">
        <v>5968</v>
      </c>
      <c r="H4100" t="s">
        <v>755</v>
      </c>
      <c r="I4100" t="s">
        <v>839</v>
      </c>
      <c r="J4100" t="s">
        <v>797</v>
      </c>
      <c r="K4100" t="s">
        <v>1977</v>
      </c>
      <c r="L4100" t="s">
        <v>1976</v>
      </c>
      <c r="M4100">
        <v>2687403</v>
      </c>
      <c r="N4100">
        <v>87000</v>
      </c>
      <c r="O4100" s="59">
        <v>26232060</v>
      </c>
    </row>
    <row r="4101" spans="1:15" x14ac:dyDescent="0.3">
      <c r="A4101" t="s">
        <v>709</v>
      </c>
      <c r="B4101">
        <v>115.68</v>
      </c>
      <c r="C4101">
        <v>2</v>
      </c>
      <c r="D4101" s="18">
        <v>39285</v>
      </c>
      <c r="E4101" s="18">
        <v>39305</v>
      </c>
      <c r="F4101" t="s">
        <v>5958</v>
      </c>
      <c r="G4101" t="s">
        <v>5969</v>
      </c>
      <c r="H4101" t="s">
        <v>681</v>
      </c>
      <c r="I4101" t="s">
        <v>771</v>
      </c>
      <c r="J4101" t="s">
        <v>772</v>
      </c>
      <c r="K4101" t="s">
        <v>1385</v>
      </c>
      <c r="L4101" t="s">
        <v>1384</v>
      </c>
      <c r="M4101">
        <v>70935</v>
      </c>
      <c r="N4101">
        <v>16000</v>
      </c>
      <c r="O4101" s="59">
        <v>26614954</v>
      </c>
    </row>
    <row r="4102" spans="1:15" x14ac:dyDescent="0.3">
      <c r="A4102" t="s">
        <v>676</v>
      </c>
      <c r="B4102">
        <v>142.47</v>
      </c>
      <c r="C4102">
        <v>2</v>
      </c>
      <c r="D4102" s="18">
        <v>39173</v>
      </c>
      <c r="E4102" s="18">
        <v>39258</v>
      </c>
      <c r="F4102" t="s">
        <v>5957</v>
      </c>
      <c r="G4102" t="s">
        <v>5969</v>
      </c>
      <c r="H4102" t="s">
        <v>675</v>
      </c>
      <c r="I4102" t="s">
        <v>672</v>
      </c>
      <c r="J4102" t="s">
        <v>950</v>
      </c>
      <c r="K4102" t="s">
        <v>1515</v>
      </c>
      <c r="L4102" t="s">
        <v>1975</v>
      </c>
      <c r="M4102">
        <v>2255045</v>
      </c>
      <c r="N4102">
        <v>30300</v>
      </c>
      <c r="O4102" s="59">
        <v>25891486</v>
      </c>
    </row>
    <row r="4103" spans="1:15" x14ac:dyDescent="0.3">
      <c r="A4103" t="s">
        <v>696</v>
      </c>
      <c r="B4103">
        <v>122.87</v>
      </c>
      <c r="C4103">
        <v>1</v>
      </c>
      <c r="D4103" s="18">
        <v>39291</v>
      </c>
      <c r="E4103" s="18">
        <v>39302</v>
      </c>
      <c r="F4103" t="s">
        <v>5958</v>
      </c>
      <c r="G4103" t="s">
        <v>5969</v>
      </c>
      <c r="H4103" t="s">
        <v>681</v>
      </c>
      <c r="I4103" t="s">
        <v>693</v>
      </c>
      <c r="J4103" t="s">
        <v>694</v>
      </c>
      <c r="K4103" t="s">
        <v>1350</v>
      </c>
      <c r="L4103" t="s">
        <v>1349</v>
      </c>
      <c r="M4103">
        <v>2876030</v>
      </c>
      <c r="N4103">
        <v>16000</v>
      </c>
      <c r="O4103" s="59">
        <v>26690494</v>
      </c>
    </row>
    <row r="4104" spans="1:15" x14ac:dyDescent="0.3">
      <c r="A4104" t="s">
        <v>690</v>
      </c>
      <c r="B4104">
        <v>98.91</v>
      </c>
      <c r="C4104">
        <v>1</v>
      </c>
      <c r="D4104" s="18">
        <v>39179</v>
      </c>
      <c r="E4104" s="18">
        <v>39205</v>
      </c>
      <c r="F4104" t="s">
        <v>5957</v>
      </c>
      <c r="G4104" t="s">
        <v>5969</v>
      </c>
      <c r="H4104" t="s">
        <v>681</v>
      </c>
      <c r="I4104" t="s">
        <v>711</v>
      </c>
      <c r="J4104" t="s">
        <v>712</v>
      </c>
      <c r="K4104" t="s">
        <v>854</v>
      </c>
      <c r="L4104" t="s">
        <v>1974</v>
      </c>
      <c r="M4104">
        <v>1873656</v>
      </c>
      <c r="N4104">
        <v>16000</v>
      </c>
      <c r="O4104" s="59">
        <v>25764411</v>
      </c>
    </row>
    <row r="4105" spans="1:15" x14ac:dyDescent="0.3">
      <c r="A4105" t="s">
        <v>709</v>
      </c>
      <c r="B4105">
        <v>174.36</v>
      </c>
      <c r="C4105">
        <v>2</v>
      </c>
      <c r="D4105" s="18">
        <v>39125</v>
      </c>
      <c r="E4105" s="18">
        <v>39144</v>
      </c>
      <c r="F4105" t="s">
        <v>5960</v>
      </c>
      <c r="G4105" t="s">
        <v>5969</v>
      </c>
      <c r="H4105" t="s">
        <v>675</v>
      </c>
      <c r="I4105" t="s">
        <v>746</v>
      </c>
      <c r="J4105" t="s">
        <v>782</v>
      </c>
      <c r="K4105" t="s">
        <v>1973</v>
      </c>
      <c r="L4105" t="s">
        <v>1972</v>
      </c>
      <c r="M4105">
        <v>2070872</v>
      </c>
      <c r="N4105">
        <v>30300</v>
      </c>
      <c r="O4105" s="59">
        <v>17648476</v>
      </c>
    </row>
    <row r="4106" spans="1:15" x14ac:dyDescent="0.3">
      <c r="A4106" t="s">
        <v>690</v>
      </c>
      <c r="B4106">
        <v>98.91</v>
      </c>
      <c r="C4106">
        <v>1</v>
      </c>
      <c r="D4106" s="18">
        <v>39408</v>
      </c>
      <c r="E4106" s="18">
        <v>39423</v>
      </c>
      <c r="F4106" t="s">
        <v>5959</v>
      </c>
      <c r="G4106" t="s">
        <v>5969</v>
      </c>
      <c r="H4106" t="s">
        <v>681</v>
      </c>
      <c r="I4106" t="s">
        <v>711</v>
      </c>
      <c r="J4106" t="s">
        <v>712</v>
      </c>
      <c r="K4106" t="s">
        <v>1691</v>
      </c>
      <c r="L4106" t="s">
        <v>1971</v>
      </c>
      <c r="M4106">
        <v>2203762</v>
      </c>
      <c r="N4106">
        <v>16000</v>
      </c>
      <c r="O4106" s="59">
        <v>27492735</v>
      </c>
    </row>
    <row r="4107" spans="1:15" x14ac:dyDescent="0.3">
      <c r="A4107" t="s">
        <v>696</v>
      </c>
      <c r="B4107">
        <v>185.27</v>
      </c>
      <c r="C4107">
        <v>3</v>
      </c>
      <c r="D4107" s="18">
        <v>39131</v>
      </c>
      <c r="E4107" s="18">
        <v>39143</v>
      </c>
      <c r="F4107" t="s">
        <v>5960</v>
      </c>
      <c r="G4107" t="s">
        <v>5969</v>
      </c>
      <c r="H4107" t="s">
        <v>699</v>
      </c>
      <c r="I4107" t="s">
        <v>693</v>
      </c>
      <c r="J4107" t="s">
        <v>694</v>
      </c>
      <c r="K4107" t="s">
        <v>953</v>
      </c>
      <c r="L4107" t="s">
        <v>1970</v>
      </c>
      <c r="M4107">
        <v>2509522</v>
      </c>
      <c r="N4107">
        <v>70700</v>
      </c>
      <c r="O4107" s="59">
        <v>25447900</v>
      </c>
    </row>
    <row r="4108" spans="1:15" x14ac:dyDescent="0.3">
      <c r="A4108" t="s">
        <v>709</v>
      </c>
      <c r="B4108">
        <v>127.08</v>
      </c>
      <c r="C4108">
        <v>3</v>
      </c>
      <c r="D4108" s="18">
        <v>39174</v>
      </c>
      <c r="E4108" s="18">
        <v>39224</v>
      </c>
      <c r="F4108" t="s">
        <v>5957</v>
      </c>
      <c r="G4108" t="s">
        <v>5969</v>
      </c>
      <c r="H4108" t="s">
        <v>681</v>
      </c>
      <c r="I4108" t="s">
        <v>771</v>
      </c>
      <c r="J4108" t="s">
        <v>772</v>
      </c>
      <c r="K4108" t="s">
        <v>1969</v>
      </c>
      <c r="L4108" t="s">
        <v>1968</v>
      </c>
      <c r="M4108">
        <v>832424</v>
      </c>
      <c r="N4108">
        <v>16000</v>
      </c>
      <c r="O4108" s="59">
        <v>2070361</v>
      </c>
    </row>
    <row r="4109" spans="1:15" x14ac:dyDescent="0.3">
      <c r="A4109" t="s">
        <v>676</v>
      </c>
      <c r="B4109">
        <v>190.96</v>
      </c>
      <c r="C4109">
        <v>3</v>
      </c>
      <c r="D4109" s="18">
        <v>39209</v>
      </c>
      <c r="E4109" s="18">
        <v>39302</v>
      </c>
      <c r="F4109" t="s">
        <v>5957</v>
      </c>
      <c r="G4109" t="s">
        <v>5968</v>
      </c>
      <c r="H4109" t="s">
        <v>755</v>
      </c>
      <c r="I4109" t="s">
        <v>683</v>
      </c>
      <c r="J4109" t="s">
        <v>684</v>
      </c>
      <c r="K4109" t="s">
        <v>1138</v>
      </c>
      <c r="L4109" t="s">
        <v>1548</v>
      </c>
      <c r="M4109">
        <v>958224</v>
      </c>
      <c r="N4109">
        <v>87000</v>
      </c>
      <c r="O4109" s="59">
        <v>26019164</v>
      </c>
    </row>
    <row r="4110" spans="1:15" x14ac:dyDescent="0.3">
      <c r="A4110" t="s">
        <v>690</v>
      </c>
      <c r="B4110">
        <v>98.41</v>
      </c>
      <c r="C4110">
        <v>1</v>
      </c>
      <c r="D4110" s="18">
        <v>39298</v>
      </c>
      <c r="E4110" s="18">
        <v>39316</v>
      </c>
      <c r="F4110" t="s">
        <v>5958</v>
      </c>
      <c r="G4110" t="s">
        <v>5969</v>
      </c>
      <c r="H4110" t="s">
        <v>681</v>
      </c>
      <c r="I4110" t="s">
        <v>711</v>
      </c>
      <c r="J4110" t="s">
        <v>712</v>
      </c>
      <c r="K4110" t="s">
        <v>1967</v>
      </c>
      <c r="L4110" t="s">
        <v>1966</v>
      </c>
      <c r="M4110">
        <v>770817</v>
      </c>
      <c r="N4110">
        <v>16000</v>
      </c>
      <c r="O4110" s="59">
        <v>26727577</v>
      </c>
    </row>
    <row r="4111" spans="1:15" x14ac:dyDescent="0.3">
      <c r="A4111" t="s">
        <v>696</v>
      </c>
      <c r="B4111">
        <v>112.13</v>
      </c>
      <c r="C4111">
        <v>2</v>
      </c>
      <c r="D4111" s="18">
        <v>39220</v>
      </c>
      <c r="E4111" s="18">
        <v>39236</v>
      </c>
      <c r="F4111" t="s">
        <v>5957</v>
      </c>
      <c r="G4111" t="s">
        <v>5969</v>
      </c>
      <c r="H4111" t="s">
        <v>681</v>
      </c>
      <c r="I4111" t="s">
        <v>765</v>
      </c>
      <c r="J4111" t="s">
        <v>766</v>
      </c>
      <c r="K4111" t="s">
        <v>765</v>
      </c>
      <c r="L4111" t="s">
        <v>1965</v>
      </c>
      <c r="M4111">
        <v>338196</v>
      </c>
      <c r="N4111">
        <v>16000</v>
      </c>
      <c r="O4111" s="59">
        <v>26150448</v>
      </c>
    </row>
    <row r="4112" spans="1:15" x14ac:dyDescent="0.3">
      <c r="A4112" t="s">
        <v>696</v>
      </c>
      <c r="B4112">
        <v>124.37</v>
      </c>
      <c r="C4112">
        <v>2</v>
      </c>
      <c r="D4112" s="18">
        <v>39119</v>
      </c>
      <c r="E4112" s="18">
        <v>39132</v>
      </c>
      <c r="F4112" t="s">
        <v>5960</v>
      </c>
      <c r="G4112" t="s">
        <v>5969</v>
      </c>
      <c r="H4112" t="s">
        <v>681</v>
      </c>
      <c r="I4112" t="s">
        <v>693</v>
      </c>
      <c r="J4112" t="s">
        <v>694</v>
      </c>
      <c r="K4112" t="s">
        <v>1964</v>
      </c>
      <c r="L4112" t="s">
        <v>702</v>
      </c>
      <c r="M4112">
        <v>2601282</v>
      </c>
      <c r="N4112">
        <v>16000</v>
      </c>
      <c r="O4112" s="59">
        <v>1967108</v>
      </c>
    </row>
    <row r="4113" spans="1:15" x14ac:dyDescent="0.3">
      <c r="A4113" t="s">
        <v>696</v>
      </c>
      <c r="B4113">
        <v>149.38999999999999</v>
      </c>
      <c r="C4113">
        <v>2</v>
      </c>
      <c r="D4113" s="18">
        <v>39307</v>
      </c>
      <c r="E4113" s="18">
        <v>39328</v>
      </c>
      <c r="F4113" t="s">
        <v>5958</v>
      </c>
      <c r="G4113" t="s">
        <v>5969</v>
      </c>
      <c r="H4113" t="s">
        <v>675</v>
      </c>
      <c r="I4113" t="s">
        <v>693</v>
      </c>
      <c r="J4113" t="s">
        <v>694</v>
      </c>
      <c r="K4113" t="s">
        <v>717</v>
      </c>
      <c r="L4113" t="s">
        <v>1963</v>
      </c>
      <c r="M4113">
        <v>2882805</v>
      </c>
      <c r="N4113">
        <v>30300</v>
      </c>
      <c r="O4113" s="59">
        <v>26799187</v>
      </c>
    </row>
    <row r="4114" spans="1:15" x14ac:dyDescent="0.3">
      <c r="A4114" t="s">
        <v>690</v>
      </c>
      <c r="B4114">
        <v>183.6</v>
      </c>
      <c r="C4114">
        <v>4</v>
      </c>
      <c r="D4114" s="18">
        <v>39346</v>
      </c>
      <c r="E4114" s="18">
        <v>39385</v>
      </c>
      <c r="F4114" t="s">
        <v>5958</v>
      </c>
      <c r="G4114" t="s">
        <v>5969</v>
      </c>
      <c r="H4114" t="s">
        <v>699</v>
      </c>
      <c r="I4114" t="s">
        <v>722</v>
      </c>
      <c r="J4114" t="s">
        <v>723</v>
      </c>
      <c r="K4114" t="s">
        <v>1187</v>
      </c>
      <c r="L4114" t="s">
        <v>1962</v>
      </c>
      <c r="M4114">
        <v>935659</v>
      </c>
      <c r="N4114">
        <v>70700</v>
      </c>
      <c r="O4114" s="59">
        <v>27096428</v>
      </c>
    </row>
    <row r="4115" spans="1:15" x14ac:dyDescent="0.3">
      <c r="A4115" t="s">
        <v>696</v>
      </c>
      <c r="B4115">
        <v>124.43</v>
      </c>
      <c r="C4115">
        <v>1</v>
      </c>
      <c r="D4115" s="18">
        <v>39215</v>
      </c>
      <c r="E4115" s="18">
        <v>39227</v>
      </c>
      <c r="F4115" t="s">
        <v>5957</v>
      </c>
      <c r="G4115" t="s">
        <v>5969</v>
      </c>
      <c r="H4115" t="s">
        <v>681</v>
      </c>
      <c r="I4115" t="s">
        <v>693</v>
      </c>
      <c r="J4115" t="s">
        <v>694</v>
      </c>
      <c r="K4115" t="s">
        <v>733</v>
      </c>
      <c r="L4115" t="s">
        <v>1961</v>
      </c>
      <c r="M4115">
        <v>2113124</v>
      </c>
      <c r="N4115">
        <v>16000</v>
      </c>
      <c r="O4115" s="59">
        <v>26099416</v>
      </c>
    </row>
    <row r="4116" spans="1:15" x14ac:dyDescent="0.3">
      <c r="A4116" t="s">
        <v>709</v>
      </c>
      <c r="B4116">
        <v>138.09</v>
      </c>
      <c r="C4116">
        <v>2</v>
      </c>
      <c r="D4116" s="18">
        <v>39275</v>
      </c>
      <c r="E4116" s="18">
        <v>39310</v>
      </c>
      <c r="F4116" t="s">
        <v>5958</v>
      </c>
      <c r="G4116" t="s">
        <v>5969</v>
      </c>
      <c r="H4116" t="s">
        <v>681</v>
      </c>
      <c r="I4116" t="s">
        <v>746</v>
      </c>
      <c r="J4116" t="s">
        <v>747</v>
      </c>
      <c r="K4116" t="s">
        <v>1960</v>
      </c>
      <c r="L4116" t="s">
        <v>1959</v>
      </c>
      <c r="M4116">
        <v>379872</v>
      </c>
      <c r="N4116">
        <v>16000</v>
      </c>
      <c r="O4116" s="59">
        <v>17743713</v>
      </c>
    </row>
    <row r="4117" spans="1:15" x14ac:dyDescent="0.3">
      <c r="A4117" t="s">
        <v>676</v>
      </c>
      <c r="B4117">
        <v>86.31</v>
      </c>
      <c r="C4117">
        <v>2</v>
      </c>
      <c r="D4117" s="18">
        <v>39339</v>
      </c>
      <c r="E4117" s="18">
        <v>39367</v>
      </c>
      <c r="F4117" t="s">
        <v>5958</v>
      </c>
      <c r="G4117" t="s">
        <v>5969</v>
      </c>
      <c r="H4117" t="s">
        <v>681</v>
      </c>
      <c r="I4117" t="s">
        <v>678</v>
      </c>
      <c r="J4117" t="s">
        <v>679</v>
      </c>
      <c r="K4117" t="s">
        <v>882</v>
      </c>
      <c r="L4117" t="s">
        <v>1417</v>
      </c>
      <c r="M4117">
        <v>2585537</v>
      </c>
      <c r="N4117">
        <v>16000</v>
      </c>
      <c r="O4117" s="59">
        <v>27064847</v>
      </c>
    </row>
    <row r="4118" spans="1:15" x14ac:dyDescent="0.3">
      <c r="A4118" t="s">
        <v>696</v>
      </c>
      <c r="B4118">
        <v>114.46</v>
      </c>
      <c r="C4118">
        <v>2</v>
      </c>
      <c r="D4118" s="18">
        <v>39137</v>
      </c>
      <c r="E4118" s="18">
        <v>39161</v>
      </c>
      <c r="F4118" t="s">
        <v>5960</v>
      </c>
      <c r="G4118" t="s">
        <v>5969</v>
      </c>
      <c r="H4118" t="s">
        <v>681</v>
      </c>
      <c r="I4118" t="s">
        <v>946</v>
      </c>
      <c r="J4118" t="s">
        <v>947</v>
      </c>
      <c r="K4118" t="s">
        <v>1067</v>
      </c>
      <c r="L4118" t="s">
        <v>1958</v>
      </c>
      <c r="M4118">
        <v>9017482</v>
      </c>
      <c r="N4118">
        <v>16000</v>
      </c>
      <c r="O4118" s="59">
        <v>25499026</v>
      </c>
    </row>
    <row r="4119" spans="1:15" x14ac:dyDescent="0.3">
      <c r="A4119" t="s">
        <v>676</v>
      </c>
      <c r="B4119">
        <v>94.77</v>
      </c>
      <c r="C4119">
        <v>1</v>
      </c>
      <c r="D4119" s="18">
        <v>39296</v>
      </c>
      <c r="E4119" s="18">
        <v>39308</v>
      </c>
      <c r="F4119" t="s">
        <v>5958</v>
      </c>
      <c r="G4119" t="s">
        <v>5969</v>
      </c>
      <c r="H4119" t="s">
        <v>681</v>
      </c>
      <c r="I4119" t="s">
        <v>678</v>
      </c>
      <c r="J4119" t="s">
        <v>684</v>
      </c>
      <c r="K4119" t="s">
        <v>1957</v>
      </c>
      <c r="L4119" t="s">
        <v>1956</v>
      </c>
      <c r="M4119">
        <v>303238</v>
      </c>
      <c r="N4119">
        <v>16000</v>
      </c>
      <c r="O4119" s="59">
        <v>26687889</v>
      </c>
    </row>
    <row r="4120" spans="1:15" x14ac:dyDescent="0.3">
      <c r="A4120" t="s">
        <v>690</v>
      </c>
      <c r="B4120">
        <v>123.68</v>
      </c>
      <c r="C4120">
        <v>3</v>
      </c>
      <c r="D4120" s="18">
        <v>39303</v>
      </c>
      <c r="E4120" s="18">
        <v>39317</v>
      </c>
      <c r="F4120" t="s">
        <v>5958</v>
      </c>
      <c r="G4120" t="s">
        <v>5969</v>
      </c>
      <c r="H4120" t="s">
        <v>675</v>
      </c>
      <c r="I4120" t="s">
        <v>711</v>
      </c>
      <c r="J4120" t="s">
        <v>712</v>
      </c>
      <c r="K4120" t="s">
        <v>1955</v>
      </c>
      <c r="L4120" t="s">
        <v>1954</v>
      </c>
      <c r="M4120">
        <v>149233</v>
      </c>
      <c r="N4120">
        <v>30300</v>
      </c>
      <c r="O4120" s="59">
        <v>26783067</v>
      </c>
    </row>
    <row r="4121" spans="1:15" x14ac:dyDescent="0.3">
      <c r="A4121" t="s">
        <v>696</v>
      </c>
      <c r="B4121">
        <v>125.7</v>
      </c>
      <c r="C4121">
        <v>1</v>
      </c>
      <c r="D4121" s="18">
        <v>39321</v>
      </c>
      <c r="E4121" s="18">
        <v>39331</v>
      </c>
      <c r="F4121" t="s">
        <v>5958</v>
      </c>
      <c r="G4121" t="s">
        <v>5969</v>
      </c>
      <c r="H4121" t="s">
        <v>681</v>
      </c>
      <c r="I4121" t="s">
        <v>693</v>
      </c>
      <c r="J4121" t="s">
        <v>694</v>
      </c>
      <c r="K4121" t="s">
        <v>1197</v>
      </c>
      <c r="L4121" t="s">
        <v>1953</v>
      </c>
      <c r="M4121">
        <v>2617191</v>
      </c>
      <c r="N4121">
        <v>16000</v>
      </c>
      <c r="O4121" s="59">
        <v>26961642</v>
      </c>
    </row>
    <row r="4122" spans="1:15" x14ac:dyDescent="0.3">
      <c r="A4122" t="s">
        <v>690</v>
      </c>
      <c r="B4122">
        <v>123.68</v>
      </c>
      <c r="C4122">
        <v>3</v>
      </c>
      <c r="D4122" s="18">
        <v>39296</v>
      </c>
      <c r="E4122" s="18">
        <v>39306</v>
      </c>
      <c r="F4122" t="s">
        <v>5958</v>
      </c>
      <c r="G4122" t="s">
        <v>5969</v>
      </c>
      <c r="H4122" t="s">
        <v>675</v>
      </c>
      <c r="I4122" t="s">
        <v>711</v>
      </c>
      <c r="J4122" t="s">
        <v>712</v>
      </c>
      <c r="K4122" t="s">
        <v>923</v>
      </c>
      <c r="L4122" t="s">
        <v>1952</v>
      </c>
      <c r="M4122">
        <v>2660617</v>
      </c>
      <c r="N4122">
        <v>30300</v>
      </c>
      <c r="O4122" s="59">
        <v>26675939</v>
      </c>
    </row>
    <row r="4123" spans="1:15" x14ac:dyDescent="0.3">
      <c r="A4123" t="s">
        <v>696</v>
      </c>
      <c r="B4123">
        <v>191.28</v>
      </c>
      <c r="C4123">
        <v>3</v>
      </c>
      <c r="D4123" s="18">
        <v>39324</v>
      </c>
      <c r="E4123" s="18">
        <v>39346</v>
      </c>
      <c r="F4123" t="s">
        <v>5958</v>
      </c>
      <c r="G4123" t="s">
        <v>5969</v>
      </c>
      <c r="H4123" t="s">
        <v>699</v>
      </c>
      <c r="I4123" t="s">
        <v>693</v>
      </c>
      <c r="J4123" t="s">
        <v>694</v>
      </c>
      <c r="K4123" t="s">
        <v>1951</v>
      </c>
      <c r="L4123" t="s">
        <v>1950</v>
      </c>
      <c r="M4123">
        <v>962719</v>
      </c>
      <c r="N4123">
        <v>70700</v>
      </c>
      <c r="O4123" s="59">
        <v>26881760</v>
      </c>
    </row>
    <row r="4124" spans="1:15" x14ac:dyDescent="0.3">
      <c r="A4124" t="s">
        <v>709</v>
      </c>
      <c r="B4124">
        <v>139.11000000000001</v>
      </c>
      <c r="C4124">
        <v>2</v>
      </c>
      <c r="D4124" s="18">
        <v>39264</v>
      </c>
      <c r="E4124" s="18">
        <v>39313</v>
      </c>
      <c r="F4124" t="s">
        <v>5958</v>
      </c>
      <c r="G4124" t="s">
        <v>5969</v>
      </c>
      <c r="H4124" t="s">
        <v>675</v>
      </c>
      <c r="I4124" t="s">
        <v>771</v>
      </c>
      <c r="J4124" t="s">
        <v>750</v>
      </c>
      <c r="K4124" t="s">
        <v>1110</v>
      </c>
      <c r="L4124" t="s">
        <v>702</v>
      </c>
      <c r="M4124">
        <v>68814</v>
      </c>
      <c r="N4124">
        <v>30300</v>
      </c>
      <c r="O4124" s="59">
        <v>26450891</v>
      </c>
    </row>
    <row r="4125" spans="1:15" x14ac:dyDescent="0.3">
      <c r="A4125" t="s">
        <v>709</v>
      </c>
      <c r="B4125">
        <v>113.6</v>
      </c>
      <c r="C4125">
        <v>2</v>
      </c>
      <c r="D4125" s="18">
        <v>39222</v>
      </c>
      <c r="E4125" s="18">
        <v>39257</v>
      </c>
      <c r="F4125" t="s">
        <v>5957</v>
      </c>
      <c r="G4125" t="s">
        <v>5969</v>
      </c>
      <c r="H4125" t="s">
        <v>681</v>
      </c>
      <c r="I4125" t="s">
        <v>706</v>
      </c>
      <c r="J4125" t="s">
        <v>707</v>
      </c>
      <c r="K4125" t="s">
        <v>1447</v>
      </c>
      <c r="L4125" t="s">
        <v>1949</v>
      </c>
      <c r="M4125">
        <v>177851</v>
      </c>
      <c r="N4125">
        <v>16000</v>
      </c>
      <c r="O4125" s="59">
        <v>26138324</v>
      </c>
    </row>
    <row r="4126" spans="1:15" x14ac:dyDescent="0.3">
      <c r="A4126" t="s">
        <v>676</v>
      </c>
      <c r="B4126">
        <v>112.01</v>
      </c>
      <c r="C4126">
        <v>2</v>
      </c>
      <c r="D4126" s="18">
        <v>39125</v>
      </c>
      <c r="E4126" s="18">
        <v>39174</v>
      </c>
      <c r="F4126" t="s">
        <v>5960</v>
      </c>
      <c r="G4126" t="s">
        <v>5969</v>
      </c>
      <c r="H4126" t="s">
        <v>681</v>
      </c>
      <c r="I4126" t="s">
        <v>672</v>
      </c>
      <c r="J4126" t="s">
        <v>779</v>
      </c>
      <c r="K4126" t="s">
        <v>780</v>
      </c>
      <c r="L4126" t="s">
        <v>1948</v>
      </c>
      <c r="M4126">
        <v>348949</v>
      </c>
      <c r="N4126">
        <v>16000</v>
      </c>
      <c r="O4126" s="59">
        <v>25423217</v>
      </c>
    </row>
    <row r="4127" spans="1:15" x14ac:dyDescent="0.3">
      <c r="A4127" t="s">
        <v>690</v>
      </c>
      <c r="B4127">
        <v>112.39</v>
      </c>
      <c r="C4127">
        <v>1</v>
      </c>
      <c r="D4127" s="18">
        <v>39140</v>
      </c>
      <c r="E4127" s="18">
        <v>39158</v>
      </c>
      <c r="F4127" t="s">
        <v>5960</v>
      </c>
      <c r="G4127" t="s">
        <v>5969</v>
      </c>
      <c r="H4127" t="s">
        <v>681</v>
      </c>
      <c r="I4127" t="s">
        <v>722</v>
      </c>
      <c r="J4127" t="s">
        <v>797</v>
      </c>
      <c r="K4127" t="s">
        <v>1536</v>
      </c>
      <c r="L4127" t="s">
        <v>1947</v>
      </c>
      <c r="M4127">
        <v>104764</v>
      </c>
      <c r="N4127">
        <v>16000</v>
      </c>
      <c r="O4127" s="59">
        <v>25453605</v>
      </c>
    </row>
    <row r="4128" spans="1:15" x14ac:dyDescent="0.3">
      <c r="A4128" t="s">
        <v>709</v>
      </c>
      <c r="B4128">
        <v>135.12</v>
      </c>
      <c r="C4128">
        <v>2</v>
      </c>
      <c r="D4128" s="18">
        <v>39433</v>
      </c>
      <c r="E4128" s="18">
        <v>39476</v>
      </c>
      <c r="F4128" t="s">
        <v>5959</v>
      </c>
      <c r="G4128" t="s">
        <v>5969</v>
      </c>
      <c r="H4128" t="s">
        <v>681</v>
      </c>
      <c r="I4128" t="s">
        <v>746</v>
      </c>
      <c r="J4128" t="s">
        <v>782</v>
      </c>
      <c r="K4128" t="s">
        <v>923</v>
      </c>
      <c r="L4128" t="s">
        <v>1946</v>
      </c>
      <c r="M4128">
        <v>382718</v>
      </c>
      <c r="N4128">
        <v>16000</v>
      </c>
      <c r="O4128" s="59">
        <v>17834892</v>
      </c>
    </row>
    <row r="4129" spans="1:15" x14ac:dyDescent="0.3">
      <c r="A4129" t="s">
        <v>676</v>
      </c>
      <c r="B4129">
        <v>122.85</v>
      </c>
      <c r="C4129">
        <v>2</v>
      </c>
      <c r="D4129" s="18">
        <v>39237</v>
      </c>
      <c r="E4129" s="18">
        <v>39309</v>
      </c>
      <c r="F4129" t="s">
        <v>5957</v>
      </c>
      <c r="G4129" t="s">
        <v>5969</v>
      </c>
      <c r="H4129" t="s">
        <v>681</v>
      </c>
      <c r="I4129" t="s">
        <v>678</v>
      </c>
      <c r="J4129" t="s">
        <v>1246</v>
      </c>
      <c r="K4129" t="s">
        <v>1247</v>
      </c>
      <c r="L4129" t="s">
        <v>1945</v>
      </c>
      <c r="M4129">
        <v>2791099</v>
      </c>
      <c r="N4129">
        <v>16000</v>
      </c>
      <c r="O4129" s="59">
        <v>26251490</v>
      </c>
    </row>
    <row r="4130" spans="1:15" x14ac:dyDescent="0.3">
      <c r="A4130" t="s">
        <v>690</v>
      </c>
      <c r="B4130">
        <v>123.68</v>
      </c>
      <c r="C4130">
        <v>3</v>
      </c>
      <c r="D4130" s="18">
        <v>39335</v>
      </c>
      <c r="E4130" s="18">
        <v>39356</v>
      </c>
      <c r="F4130" t="s">
        <v>5958</v>
      </c>
      <c r="G4130" t="s">
        <v>5969</v>
      </c>
      <c r="H4130" t="s">
        <v>675</v>
      </c>
      <c r="I4130" t="s">
        <v>711</v>
      </c>
      <c r="J4130" t="s">
        <v>712</v>
      </c>
      <c r="K4130" t="s">
        <v>923</v>
      </c>
      <c r="L4130" t="s">
        <v>922</v>
      </c>
      <c r="M4130">
        <v>2481888</v>
      </c>
      <c r="N4130">
        <v>30300</v>
      </c>
      <c r="O4130" s="59">
        <v>26999122</v>
      </c>
    </row>
    <row r="4131" spans="1:15" x14ac:dyDescent="0.3">
      <c r="A4131" t="s">
        <v>696</v>
      </c>
      <c r="B4131">
        <v>168.82</v>
      </c>
      <c r="C4131">
        <v>2</v>
      </c>
      <c r="D4131" s="18">
        <v>39242</v>
      </c>
      <c r="E4131" s="18">
        <v>39255</v>
      </c>
      <c r="F4131" t="s">
        <v>5957</v>
      </c>
      <c r="G4131" t="s">
        <v>5968</v>
      </c>
      <c r="H4131" t="s">
        <v>720</v>
      </c>
      <c r="I4131" t="s">
        <v>693</v>
      </c>
      <c r="J4131" t="s">
        <v>694</v>
      </c>
      <c r="K4131" t="s">
        <v>1156</v>
      </c>
      <c r="L4131" t="s">
        <v>1944</v>
      </c>
      <c r="M4131">
        <v>2303022</v>
      </c>
      <c r="N4131">
        <v>90830</v>
      </c>
      <c r="O4131" s="59">
        <v>26314297</v>
      </c>
    </row>
    <row r="4132" spans="1:15" x14ac:dyDescent="0.3">
      <c r="A4132" t="s">
        <v>690</v>
      </c>
      <c r="B4132">
        <v>121.13</v>
      </c>
      <c r="C4132">
        <v>1</v>
      </c>
      <c r="D4132" s="18">
        <v>39123</v>
      </c>
      <c r="E4132" s="18">
        <v>39144</v>
      </c>
      <c r="F4132" t="s">
        <v>5960</v>
      </c>
      <c r="G4132" t="s">
        <v>5969</v>
      </c>
      <c r="H4132" t="s">
        <v>675</v>
      </c>
      <c r="I4132" t="s">
        <v>711</v>
      </c>
      <c r="J4132" t="s">
        <v>712</v>
      </c>
      <c r="K4132" t="s">
        <v>935</v>
      </c>
      <c r="L4132" t="s">
        <v>1943</v>
      </c>
      <c r="M4132">
        <v>770987</v>
      </c>
      <c r="N4132">
        <v>30300</v>
      </c>
      <c r="O4132" s="59">
        <v>25355132</v>
      </c>
    </row>
    <row r="4133" spans="1:15" x14ac:dyDescent="0.3">
      <c r="A4133" t="s">
        <v>690</v>
      </c>
      <c r="B4133">
        <v>92.9</v>
      </c>
      <c r="C4133">
        <v>2</v>
      </c>
      <c r="D4133" s="18">
        <v>39088</v>
      </c>
      <c r="E4133" s="18">
        <v>39122</v>
      </c>
      <c r="F4133" t="s">
        <v>5960</v>
      </c>
      <c r="G4133" t="s">
        <v>5969</v>
      </c>
      <c r="H4133" t="s">
        <v>681</v>
      </c>
      <c r="I4133" t="s">
        <v>711</v>
      </c>
      <c r="J4133" t="s">
        <v>712</v>
      </c>
      <c r="K4133" t="s">
        <v>924</v>
      </c>
      <c r="L4133" t="s">
        <v>831</v>
      </c>
      <c r="M4133">
        <v>150333</v>
      </c>
      <c r="N4133">
        <v>16000</v>
      </c>
      <c r="O4133" s="59">
        <v>25109872</v>
      </c>
    </row>
    <row r="4134" spans="1:15" x14ac:dyDescent="0.3">
      <c r="A4134" t="s">
        <v>696</v>
      </c>
      <c r="B4134">
        <v>168.82</v>
      </c>
      <c r="C4134">
        <v>2</v>
      </c>
      <c r="D4134" s="18">
        <v>39193</v>
      </c>
      <c r="E4134" s="18">
        <v>39199</v>
      </c>
      <c r="F4134" t="s">
        <v>5957</v>
      </c>
      <c r="G4134" t="s">
        <v>5968</v>
      </c>
      <c r="H4134" t="s">
        <v>720</v>
      </c>
      <c r="I4134" t="s">
        <v>693</v>
      </c>
      <c r="J4134" t="s">
        <v>694</v>
      </c>
      <c r="K4134" t="s">
        <v>1942</v>
      </c>
      <c r="L4134" t="s">
        <v>1941</v>
      </c>
      <c r="M4134">
        <v>789989</v>
      </c>
      <c r="N4134">
        <v>90830</v>
      </c>
      <c r="O4134" s="59">
        <v>26103977</v>
      </c>
    </row>
    <row r="4135" spans="1:15" x14ac:dyDescent="0.3">
      <c r="A4135" t="s">
        <v>690</v>
      </c>
      <c r="B4135">
        <v>104.82</v>
      </c>
      <c r="C4135">
        <v>2</v>
      </c>
      <c r="D4135" s="18">
        <v>39137</v>
      </c>
      <c r="E4135" s="18">
        <v>39138</v>
      </c>
      <c r="F4135" t="s">
        <v>5960</v>
      </c>
      <c r="G4135" t="s">
        <v>5969</v>
      </c>
      <c r="H4135" t="s">
        <v>681</v>
      </c>
      <c r="I4135" t="s">
        <v>687</v>
      </c>
      <c r="J4135" t="s">
        <v>688</v>
      </c>
      <c r="K4135" t="s">
        <v>1925</v>
      </c>
      <c r="L4135" t="s">
        <v>1924</v>
      </c>
      <c r="M4135">
        <v>1923958</v>
      </c>
      <c r="N4135">
        <v>16000</v>
      </c>
      <c r="O4135" s="59">
        <v>25515463</v>
      </c>
    </row>
    <row r="4136" spans="1:15" x14ac:dyDescent="0.3">
      <c r="A4136" t="s">
        <v>690</v>
      </c>
      <c r="B4136">
        <v>98.91</v>
      </c>
      <c r="C4136">
        <v>1</v>
      </c>
      <c r="D4136" s="18">
        <v>39284</v>
      </c>
      <c r="E4136" s="18">
        <v>39307</v>
      </c>
      <c r="F4136" t="s">
        <v>5958</v>
      </c>
      <c r="G4136" t="s">
        <v>5969</v>
      </c>
      <c r="H4136" t="s">
        <v>681</v>
      </c>
      <c r="I4136" t="s">
        <v>711</v>
      </c>
      <c r="J4136" t="s">
        <v>712</v>
      </c>
      <c r="K4136" t="s">
        <v>1940</v>
      </c>
      <c r="L4136" t="s">
        <v>1939</v>
      </c>
      <c r="M4136">
        <v>155907</v>
      </c>
      <c r="N4136">
        <v>16000</v>
      </c>
      <c r="O4136" s="59">
        <v>26621439</v>
      </c>
    </row>
    <row r="4137" spans="1:15" x14ac:dyDescent="0.3">
      <c r="A4137" t="s">
        <v>690</v>
      </c>
      <c r="B4137">
        <v>90.24</v>
      </c>
      <c r="C4137">
        <v>1</v>
      </c>
      <c r="D4137" s="18">
        <v>39377</v>
      </c>
      <c r="E4137" s="18">
        <v>39389</v>
      </c>
      <c r="F4137" t="s">
        <v>5959</v>
      </c>
      <c r="G4137" t="s">
        <v>5969</v>
      </c>
      <c r="H4137" t="s">
        <v>681</v>
      </c>
      <c r="I4137" t="s">
        <v>687</v>
      </c>
      <c r="J4137" t="s">
        <v>688</v>
      </c>
      <c r="K4137" t="s">
        <v>847</v>
      </c>
      <c r="L4137" t="s">
        <v>1938</v>
      </c>
      <c r="M4137">
        <v>269109</v>
      </c>
      <c r="N4137">
        <v>16000</v>
      </c>
      <c r="O4137" s="59">
        <v>27391961</v>
      </c>
    </row>
    <row r="4138" spans="1:15" x14ac:dyDescent="0.3">
      <c r="A4138" t="s">
        <v>709</v>
      </c>
      <c r="B4138">
        <v>192.07</v>
      </c>
      <c r="C4138">
        <v>2</v>
      </c>
      <c r="D4138" s="18">
        <v>39352</v>
      </c>
      <c r="E4138" s="18">
        <v>39383</v>
      </c>
      <c r="F4138" t="s">
        <v>5958</v>
      </c>
      <c r="G4138" t="s">
        <v>5969</v>
      </c>
      <c r="H4138" t="s">
        <v>699</v>
      </c>
      <c r="I4138" t="s">
        <v>706</v>
      </c>
      <c r="J4138" t="s">
        <v>707</v>
      </c>
      <c r="K4138" t="s">
        <v>1937</v>
      </c>
      <c r="L4138" t="s">
        <v>1936</v>
      </c>
      <c r="M4138">
        <v>940936</v>
      </c>
      <c r="N4138">
        <v>70700</v>
      </c>
      <c r="O4138" s="59">
        <v>27096878</v>
      </c>
    </row>
    <row r="4139" spans="1:15" x14ac:dyDescent="0.3">
      <c r="A4139" t="s">
        <v>690</v>
      </c>
      <c r="B4139">
        <v>136.75</v>
      </c>
      <c r="C4139">
        <v>2</v>
      </c>
      <c r="D4139" s="18">
        <v>39229</v>
      </c>
      <c r="E4139" s="18">
        <v>39248</v>
      </c>
      <c r="F4139" t="s">
        <v>5957</v>
      </c>
      <c r="G4139" t="s">
        <v>5969</v>
      </c>
      <c r="H4139" t="s">
        <v>675</v>
      </c>
      <c r="I4139" t="s">
        <v>687</v>
      </c>
      <c r="J4139" t="s">
        <v>688</v>
      </c>
      <c r="K4139" t="s">
        <v>1935</v>
      </c>
      <c r="L4139" t="s">
        <v>1934</v>
      </c>
      <c r="M4139">
        <v>2570183</v>
      </c>
      <c r="N4139">
        <v>30300</v>
      </c>
      <c r="O4139" s="59">
        <v>26198419</v>
      </c>
    </row>
    <row r="4140" spans="1:15" x14ac:dyDescent="0.3">
      <c r="A4140" t="s">
        <v>696</v>
      </c>
      <c r="B4140">
        <v>168.82</v>
      </c>
      <c r="C4140">
        <v>2</v>
      </c>
      <c r="D4140" s="18">
        <v>39237</v>
      </c>
      <c r="E4140" s="18">
        <v>39252</v>
      </c>
      <c r="F4140" t="s">
        <v>5957</v>
      </c>
      <c r="G4140" t="s">
        <v>5968</v>
      </c>
      <c r="H4140" t="s">
        <v>720</v>
      </c>
      <c r="I4140" t="s">
        <v>693</v>
      </c>
      <c r="J4140" t="s">
        <v>694</v>
      </c>
      <c r="K4140" t="s">
        <v>1013</v>
      </c>
      <c r="L4140" t="s">
        <v>1933</v>
      </c>
      <c r="M4140">
        <v>2229093</v>
      </c>
      <c r="N4140">
        <v>90830</v>
      </c>
      <c r="O4140" s="59">
        <v>26259886</v>
      </c>
    </row>
    <row r="4141" spans="1:15" x14ac:dyDescent="0.3">
      <c r="A4141" t="s">
        <v>696</v>
      </c>
      <c r="B4141">
        <v>157.91999999999999</v>
      </c>
      <c r="C4141">
        <v>3</v>
      </c>
      <c r="D4141" s="18">
        <v>39345</v>
      </c>
      <c r="E4141" s="18">
        <v>39356</v>
      </c>
      <c r="F4141" t="s">
        <v>5958</v>
      </c>
      <c r="G4141" t="s">
        <v>5969</v>
      </c>
      <c r="H4141" t="s">
        <v>675</v>
      </c>
      <c r="I4141" t="s">
        <v>693</v>
      </c>
      <c r="J4141" t="s">
        <v>694</v>
      </c>
      <c r="K4141" t="s">
        <v>1438</v>
      </c>
      <c r="L4141" t="s">
        <v>1437</v>
      </c>
      <c r="M4141">
        <v>2614210</v>
      </c>
      <c r="N4141">
        <v>30300</v>
      </c>
      <c r="O4141" s="59">
        <v>27069832</v>
      </c>
    </row>
    <row r="4142" spans="1:15" x14ac:dyDescent="0.3">
      <c r="A4142" t="s">
        <v>696</v>
      </c>
      <c r="B4142">
        <v>161.15</v>
      </c>
      <c r="C4142">
        <v>3</v>
      </c>
      <c r="D4142" s="18">
        <v>39369</v>
      </c>
      <c r="E4142" s="18">
        <v>39387</v>
      </c>
      <c r="F4142" t="s">
        <v>5959</v>
      </c>
      <c r="G4142" t="s">
        <v>5969</v>
      </c>
      <c r="H4142" t="s">
        <v>675</v>
      </c>
      <c r="I4142" t="s">
        <v>693</v>
      </c>
      <c r="J4142" t="s">
        <v>694</v>
      </c>
      <c r="K4142" t="s">
        <v>1932</v>
      </c>
      <c r="L4142" t="s">
        <v>1931</v>
      </c>
      <c r="M4142">
        <v>2006363</v>
      </c>
      <c r="N4142">
        <v>30300</v>
      </c>
      <c r="O4142" s="59">
        <v>27287493</v>
      </c>
    </row>
    <row r="4143" spans="1:15" x14ac:dyDescent="0.3">
      <c r="A4143" t="s">
        <v>690</v>
      </c>
      <c r="B4143">
        <v>90.24</v>
      </c>
      <c r="C4143">
        <v>1</v>
      </c>
      <c r="D4143" s="18">
        <v>39359</v>
      </c>
      <c r="E4143" s="18">
        <v>39362</v>
      </c>
      <c r="F4143" t="s">
        <v>5959</v>
      </c>
      <c r="G4143" t="s">
        <v>5969</v>
      </c>
      <c r="H4143" t="s">
        <v>681</v>
      </c>
      <c r="I4143" t="s">
        <v>687</v>
      </c>
      <c r="J4143" t="s">
        <v>688</v>
      </c>
      <c r="K4143" t="s">
        <v>928</v>
      </c>
      <c r="L4143" t="s">
        <v>1325</v>
      </c>
      <c r="M4143">
        <v>9195559</v>
      </c>
      <c r="N4143">
        <v>16000</v>
      </c>
      <c r="O4143" s="59">
        <v>27226329</v>
      </c>
    </row>
    <row r="4144" spans="1:15" x14ac:dyDescent="0.3">
      <c r="A4144" t="s">
        <v>690</v>
      </c>
      <c r="B4144">
        <v>124.33</v>
      </c>
      <c r="C4144">
        <v>1</v>
      </c>
      <c r="D4144" s="18">
        <v>39249</v>
      </c>
      <c r="E4144" s="18">
        <v>39257</v>
      </c>
      <c r="F4144" t="s">
        <v>5957</v>
      </c>
      <c r="G4144" t="s">
        <v>5969</v>
      </c>
      <c r="H4144" t="s">
        <v>681</v>
      </c>
      <c r="I4144" t="s">
        <v>722</v>
      </c>
      <c r="J4144" t="s">
        <v>843</v>
      </c>
      <c r="K4144" t="s">
        <v>1118</v>
      </c>
      <c r="L4144" t="s">
        <v>1910</v>
      </c>
      <c r="M4144">
        <v>1964763</v>
      </c>
      <c r="N4144">
        <v>16000</v>
      </c>
      <c r="O4144" s="59">
        <v>26350538</v>
      </c>
    </row>
    <row r="4145" spans="1:15" x14ac:dyDescent="0.3">
      <c r="A4145" t="s">
        <v>690</v>
      </c>
      <c r="B4145">
        <v>124.33</v>
      </c>
      <c r="C4145">
        <v>1</v>
      </c>
      <c r="D4145" s="18">
        <v>39347</v>
      </c>
      <c r="E4145" s="18">
        <v>39380</v>
      </c>
      <c r="F4145" t="s">
        <v>5958</v>
      </c>
      <c r="G4145" t="s">
        <v>5969</v>
      </c>
      <c r="H4145" t="s">
        <v>681</v>
      </c>
      <c r="I4145" t="s">
        <v>722</v>
      </c>
      <c r="J4145" t="s">
        <v>797</v>
      </c>
      <c r="K4145" t="s">
        <v>1930</v>
      </c>
      <c r="L4145" t="s">
        <v>1929</v>
      </c>
      <c r="M4145">
        <v>126105</v>
      </c>
      <c r="N4145">
        <v>16000</v>
      </c>
      <c r="O4145" s="59">
        <v>27106171</v>
      </c>
    </row>
    <row r="4146" spans="1:15" x14ac:dyDescent="0.3">
      <c r="A4146" t="s">
        <v>696</v>
      </c>
      <c r="B4146">
        <v>124.43</v>
      </c>
      <c r="C4146">
        <v>1</v>
      </c>
      <c r="D4146" s="18">
        <v>39370</v>
      </c>
      <c r="E4146" s="18">
        <v>39385</v>
      </c>
      <c r="F4146" t="s">
        <v>5959</v>
      </c>
      <c r="G4146" t="s">
        <v>5969</v>
      </c>
      <c r="H4146" t="s">
        <v>681</v>
      </c>
      <c r="I4146" t="s">
        <v>693</v>
      </c>
      <c r="J4146" t="s">
        <v>694</v>
      </c>
      <c r="K4146" t="s">
        <v>1686</v>
      </c>
      <c r="L4146" t="s">
        <v>1634</v>
      </c>
      <c r="M4146">
        <v>355845</v>
      </c>
      <c r="N4146">
        <v>16000</v>
      </c>
      <c r="O4146" s="59">
        <v>27288541</v>
      </c>
    </row>
    <row r="4147" spans="1:15" x14ac:dyDescent="0.3">
      <c r="A4147" t="s">
        <v>696</v>
      </c>
      <c r="B4147">
        <v>168.82</v>
      </c>
      <c r="C4147">
        <v>2</v>
      </c>
      <c r="D4147" s="18">
        <v>39227</v>
      </c>
      <c r="E4147" s="18">
        <v>39239</v>
      </c>
      <c r="F4147" t="s">
        <v>5957</v>
      </c>
      <c r="G4147" t="s">
        <v>5968</v>
      </c>
      <c r="H4147" t="s">
        <v>720</v>
      </c>
      <c r="I4147" t="s">
        <v>693</v>
      </c>
      <c r="J4147" t="s">
        <v>694</v>
      </c>
      <c r="K4147" t="s">
        <v>1156</v>
      </c>
      <c r="L4147" t="s">
        <v>1928</v>
      </c>
      <c r="M4147">
        <v>350360</v>
      </c>
      <c r="N4147">
        <v>90830</v>
      </c>
      <c r="O4147" s="59">
        <v>26370358</v>
      </c>
    </row>
    <row r="4148" spans="1:15" x14ac:dyDescent="0.3">
      <c r="A4148" t="s">
        <v>709</v>
      </c>
      <c r="B4148">
        <v>111.79</v>
      </c>
      <c r="C4148">
        <v>2</v>
      </c>
      <c r="D4148" s="18">
        <v>39303</v>
      </c>
      <c r="E4148" s="18">
        <v>39340</v>
      </c>
      <c r="F4148" t="s">
        <v>5958</v>
      </c>
      <c r="G4148" t="s">
        <v>5969</v>
      </c>
      <c r="H4148" t="s">
        <v>681</v>
      </c>
      <c r="I4148" t="s">
        <v>746</v>
      </c>
      <c r="J4148" t="s">
        <v>833</v>
      </c>
      <c r="K4148" t="s">
        <v>1899</v>
      </c>
      <c r="L4148" t="s">
        <v>1898</v>
      </c>
      <c r="M4148">
        <v>2385662</v>
      </c>
      <c r="N4148">
        <v>16000</v>
      </c>
      <c r="O4148" s="59">
        <v>17754613</v>
      </c>
    </row>
    <row r="4149" spans="1:15" x14ac:dyDescent="0.3">
      <c r="A4149" t="s">
        <v>690</v>
      </c>
      <c r="B4149">
        <v>183.95</v>
      </c>
      <c r="C4149">
        <v>3</v>
      </c>
      <c r="D4149" s="18">
        <v>39184</v>
      </c>
      <c r="E4149" s="18">
        <v>39192</v>
      </c>
      <c r="F4149" t="s">
        <v>5957</v>
      </c>
      <c r="G4149" t="s">
        <v>5968</v>
      </c>
      <c r="H4149" t="s">
        <v>755</v>
      </c>
      <c r="I4149" t="s">
        <v>711</v>
      </c>
      <c r="J4149" t="s">
        <v>712</v>
      </c>
      <c r="K4149" t="s">
        <v>1927</v>
      </c>
      <c r="L4149" t="s">
        <v>1926</v>
      </c>
      <c r="M4149">
        <v>158996</v>
      </c>
      <c r="N4149">
        <v>87000</v>
      </c>
      <c r="O4149" s="59">
        <v>25805843</v>
      </c>
    </row>
    <row r="4150" spans="1:15" x14ac:dyDescent="0.3">
      <c r="A4150" t="s">
        <v>690</v>
      </c>
      <c r="B4150">
        <v>104.82</v>
      </c>
      <c r="C4150">
        <v>2</v>
      </c>
      <c r="D4150" s="18">
        <v>39307</v>
      </c>
      <c r="E4150" s="18">
        <v>39324</v>
      </c>
      <c r="F4150" t="s">
        <v>5958</v>
      </c>
      <c r="G4150" t="s">
        <v>5969</v>
      </c>
      <c r="H4150" t="s">
        <v>681</v>
      </c>
      <c r="I4150" t="s">
        <v>687</v>
      </c>
      <c r="J4150" t="s">
        <v>688</v>
      </c>
      <c r="K4150" t="s">
        <v>1925</v>
      </c>
      <c r="L4150" t="s">
        <v>1924</v>
      </c>
      <c r="M4150">
        <v>1923958</v>
      </c>
      <c r="N4150">
        <v>16000</v>
      </c>
      <c r="O4150" s="59">
        <v>26792129</v>
      </c>
    </row>
    <row r="4151" spans="1:15" x14ac:dyDescent="0.3">
      <c r="A4151" t="s">
        <v>709</v>
      </c>
      <c r="B4151">
        <v>125.71</v>
      </c>
      <c r="C4151">
        <v>3</v>
      </c>
      <c r="D4151" s="18">
        <v>39286</v>
      </c>
      <c r="E4151" s="18">
        <v>39316</v>
      </c>
      <c r="F4151" t="s">
        <v>5958</v>
      </c>
      <c r="G4151" t="s">
        <v>5968</v>
      </c>
      <c r="H4151" t="s">
        <v>720</v>
      </c>
      <c r="I4151" t="s">
        <v>706</v>
      </c>
      <c r="J4151" t="s">
        <v>707</v>
      </c>
      <c r="K4151" t="s">
        <v>1923</v>
      </c>
      <c r="L4151" t="s">
        <v>1922</v>
      </c>
      <c r="M4151">
        <v>184348</v>
      </c>
      <c r="N4151">
        <v>90830</v>
      </c>
      <c r="O4151" s="59">
        <v>26569242</v>
      </c>
    </row>
    <row r="4152" spans="1:15" x14ac:dyDescent="0.3">
      <c r="A4152" t="s">
        <v>690</v>
      </c>
      <c r="B4152">
        <v>112.39</v>
      </c>
      <c r="C4152">
        <v>1</v>
      </c>
      <c r="D4152" s="18">
        <v>39401</v>
      </c>
      <c r="E4152" s="18">
        <v>39415</v>
      </c>
      <c r="F4152" t="s">
        <v>5959</v>
      </c>
      <c r="G4152" t="s">
        <v>5969</v>
      </c>
      <c r="H4152" t="s">
        <v>681</v>
      </c>
      <c r="I4152" t="s">
        <v>722</v>
      </c>
      <c r="J4152" t="s">
        <v>797</v>
      </c>
      <c r="K4152" t="s">
        <v>1921</v>
      </c>
      <c r="L4152" t="s">
        <v>1159</v>
      </c>
      <c r="M4152">
        <v>104270</v>
      </c>
      <c r="N4152">
        <v>16000</v>
      </c>
      <c r="O4152" s="59">
        <v>27672785</v>
      </c>
    </row>
    <row r="4153" spans="1:15" x14ac:dyDescent="0.3">
      <c r="A4153" t="s">
        <v>676</v>
      </c>
      <c r="B4153">
        <v>122.85</v>
      </c>
      <c r="C4153">
        <v>2</v>
      </c>
      <c r="D4153" s="18">
        <v>39095</v>
      </c>
      <c r="E4153" s="18">
        <v>39123</v>
      </c>
      <c r="F4153" t="s">
        <v>5960</v>
      </c>
      <c r="G4153" t="s">
        <v>5969</v>
      </c>
      <c r="H4153" t="s">
        <v>681</v>
      </c>
      <c r="I4153" t="s">
        <v>678</v>
      </c>
      <c r="J4153" t="s">
        <v>1246</v>
      </c>
      <c r="K4153" t="s">
        <v>1793</v>
      </c>
      <c r="L4153" t="s">
        <v>1920</v>
      </c>
      <c r="M4153">
        <v>252210</v>
      </c>
      <c r="N4153">
        <v>16000</v>
      </c>
      <c r="O4153" s="59">
        <v>25216777</v>
      </c>
    </row>
    <row r="4154" spans="1:15" x14ac:dyDescent="0.3">
      <c r="A4154" t="s">
        <v>696</v>
      </c>
      <c r="B4154">
        <v>181.28</v>
      </c>
      <c r="C4154">
        <v>3</v>
      </c>
      <c r="D4154" s="18">
        <v>39237</v>
      </c>
      <c r="E4154" s="18">
        <v>39254</v>
      </c>
      <c r="F4154" t="s">
        <v>5957</v>
      </c>
      <c r="G4154" t="s">
        <v>5969</v>
      </c>
      <c r="H4154" t="s">
        <v>699</v>
      </c>
      <c r="I4154" t="s">
        <v>693</v>
      </c>
      <c r="J4154" t="s">
        <v>694</v>
      </c>
      <c r="K4154" t="s">
        <v>811</v>
      </c>
      <c r="L4154" t="s">
        <v>1919</v>
      </c>
      <c r="M4154">
        <v>961771</v>
      </c>
      <c r="N4154">
        <v>70700</v>
      </c>
      <c r="O4154" s="59">
        <v>26126995</v>
      </c>
    </row>
    <row r="4155" spans="1:15" x14ac:dyDescent="0.3">
      <c r="A4155" t="s">
        <v>696</v>
      </c>
      <c r="B4155">
        <v>136.43</v>
      </c>
      <c r="C4155">
        <v>2</v>
      </c>
      <c r="D4155" s="18">
        <v>39410</v>
      </c>
      <c r="E4155" s="18">
        <v>39413</v>
      </c>
      <c r="F4155" t="s">
        <v>5959</v>
      </c>
      <c r="G4155" t="s">
        <v>5968</v>
      </c>
      <c r="H4155" t="s">
        <v>720</v>
      </c>
      <c r="I4155" t="s">
        <v>693</v>
      </c>
      <c r="J4155" t="s">
        <v>694</v>
      </c>
      <c r="K4155" t="s">
        <v>1484</v>
      </c>
      <c r="L4155" t="s">
        <v>1918</v>
      </c>
      <c r="M4155">
        <v>1735768</v>
      </c>
      <c r="N4155">
        <v>90830</v>
      </c>
      <c r="O4155" s="59">
        <v>2467340</v>
      </c>
    </row>
    <row r="4156" spans="1:15" x14ac:dyDescent="0.3">
      <c r="A4156" t="s">
        <v>696</v>
      </c>
      <c r="B4156">
        <v>139.68</v>
      </c>
      <c r="C4156">
        <v>2</v>
      </c>
      <c r="D4156" s="18">
        <v>39303</v>
      </c>
      <c r="E4156" s="18">
        <v>39307</v>
      </c>
      <c r="F4156" t="s">
        <v>5958</v>
      </c>
      <c r="G4156" t="s">
        <v>5968</v>
      </c>
      <c r="H4156" t="s">
        <v>720</v>
      </c>
      <c r="I4156" t="s">
        <v>693</v>
      </c>
      <c r="J4156" t="s">
        <v>694</v>
      </c>
      <c r="K4156" t="s">
        <v>698</v>
      </c>
      <c r="L4156" t="s">
        <v>1917</v>
      </c>
      <c r="M4156">
        <v>369352</v>
      </c>
      <c r="N4156">
        <v>90830</v>
      </c>
      <c r="O4156" s="59">
        <v>26908901</v>
      </c>
    </row>
    <row r="4157" spans="1:15" x14ac:dyDescent="0.3">
      <c r="A4157" t="s">
        <v>690</v>
      </c>
      <c r="B4157">
        <v>90.24</v>
      </c>
      <c r="C4157">
        <v>1</v>
      </c>
      <c r="D4157" s="18">
        <v>39341</v>
      </c>
      <c r="E4157" s="18">
        <v>39378</v>
      </c>
      <c r="F4157" t="s">
        <v>5958</v>
      </c>
      <c r="G4157" t="s">
        <v>5969</v>
      </c>
      <c r="H4157" t="s">
        <v>681</v>
      </c>
      <c r="I4157" t="s">
        <v>687</v>
      </c>
      <c r="J4157" t="s">
        <v>688</v>
      </c>
      <c r="K4157" t="s">
        <v>1916</v>
      </c>
      <c r="L4157" t="s">
        <v>814</v>
      </c>
      <c r="M4157">
        <v>9195726</v>
      </c>
      <c r="N4157">
        <v>16000</v>
      </c>
      <c r="O4157" s="59">
        <v>27062448</v>
      </c>
    </row>
    <row r="4158" spans="1:15" x14ac:dyDescent="0.3">
      <c r="A4158" t="s">
        <v>690</v>
      </c>
      <c r="B4158">
        <v>123.68</v>
      </c>
      <c r="C4158">
        <v>3</v>
      </c>
      <c r="D4158" s="18">
        <v>39402</v>
      </c>
      <c r="E4158" s="18">
        <v>39424</v>
      </c>
      <c r="F4158" t="s">
        <v>5959</v>
      </c>
      <c r="G4158" t="s">
        <v>5969</v>
      </c>
      <c r="H4158" t="s">
        <v>675</v>
      </c>
      <c r="I4158" t="s">
        <v>711</v>
      </c>
      <c r="J4158" t="s">
        <v>712</v>
      </c>
      <c r="K4158" t="s">
        <v>1915</v>
      </c>
      <c r="L4158" t="s">
        <v>1556</v>
      </c>
      <c r="M4158">
        <v>1936281</v>
      </c>
      <c r="N4158">
        <v>30300</v>
      </c>
      <c r="O4158" s="59">
        <v>27382450</v>
      </c>
    </row>
    <row r="4159" spans="1:15" x14ac:dyDescent="0.3">
      <c r="A4159" t="s">
        <v>690</v>
      </c>
      <c r="B4159">
        <v>118.3</v>
      </c>
      <c r="C4159">
        <v>1</v>
      </c>
      <c r="D4159" s="18">
        <v>39133</v>
      </c>
      <c r="E4159" s="18">
        <v>39148</v>
      </c>
      <c r="F4159" t="s">
        <v>5960</v>
      </c>
      <c r="G4159" t="s">
        <v>5968</v>
      </c>
      <c r="H4159" t="s">
        <v>720</v>
      </c>
      <c r="I4159" t="s">
        <v>711</v>
      </c>
      <c r="J4159" t="s">
        <v>712</v>
      </c>
      <c r="K4159" t="s">
        <v>1342</v>
      </c>
      <c r="L4159" t="s">
        <v>1914</v>
      </c>
      <c r="M4159">
        <v>2272123</v>
      </c>
      <c r="N4159">
        <v>90830</v>
      </c>
      <c r="O4159" s="59">
        <v>25408010</v>
      </c>
    </row>
    <row r="4160" spans="1:15" x14ac:dyDescent="0.3">
      <c r="A4160" t="s">
        <v>696</v>
      </c>
      <c r="B4160">
        <v>139.68</v>
      </c>
      <c r="C4160">
        <v>2</v>
      </c>
      <c r="D4160" s="18">
        <v>39446</v>
      </c>
      <c r="E4160" s="18">
        <v>39448</v>
      </c>
      <c r="F4160" t="s">
        <v>5959</v>
      </c>
      <c r="G4160" t="s">
        <v>5968</v>
      </c>
      <c r="H4160" t="s">
        <v>720</v>
      </c>
      <c r="I4160" t="s">
        <v>693</v>
      </c>
      <c r="J4160" t="s">
        <v>694</v>
      </c>
      <c r="K4160" t="s">
        <v>698</v>
      </c>
      <c r="L4160" t="s">
        <v>1913</v>
      </c>
      <c r="M4160">
        <v>2038146</v>
      </c>
      <c r="N4160">
        <v>90830</v>
      </c>
      <c r="O4160" s="59">
        <v>27891137</v>
      </c>
    </row>
    <row r="4161" spans="1:15" x14ac:dyDescent="0.3">
      <c r="A4161" t="s">
        <v>709</v>
      </c>
      <c r="B4161">
        <v>139.11000000000001</v>
      </c>
      <c r="C4161">
        <v>2</v>
      </c>
      <c r="D4161" s="18">
        <v>39132</v>
      </c>
      <c r="E4161" s="18">
        <v>39178</v>
      </c>
      <c r="F4161" t="s">
        <v>5960</v>
      </c>
      <c r="G4161" t="s">
        <v>5969</v>
      </c>
      <c r="H4161" t="s">
        <v>675</v>
      </c>
      <c r="I4161" t="s">
        <v>771</v>
      </c>
      <c r="J4161" t="s">
        <v>750</v>
      </c>
      <c r="K4161" t="s">
        <v>1912</v>
      </c>
      <c r="L4161" t="s">
        <v>1911</v>
      </c>
      <c r="M4161">
        <v>2809799</v>
      </c>
      <c r="N4161">
        <v>30300</v>
      </c>
      <c r="O4161" s="59">
        <v>1995917</v>
      </c>
    </row>
    <row r="4162" spans="1:15" x14ac:dyDescent="0.3">
      <c r="A4162" t="s">
        <v>690</v>
      </c>
      <c r="B4162">
        <v>184.32</v>
      </c>
      <c r="C4162">
        <v>2</v>
      </c>
      <c r="D4162" s="18">
        <v>39262</v>
      </c>
      <c r="E4162" s="18">
        <v>39295</v>
      </c>
      <c r="F4162" t="s">
        <v>5957</v>
      </c>
      <c r="G4162" t="s">
        <v>5969</v>
      </c>
      <c r="H4162" t="s">
        <v>699</v>
      </c>
      <c r="I4162" t="s">
        <v>722</v>
      </c>
      <c r="J4162" t="s">
        <v>797</v>
      </c>
      <c r="K4162" t="s">
        <v>1495</v>
      </c>
      <c r="L4162" t="s">
        <v>1494</v>
      </c>
      <c r="M4162">
        <v>933581</v>
      </c>
      <c r="N4162">
        <v>70700</v>
      </c>
      <c r="O4162" s="59">
        <v>26445218</v>
      </c>
    </row>
    <row r="4163" spans="1:15" x14ac:dyDescent="0.3">
      <c r="A4163" t="s">
        <v>696</v>
      </c>
      <c r="B4163">
        <v>139.68</v>
      </c>
      <c r="C4163">
        <v>2</v>
      </c>
      <c r="D4163" s="18">
        <v>39122</v>
      </c>
      <c r="E4163" s="18">
        <v>39135</v>
      </c>
      <c r="F4163" t="s">
        <v>5960</v>
      </c>
      <c r="G4163" t="s">
        <v>5968</v>
      </c>
      <c r="H4163" t="s">
        <v>720</v>
      </c>
      <c r="I4163" t="s">
        <v>693</v>
      </c>
      <c r="J4163" t="s">
        <v>694</v>
      </c>
      <c r="K4163" t="s">
        <v>698</v>
      </c>
      <c r="L4163" t="s">
        <v>856</v>
      </c>
      <c r="M4163">
        <v>367768</v>
      </c>
      <c r="N4163">
        <v>90830</v>
      </c>
      <c r="O4163" s="59">
        <v>1978818</v>
      </c>
    </row>
    <row r="4164" spans="1:15" x14ac:dyDescent="0.3">
      <c r="A4164" t="s">
        <v>709</v>
      </c>
      <c r="B4164">
        <v>184.64</v>
      </c>
      <c r="C4164">
        <v>4</v>
      </c>
      <c r="D4164" s="18">
        <v>39432</v>
      </c>
      <c r="E4164" s="18">
        <v>39435</v>
      </c>
      <c r="F4164" t="s">
        <v>5959</v>
      </c>
      <c r="G4164" t="s">
        <v>5969</v>
      </c>
      <c r="H4164" t="s">
        <v>699</v>
      </c>
      <c r="I4164" t="s">
        <v>726</v>
      </c>
      <c r="J4164" t="s">
        <v>750</v>
      </c>
      <c r="K4164" t="s">
        <v>982</v>
      </c>
      <c r="L4164" t="s">
        <v>1910</v>
      </c>
      <c r="M4164">
        <v>2822869</v>
      </c>
      <c r="N4164">
        <v>70700</v>
      </c>
      <c r="O4164" s="59">
        <v>27751989</v>
      </c>
    </row>
    <row r="4165" spans="1:15" x14ac:dyDescent="0.3">
      <c r="A4165" t="s">
        <v>690</v>
      </c>
      <c r="B4165">
        <v>181.83</v>
      </c>
      <c r="C4165">
        <v>4</v>
      </c>
      <c r="D4165" s="18">
        <v>39244</v>
      </c>
      <c r="E4165" s="18">
        <v>39260</v>
      </c>
      <c r="F4165" t="s">
        <v>5957</v>
      </c>
      <c r="G4165" t="s">
        <v>5969</v>
      </c>
      <c r="H4165" t="s">
        <v>699</v>
      </c>
      <c r="I4165" t="s">
        <v>711</v>
      </c>
      <c r="J4165" t="s">
        <v>712</v>
      </c>
      <c r="K4165" t="s">
        <v>1553</v>
      </c>
      <c r="L4165" t="s">
        <v>1909</v>
      </c>
      <c r="M4165">
        <v>135987</v>
      </c>
      <c r="N4165">
        <v>70700</v>
      </c>
      <c r="O4165" s="59">
        <v>26286219</v>
      </c>
    </row>
    <row r="4166" spans="1:15" x14ac:dyDescent="0.3">
      <c r="A4166" t="s">
        <v>690</v>
      </c>
      <c r="B4166">
        <v>98.91</v>
      </c>
      <c r="C4166">
        <v>1</v>
      </c>
      <c r="D4166" s="18">
        <v>39118</v>
      </c>
      <c r="E4166" s="18">
        <v>39127</v>
      </c>
      <c r="F4166" t="s">
        <v>5960</v>
      </c>
      <c r="G4166" t="s">
        <v>5969</v>
      </c>
      <c r="H4166" t="s">
        <v>681</v>
      </c>
      <c r="I4166" t="s">
        <v>711</v>
      </c>
      <c r="J4166" t="s">
        <v>712</v>
      </c>
      <c r="K4166" t="s">
        <v>1908</v>
      </c>
      <c r="L4166" t="s">
        <v>1907</v>
      </c>
      <c r="M4166">
        <v>2121080</v>
      </c>
      <c r="N4166">
        <v>16000</v>
      </c>
      <c r="O4166" s="59">
        <v>1971778</v>
      </c>
    </row>
    <row r="4167" spans="1:15" x14ac:dyDescent="0.3">
      <c r="A4167" t="s">
        <v>676</v>
      </c>
      <c r="B4167">
        <v>110.79</v>
      </c>
      <c r="C4167">
        <v>1</v>
      </c>
      <c r="D4167" s="18">
        <v>39103</v>
      </c>
      <c r="E4167" s="18">
        <v>39201</v>
      </c>
      <c r="F4167" t="s">
        <v>5960</v>
      </c>
      <c r="G4167" t="s">
        <v>5969</v>
      </c>
      <c r="H4167" t="s">
        <v>675</v>
      </c>
      <c r="I4167" t="s">
        <v>678</v>
      </c>
      <c r="J4167" t="s">
        <v>679</v>
      </c>
      <c r="K4167" t="s">
        <v>1906</v>
      </c>
      <c r="L4167" t="s">
        <v>1880</v>
      </c>
      <c r="M4167">
        <v>1930660</v>
      </c>
      <c r="N4167">
        <v>30300</v>
      </c>
      <c r="O4167" s="59">
        <v>1016975</v>
      </c>
    </row>
    <row r="4168" spans="1:15" x14ac:dyDescent="0.3">
      <c r="A4168" t="s">
        <v>696</v>
      </c>
      <c r="B4168">
        <v>185.27</v>
      </c>
      <c r="C4168">
        <v>3</v>
      </c>
      <c r="D4168" s="18">
        <v>39237</v>
      </c>
      <c r="E4168" s="18">
        <v>39254</v>
      </c>
      <c r="F4168" t="s">
        <v>5957</v>
      </c>
      <c r="G4168" t="s">
        <v>5969</v>
      </c>
      <c r="H4168" t="s">
        <v>699</v>
      </c>
      <c r="I4168" t="s">
        <v>693</v>
      </c>
      <c r="J4168" t="s">
        <v>694</v>
      </c>
      <c r="K4168" t="s">
        <v>953</v>
      </c>
      <c r="L4168" t="s">
        <v>1905</v>
      </c>
      <c r="M4168">
        <v>2672393</v>
      </c>
      <c r="N4168">
        <v>70700</v>
      </c>
      <c r="O4168" s="59">
        <v>26234172</v>
      </c>
    </row>
    <row r="4169" spans="1:15" x14ac:dyDescent="0.3">
      <c r="A4169" t="s">
        <v>696</v>
      </c>
      <c r="B4169">
        <v>157.91999999999999</v>
      </c>
      <c r="C4169">
        <v>3</v>
      </c>
      <c r="D4169" s="18">
        <v>39131</v>
      </c>
      <c r="E4169" s="18">
        <v>39147</v>
      </c>
      <c r="F4169" t="s">
        <v>5960</v>
      </c>
      <c r="G4169" t="s">
        <v>5969</v>
      </c>
      <c r="H4169" t="s">
        <v>675</v>
      </c>
      <c r="I4169" t="s">
        <v>693</v>
      </c>
      <c r="J4169" t="s">
        <v>694</v>
      </c>
      <c r="K4169" t="s">
        <v>733</v>
      </c>
      <c r="L4169" t="s">
        <v>1904</v>
      </c>
      <c r="M4169">
        <v>357918</v>
      </c>
      <c r="N4169">
        <v>30300</v>
      </c>
      <c r="O4169" s="59">
        <v>25474030</v>
      </c>
    </row>
    <row r="4170" spans="1:15" x14ac:dyDescent="0.3">
      <c r="A4170" t="s">
        <v>709</v>
      </c>
      <c r="B4170">
        <v>138.09</v>
      </c>
      <c r="C4170">
        <v>2</v>
      </c>
      <c r="D4170" s="18">
        <v>39123</v>
      </c>
      <c r="E4170" s="18">
        <v>39130</v>
      </c>
      <c r="F4170" t="s">
        <v>5960</v>
      </c>
      <c r="G4170" t="s">
        <v>5969</v>
      </c>
      <c r="H4170" t="s">
        <v>681</v>
      </c>
      <c r="I4170" t="s">
        <v>746</v>
      </c>
      <c r="J4170" t="s">
        <v>747</v>
      </c>
      <c r="K4170" t="s">
        <v>1034</v>
      </c>
      <c r="L4170" t="s">
        <v>1903</v>
      </c>
      <c r="M4170">
        <v>9224282</v>
      </c>
      <c r="N4170">
        <v>16000</v>
      </c>
      <c r="O4170" s="59">
        <v>17655498</v>
      </c>
    </row>
    <row r="4171" spans="1:15" x14ac:dyDescent="0.3">
      <c r="A4171" t="s">
        <v>696</v>
      </c>
      <c r="B4171">
        <v>168.49</v>
      </c>
      <c r="C4171">
        <v>3</v>
      </c>
      <c r="D4171" s="18">
        <v>39167</v>
      </c>
      <c r="E4171" s="18">
        <v>39192</v>
      </c>
      <c r="F4171" t="s">
        <v>5960</v>
      </c>
      <c r="G4171" t="s">
        <v>5968</v>
      </c>
      <c r="H4171" t="s">
        <v>720</v>
      </c>
      <c r="I4171" t="s">
        <v>693</v>
      </c>
      <c r="J4171" t="s">
        <v>694</v>
      </c>
      <c r="K4171" t="s">
        <v>1902</v>
      </c>
      <c r="L4171" t="s">
        <v>1901</v>
      </c>
      <c r="M4171">
        <v>358981</v>
      </c>
      <c r="N4171">
        <v>90830</v>
      </c>
      <c r="O4171" s="59">
        <v>2060636</v>
      </c>
    </row>
    <row r="4172" spans="1:15" x14ac:dyDescent="0.3">
      <c r="A4172" t="s">
        <v>696</v>
      </c>
      <c r="B4172">
        <v>155.44</v>
      </c>
      <c r="C4172">
        <v>3</v>
      </c>
      <c r="D4172" s="18">
        <v>39419</v>
      </c>
      <c r="E4172" s="18">
        <v>39421</v>
      </c>
      <c r="F4172" t="s">
        <v>5959</v>
      </c>
      <c r="G4172" t="s">
        <v>5969</v>
      </c>
      <c r="H4172" t="s">
        <v>675</v>
      </c>
      <c r="I4172" t="s">
        <v>693</v>
      </c>
      <c r="J4172" t="s">
        <v>694</v>
      </c>
      <c r="K4172" t="s">
        <v>698</v>
      </c>
      <c r="L4172" t="s">
        <v>1900</v>
      </c>
      <c r="M4172">
        <v>1955500</v>
      </c>
      <c r="N4172">
        <v>30300</v>
      </c>
      <c r="O4172" s="59">
        <v>27671424</v>
      </c>
    </row>
    <row r="4173" spans="1:15" x14ac:dyDescent="0.3">
      <c r="A4173" t="s">
        <v>709</v>
      </c>
      <c r="B4173">
        <v>111.79</v>
      </c>
      <c r="C4173">
        <v>2</v>
      </c>
      <c r="D4173" s="18">
        <v>39258</v>
      </c>
      <c r="E4173" s="18">
        <v>39292</v>
      </c>
      <c r="F4173" t="s">
        <v>5957</v>
      </c>
      <c r="G4173" t="s">
        <v>5969</v>
      </c>
      <c r="H4173" t="s">
        <v>681</v>
      </c>
      <c r="I4173" t="s">
        <v>746</v>
      </c>
      <c r="J4173" t="s">
        <v>833</v>
      </c>
      <c r="K4173" t="s">
        <v>1899</v>
      </c>
      <c r="L4173" t="s">
        <v>1898</v>
      </c>
      <c r="M4173">
        <v>2385662</v>
      </c>
      <c r="N4173">
        <v>16000</v>
      </c>
      <c r="O4173" s="59">
        <v>17730907</v>
      </c>
    </row>
    <row r="4174" spans="1:15" x14ac:dyDescent="0.3">
      <c r="A4174" t="s">
        <v>709</v>
      </c>
      <c r="B4174">
        <v>181.01</v>
      </c>
      <c r="C4174">
        <v>2</v>
      </c>
      <c r="D4174" s="18">
        <v>39089</v>
      </c>
      <c r="E4174" s="18">
        <v>39095</v>
      </c>
      <c r="F4174" t="s">
        <v>5960</v>
      </c>
      <c r="G4174" t="s">
        <v>5969</v>
      </c>
      <c r="H4174" t="s">
        <v>675</v>
      </c>
      <c r="I4174" t="s">
        <v>746</v>
      </c>
      <c r="J4174" t="s">
        <v>782</v>
      </c>
      <c r="K4174" t="s">
        <v>1511</v>
      </c>
      <c r="L4174" t="s">
        <v>1897</v>
      </c>
      <c r="M4174">
        <v>383940</v>
      </c>
      <c r="N4174">
        <v>30300</v>
      </c>
      <c r="O4174" s="59">
        <v>324549</v>
      </c>
    </row>
    <row r="4175" spans="1:15" x14ac:dyDescent="0.3">
      <c r="A4175" t="s">
        <v>690</v>
      </c>
      <c r="B4175">
        <v>157.52000000000001</v>
      </c>
      <c r="C4175">
        <v>3</v>
      </c>
      <c r="D4175" s="18">
        <v>39353</v>
      </c>
      <c r="E4175" s="18">
        <v>39381</v>
      </c>
      <c r="F4175" t="s">
        <v>5958</v>
      </c>
      <c r="G4175" t="s">
        <v>5969</v>
      </c>
      <c r="H4175" t="s">
        <v>675</v>
      </c>
      <c r="I4175" t="s">
        <v>722</v>
      </c>
      <c r="J4175" t="s">
        <v>723</v>
      </c>
      <c r="K4175" t="s">
        <v>1178</v>
      </c>
      <c r="L4175" t="s">
        <v>1896</v>
      </c>
      <c r="M4175">
        <v>2535792</v>
      </c>
      <c r="N4175">
        <v>30300</v>
      </c>
      <c r="O4175" s="59">
        <v>27161186</v>
      </c>
    </row>
    <row r="4176" spans="1:15" x14ac:dyDescent="0.3">
      <c r="A4176" t="s">
        <v>690</v>
      </c>
      <c r="B4176">
        <v>98.91</v>
      </c>
      <c r="C4176">
        <v>1</v>
      </c>
      <c r="D4176" s="18">
        <v>39244</v>
      </c>
      <c r="E4176" s="18">
        <v>39262</v>
      </c>
      <c r="F4176" t="s">
        <v>5957</v>
      </c>
      <c r="G4176" t="s">
        <v>5969</v>
      </c>
      <c r="H4176" t="s">
        <v>681</v>
      </c>
      <c r="I4176" t="s">
        <v>711</v>
      </c>
      <c r="J4176" t="s">
        <v>712</v>
      </c>
      <c r="K4176" t="s">
        <v>1895</v>
      </c>
      <c r="L4176" t="s">
        <v>1894</v>
      </c>
      <c r="M4176">
        <v>158251</v>
      </c>
      <c r="N4176">
        <v>16000</v>
      </c>
      <c r="O4176" s="59">
        <v>26298369</v>
      </c>
    </row>
    <row r="4177" spans="1:15" x14ac:dyDescent="0.3">
      <c r="A4177" t="s">
        <v>696</v>
      </c>
      <c r="B4177">
        <v>157.91999999999999</v>
      </c>
      <c r="C4177">
        <v>3</v>
      </c>
      <c r="D4177" s="18">
        <v>39271</v>
      </c>
      <c r="E4177" s="18">
        <v>39293</v>
      </c>
      <c r="F4177" t="s">
        <v>5958</v>
      </c>
      <c r="G4177" t="s">
        <v>5969</v>
      </c>
      <c r="H4177" t="s">
        <v>675</v>
      </c>
      <c r="I4177" t="s">
        <v>693</v>
      </c>
      <c r="J4177" t="s">
        <v>694</v>
      </c>
      <c r="K4177" t="s">
        <v>733</v>
      </c>
      <c r="L4177" t="s">
        <v>1837</v>
      </c>
      <c r="M4177">
        <v>356843</v>
      </c>
      <c r="N4177">
        <v>30300</v>
      </c>
      <c r="O4177" s="59">
        <v>26528645</v>
      </c>
    </row>
    <row r="4178" spans="1:15" x14ac:dyDescent="0.3">
      <c r="A4178" t="s">
        <v>696</v>
      </c>
      <c r="B4178">
        <v>174.63</v>
      </c>
      <c r="C4178">
        <v>3</v>
      </c>
      <c r="D4178" s="18">
        <v>39136</v>
      </c>
      <c r="E4178" s="18">
        <v>39148</v>
      </c>
      <c r="F4178" t="s">
        <v>5960</v>
      </c>
      <c r="G4178" t="s">
        <v>5968</v>
      </c>
      <c r="H4178" t="s">
        <v>720</v>
      </c>
      <c r="I4178" t="s">
        <v>693</v>
      </c>
      <c r="J4178" t="s">
        <v>694</v>
      </c>
      <c r="K4178" t="s">
        <v>1074</v>
      </c>
      <c r="L4178" t="s">
        <v>1893</v>
      </c>
      <c r="M4178">
        <v>1774123</v>
      </c>
      <c r="N4178">
        <v>90830</v>
      </c>
      <c r="O4178" s="59">
        <v>25475468</v>
      </c>
    </row>
    <row r="4179" spans="1:15" x14ac:dyDescent="0.3">
      <c r="A4179" t="s">
        <v>696</v>
      </c>
      <c r="B4179">
        <v>112.13</v>
      </c>
      <c r="C4179">
        <v>2</v>
      </c>
      <c r="D4179" s="18">
        <v>39321</v>
      </c>
      <c r="E4179" s="18">
        <v>39342</v>
      </c>
      <c r="F4179" t="s">
        <v>5958</v>
      </c>
      <c r="G4179" t="s">
        <v>5969</v>
      </c>
      <c r="H4179" t="s">
        <v>681</v>
      </c>
      <c r="I4179" t="s">
        <v>765</v>
      </c>
      <c r="J4179" t="s">
        <v>766</v>
      </c>
      <c r="K4179" t="s">
        <v>765</v>
      </c>
      <c r="L4179" t="s">
        <v>1892</v>
      </c>
      <c r="M4179">
        <v>337151</v>
      </c>
      <c r="N4179">
        <v>16000</v>
      </c>
      <c r="O4179" s="59">
        <v>26797529</v>
      </c>
    </row>
    <row r="4180" spans="1:15" x14ac:dyDescent="0.3">
      <c r="A4180" t="s">
        <v>690</v>
      </c>
      <c r="B4180">
        <v>98.91</v>
      </c>
      <c r="C4180">
        <v>1</v>
      </c>
      <c r="D4180" s="18">
        <v>39362</v>
      </c>
      <c r="E4180" s="18">
        <v>39383</v>
      </c>
      <c r="F4180" t="s">
        <v>5959</v>
      </c>
      <c r="G4180" t="s">
        <v>5969</v>
      </c>
      <c r="H4180" t="s">
        <v>681</v>
      </c>
      <c r="I4180" t="s">
        <v>711</v>
      </c>
      <c r="J4180" t="s">
        <v>712</v>
      </c>
      <c r="K4180" t="s">
        <v>1342</v>
      </c>
      <c r="L4180" t="s">
        <v>1891</v>
      </c>
      <c r="M4180">
        <v>2053772</v>
      </c>
      <c r="N4180">
        <v>16000</v>
      </c>
      <c r="O4180" s="59">
        <v>27218035</v>
      </c>
    </row>
    <row r="4181" spans="1:15" x14ac:dyDescent="0.3">
      <c r="A4181" t="s">
        <v>696</v>
      </c>
      <c r="B4181">
        <v>181.28</v>
      </c>
      <c r="C4181">
        <v>3</v>
      </c>
      <c r="D4181" s="18">
        <v>39334</v>
      </c>
      <c r="E4181" s="18">
        <v>39344</v>
      </c>
      <c r="F4181" t="s">
        <v>5958</v>
      </c>
      <c r="G4181" t="s">
        <v>5969</v>
      </c>
      <c r="H4181" t="s">
        <v>699</v>
      </c>
      <c r="I4181" t="s">
        <v>693</v>
      </c>
      <c r="J4181" t="s">
        <v>694</v>
      </c>
      <c r="K4181" t="s">
        <v>820</v>
      </c>
      <c r="L4181" t="s">
        <v>819</v>
      </c>
      <c r="M4181">
        <v>961637</v>
      </c>
      <c r="N4181">
        <v>70700</v>
      </c>
      <c r="O4181" s="59">
        <v>26989795</v>
      </c>
    </row>
    <row r="4182" spans="1:15" x14ac:dyDescent="0.3">
      <c r="A4182" t="s">
        <v>696</v>
      </c>
      <c r="B4182">
        <v>124.37</v>
      </c>
      <c r="C4182">
        <v>2</v>
      </c>
      <c r="D4182" s="18">
        <v>39119</v>
      </c>
      <c r="E4182" s="18">
        <v>39125</v>
      </c>
      <c r="F4182" t="s">
        <v>5960</v>
      </c>
      <c r="G4182" t="s">
        <v>5969</v>
      </c>
      <c r="H4182" t="s">
        <v>681</v>
      </c>
      <c r="I4182" t="s">
        <v>693</v>
      </c>
      <c r="J4182" t="s">
        <v>694</v>
      </c>
      <c r="K4182" t="s">
        <v>1890</v>
      </c>
      <c r="L4182" t="s">
        <v>1889</v>
      </c>
      <c r="M4182">
        <v>2621228</v>
      </c>
      <c r="N4182">
        <v>16000</v>
      </c>
      <c r="O4182" s="59">
        <v>1975169</v>
      </c>
    </row>
    <row r="4183" spans="1:15" x14ac:dyDescent="0.3">
      <c r="A4183" t="s">
        <v>690</v>
      </c>
      <c r="B4183">
        <v>171.66</v>
      </c>
      <c r="C4183">
        <v>2</v>
      </c>
      <c r="D4183" s="18">
        <v>39276</v>
      </c>
      <c r="E4183" s="18">
        <v>39307</v>
      </c>
      <c r="F4183" t="s">
        <v>5958</v>
      </c>
      <c r="G4183" t="s">
        <v>5969</v>
      </c>
      <c r="H4183" t="s">
        <v>699</v>
      </c>
      <c r="I4183" t="s">
        <v>711</v>
      </c>
      <c r="J4183" t="s">
        <v>712</v>
      </c>
      <c r="K4183" t="s">
        <v>801</v>
      </c>
      <c r="L4183" t="s">
        <v>1888</v>
      </c>
      <c r="M4183">
        <v>937563</v>
      </c>
      <c r="N4183">
        <v>70700</v>
      </c>
      <c r="O4183" s="59">
        <v>26555566</v>
      </c>
    </row>
    <row r="4184" spans="1:15" x14ac:dyDescent="0.3">
      <c r="A4184" t="s">
        <v>709</v>
      </c>
      <c r="B4184">
        <v>114.52</v>
      </c>
      <c r="C4184">
        <v>1</v>
      </c>
      <c r="D4184" s="18">
        <v>39389</v>
      </c>
      <c r="E4184" s="18">
        <v>39439</v>
      </c>
      <c r="F4184" t="s">
        <v>5959</v>
      </c>
      <c r="G4184" t="s">
        <v>5969</v>
      </c>
      <c r="H4184" t="s">
        <v>681</v>
      </c>
      <c r="I4184" t="s">
        <v>726</v>
      </c>
      <c r="J4184" t="s">
        <v>727</v>
      </c>
      <c r="K4184" t="s">
        <v>1887</v>
      </c>
      <c r="L4184" t="s">
        <v>1886</v>
      </c>
      <c r="M4184">
        <v>2157614</v>
      </c>
      <c r="N4184">
        <v>16000</v>
      </c>
      <c r="O4184" s="59">
        <v>27495564</v>
      </c>
    </row>
    <row r="4185" spans="1:15" x14ac:dyDescent="0.3">
      <c r="A4185" t="s">
        <v>690</v>
      </c>
      <c r="B4185">
        <v>185.7</v>
      </c>
      <c r="C4185">
        <v>2</v>
      </c>
      <c r="D4185" s="18">
        <v>39384</v>
      </c>
      <c r="E4185" s="18">
        <v>39417</v>
      </c>
      <c r="F4185" t="s">
        <v>5959</v>
      </c>
      <c r="G4185" t="s">
        <v>5968</v>
      </c>
      <c r="H4185" t="s">
        <v>755</v>
      </c>
      <c r="I4185" t="s">
        <v>711</v>
      </c>
      <c r="J4185" t="s">
        <v>712</v>
      </c>
      <c r="K4185" t="s">
        <v>1004</v>
      </c>
      <c r="L4185" t="s">
        <v>1885</v>
      </c>
      <c r="M4185">
        <v>2662369</v>
      </c>
      <c r="N4185">
        <v>87000</v>
      </c>
      <c r="O4185" s="59">
        <v>27370849</v>
      </c>
    </row>
    <row r="4186" spans="1:15" x14ac:dyDescent="0.3">
      <c r="A4186" t="s">
        <v>709</v>
      </c>
      <c r="B4186">
        <v>194.04</v>
      </c>
      <c r="C4186">
        <v>3</v>
      </c>
      <c r="D4186" s="18">
        <v>39236</v>
      </c>
      <c r="E4186" s="18">
        <v>39259</v>
      </c>
      <c r="F4186" t="s">
        <v>5957</v>
      </c>
      <c r="G4186" t="s">
        <v>5969</v>
      </c>
      <c r="H4186" t="s">
        <v>699</v>
      </c>
      <c r="I4186" t="s">
        <v>706</v>
      </c>
      <c r="J4186" t="s">
        <v>707</v>
      </c>
      <c r="K4186" t="s">
        <v>1884</v>
      </c>
      <c r="L4186" t="s">
        <v>1883</v>
      </c>
      <c r="M4186">
        <v>941459</v>
      </c>
      <c r="N4186">
        <v>70700</v>
      </c>
      <c r="O4186" s="59">
        <v>26370401</v>
      </c>
    </row>
    <row r="4187" spans="1:15" x14ac:dyDescent="0.3">
      <c r="A4187" t="s">
        <v>690</v>
      </c>
      <c r="B4187">
        <v>92.9</v>
      </c>
      <c r="C4187">
        <v>2</v>
      </c>
      <c r="D4187" s="18">
        <v>39241</v>
      </c>
      <c r="E4187" s="18">
        <v>39257</v>
      </c>
      <c r="F4187" t="s">
        <v>5957</v>
      </c>
      <c r="G4187" t="s">
        <v>5969</v>
      </c>
      <c r="H4187" t="s">
        <v>681</v>
      </c>
      <c r="I4187" t="s">
        <v>711</v>
      </c>
      <c r="J4187" t="s">
        <v>712</v>
      </c>
      <c r="K4187" t="s">
        <v>801</v>
      </c>
      <c r="L4187" t="s">
        <v>1882</v>
      </c>
      <c r="M4187">
        <v>150696</v>
      </c>
      <c r="N4187">
        <v>16000</v>
      </c>
      <c r="O4187" s="59">
        <v>26297704</v>
      </c>
    </row>
    <row r="4188" spans="1:15" x14ac:dyDescent="0.3">
      <c r="A4188" t="s">
        <v>690</v>
      </c>
      <c r="B4188">
        <v>183.95</v>
      </c>
      <c r="C4188">
        <v>3</v>
      </c>
      <c r="D4188" s="18">
        <v>39186</v>
      </c>
      <c r="E4188" s="18">
        <v>39222</v>
      </c>
      <c r="F4188" t="s">
        <v>5957</v>
      </c>
      <c r="G4188" t="s">
        <v>5968</v>
      </c>
      <c r="H4188" t="s">
        <v>755</v>
      </c>
      <c r="I4188" t="s">
        <v>711</v>
      </c>
      <c r="J4188" t="s">
        <v>712</v>
      </c>
      <c r="K4188" t="s">
        <v>1342</v>
      </c>
      <c r="L4188" t="s">
        <v>1881</v>
      </c>
      <c r="M4188">
        <v>2527154</v>
      </c>
      <c r="N4188">
        <v>87000</v>
      </c>
      <c r="O4188" s="59">
        <v>25858557</v>
      </c>
    </row>
    <row r="4189" spans="1:15" x14ac:dyDescent="0.3">
      <c r="A4189" t="s">
        <v>690</v>
      </c>
      <c r="B4189">
        <v>138.52000000000001</v>
      </c>
      <c r="C4189">
        <v>2</v>
      </c>
      <c r="D4189" s="18">
        <v>39109</v>
      </c>
      <c r="E4189" s="18">
        <v>39111</v>
      </c>
      <c r="F4189" t="s">
        <v>5960</v>
      </c>
      <c r="G4189" t="s">
        <v>5969</v>
      </c>
      <c r="H4189" t="s">
        <v>675</v>
      </c>
      <c r="I4189" t="s">
        <v>687</v>
      </c>
      <c r="J4189" t="s">
        <v>688</v>
      </c>
      <c r="K4189" t="s">
        <v>1212</v>
      </c>
      <c r="L4189" t="s">
        <v>1880</v>
      </c>
      <c r="M4189">
        <v>2566977</v>
      </c>
      <c r="N4189">
        <v>30300</v>
      </c>
      <c r="O4189" s="59">
        <v>25313003</v>
      </c>
    </row>
    <row r="4190" spans="1:15" x14ac:dyDescent="0.3">
      <c r="A4190" t="s">
        <v>690</v>
      </c>
      <c r="B4190">
        <v>126.38</v>
      </c>
      <c r="C4190">
        <v>2</v>
      </c>
      <c r="D4190" s="18">
        <v>39410</v>
      </c>
      <c r="E4190" s="18">
        <v>39436</v>
      </c>
      <c r="F4190" t="s">
        <v>5959</v>
      </c>
      <c r="G4190" t="s">
        <v>5969</v>
      </c>
      <c r="H4190" t="s">
        <v>675</v>
      </c>
      <c r="I4190" t="s">
        <v>711</v>
      </c>
      <c r="J4190" t="s">
        <v>712</v>
      </c>
      <c r="K4190" t="s">
        <v>1277</v>
      </c>
      <c r="L4190" t="s">
        <v>1879</v>
      </c>
      <c r="M4190">
        <v>2327974</v>
      </c>
      <c r="N4190">
        <v>30300</v>
      </c>
      <c r="O4190" s="59">
        <v>2478894</v>
      </c>
    </row>
    <row r="4191" spans="1:15" x14ac:dyDescent="0.3">
      <c r="A4191" t="s">
        <v>690</v>
      </c>
      <c r="B4191">
        <v>100.7</v>
      </c>
      <c r="C4191">
        <v>2</v>
      </c>
      <c r="D4191" s="18">
        <v>39116</v>
      </c>
      <c r="E4191" s="18">
        <v>39149</v>
      </c>
      <c r="F4191" t="s">
        <v>5960</v>
      </c>
      <c r="G4191" t="s">
        <v>5969</v>
      </c>
      <c r="H4191" t="s">
        <v>681</v>
      </c>
      <c r="I4191" t="s">
        <v>722</v>
      </c>
      <c r="J4191" t="s">
        <v>797</v>
      </c>
      <c r="K4191" t="s">
        <v>1878</v>
      </c>
      <c r="L4191" t="s">
        <v>1877</v>
      </c>
      <c r="M4191">
        <v>107686</v>
      </c>
      <c r="N4191">
        <v>16000</v>
      </c>
      <c r="O4191" s="59">
        <v>25352500</v>
      </c>
    </row>
    <row r="4192" spans="1:15" x14ac:dyDescent="0.3">
      <c r="A4192" t="s">
        <v>690</v>
      </c>
      <c r="B4192">
        <v>192.66</v>
      </c>
      <c r="C4192">
        <v>3</v>
      </c>
      <c r="D4192" s="18">
        <v>39095</v>
      </c>
      <c r="E4192" s="18">
        <v>39106</v>
      </c>
      <c r="F4192" t="s">
        <v>5960</v>
      </c>
      <c r="G4192" t="s">
        <v>5969</v>
      </c>
      <c r="H4192" t="s">
        <v>699</v>
      </c>
      <c r="I4192" t="s">
        <v>839</v>
      </c>
      <c r="J4192" t="s">
        <v>797</v>
      </c>
      <c r="K4192" t="s">
        <v>1876</v>
      </c>
      <c r="L4192" t="s">
        <v>1875</v>
      </c>
      <c r="M4192">
        <v>2384037</v>
      </c>
      <c r="N4192">
        <v>70700</v>
      </c>
      <c r="O4192" s="59">
        <v>25146872</v>
      </c>
    </row>
    <row r="4193" spans="1:15" x14ac:dyDescent="0.3">
      <c r="A4193" t="s">
        <v>690</v>
      </c>
      <c r="B4193">
        <v>92.9</v>
      </c>
      <c r="C4193">
        <v>2</v>
      </c>
      <c r="D4193" s="18">
        <v>39184</v>
      </c>
      <c r="E4193" s="18">
        <v>39196</v>
      </c>
      <c r="F4193" t="s">
        <v>5957</v>
      </c>
      <c r="G4193" t="s">
        <v>5969</v>
      </c>
      <c r="H4193" t="s">
        <v>681</v>
      </c>
      <c r="I4193" t="s">
        <v>711</v>
      </c>
      <c r="J4193" t="s">
        <v>712</v>
      </c>
      <c r="K4193" t="s">
        <v>1368</v>
      </c>
      <c r="L4193" t="s">
        <v>1367</v>
      </c>
      <c r="M4193">
        <v>150651</v>
      </c>
      <c r="N4193">
        <v>16000</v>
      </c>
      <c r="O4193" s="59">
        <v>25817232</v>
      </c>
    </row>
    <row r="4194" spans="1:15" x14ac:dyDescent="0.3">
      <c r="A4194" t="s">
        <v>696</v>
      </c>
      <c r="B4194">
        <v>173.75</v>
      </c>
      <c r="C4194">
        <v>2</v>
      </c>
      <c r="D4194" s="18">
        <v>39416</v>
      </c>
      <c r="E4194" s="18">
        <v>39418</v>
      </c>
      <c r="F4194" t="s">
        <v>5959</v>
      </c>
      <c r="G4194" t="s">
        <v>5968</v>
      </c>
      <c r="H4194" t="s">
        <v>720</v>
      </c>
      <c r="I4194" t="s">
        <v>765</v>
      </c>
      <c r="J4194" t="s">
        <v>766</v>
      </c>
      <c r="K4194" t="s">
        <v>765</v>
      </c>
      <c r="L4194" t="s">
        <v>1874</v>
      </c>
      <c r="M4194">
        <v>337133</v>
      </c>
      <c r="N4194">
        <v>90830</v>
      </c>
      <c r="O4194" s="59">
        <v>27668643</v>
      </c>
    </row>
    <row r="4195" spans="1:15" x14ac:dyDescent="0.3">
      <c r="A4195" t="s">
        <v>696</v>
      </c>
      <c r="B4195">
        <v>124.43</v>
      </c>
      <c r="C4195">
        <v>1</v>
      </c>
      <c r="D4195" s="18">
        <v>39306</v>
      </c>
      <c r="E4195" s="18">
        <v>39319</v>
      </c>
      <c r="F4195" t="s">
        <v>5958</v>
      </c>
      <c r="G4195" t="s">
        <v>5969</v>
      </c>
      <c r="H4195" t="s">
        <v>681</v>
      </c>
      <c r="I4195" t="s">
        <v>693</v>
      </c>
      <c r="J4195" t="s">
        <v>694</v>
      </c>
      <c r="K4195" t="s">
        <v>1438</v>
      </c>
      <c r="L4195" t="s">
        <v>1873</v>
      </c>
      <c r="M4195">
        <v>357938</v>
      </c>
      <c r="N4195">
        <v>16000</v>
      </c>
      <c r="O4195" s="59">
        <v>26799332</v>
      </c>
    </row>
    <row r="4196" spans="1:15" x14ac:dyDescent="0.3">
      <c r="A4196" t="s">
        <v>709</v>
      </c>
      <c r="B4196">
        <v>107.97</v>
      </c>
      <c r="C4196">
        <v>1</v>
      </c>
      <c r="D4196" s="18">
        <v>39367</v>
      </c>
      <c r="E4196" s="18">
        <v>39376</v>
      </c>
      <c r="F4196" t="s">
        <v>5959</v>
      </c>
      <c r="G4196" t="s">
        <v>5969</v>
      </c>
      <c r="H4196" t="s">
        <v>681</v>
      </c>
      <c r="I4196" t="s">
        <v>706</v>
      </c>
      <c r="J4196" t="s">
        <v>707</v>
      </c>
      <c r="K4196" t="s">
        <v>1718</v>
      </c>
      <c r="L4196" t="s">
        <v>1687</v>
      </c>
      <c r="M4196">
        <v>183964</v>
      </c>
      <c r="N4196">
        <v>16000</v>
      </c>
      <c r="O4196" s="59">
        <v>27274594</v>
      </c>
    </row>
    <row r="4197" spans="1:15" x14ac:dyDescent="0.3">
      <c r="A4197" t="s">
        <v>676</v>
      </c>
      <c r="B4197">
        <v>108.51</v>
      </c>
      <c r="C4197">
        <v>1</v>
      </c>
      <c r="D4197" s="18">
        <v>39293</v>
      </c>
      <c r="E4197" s="18">
        <v>39319</v>
      </c>
      <c r="F4197" t="s">
        <v>5958</v>
      </c>
      <c r="G4197" t="s">
        <v>5969</v>
      </c>
      <c r="H4197" t="s">
        <v>681</v>
      </c>
      <c r="I4197" t="s">
        <v>672</v>
      </c>
      <c r="J4197" t="s">
        <v>851</v>
      </c>
      <c r="K4197" t="s">
        <v>672</v>
      </c>
      <c r="L4197" t="s">
        <v>1872</v>
      </c>
      <c r="M4197">
        <v>273620</v>
      </c>
      <c r="N4197">
        <v>16000</v>
      </c>
      <c r="O4197" s="59">
        <v>26857149</v>
      </c>
    </row>
    <row r="4198" spans="1:15" x14ac:dyDescent="0.3">
      <c r="A4198" t="s">
        <v>690</v>
      </c>
      <c r="B4198">
        <v>136.44</v>
      </c>
      <c r="C4198">
        <v>2</v>
      </c>
      <c r="D4198" s="18">
        <v>39285</v>
      </c>
      <c r="E4198" s="18">
        <v>39305</v>
      </c>
      <c r="F4198" t="s">
        <v>5958</v>
      </c>
      <c r="G4198" t="s">
        <v>5969</v>
      </c>
      <c r="H4198" t="s">
        <v>675</v>
      </c>
      <c r="I4198" t="s">
        <v>722</v>
      </c>
      <c r="J4198" t="s">
        <v>797</v>
      </c>
      <c r="K4198" t="s">
        <v>1573</v>
      </c>
      <c r="L4198" t="s">
        <v>1871</v>
      </c>
      <c r="M4198">
        <v>2170415</v>
      </c>
      <c r="N4198">
        <v>30300</v>
      </c>
      <c r="O4198" s="59">
        <v>26672403</v>
      </c>
    </row>
    <row r="4199" spans="1:15" x14ac:dyDescent="0.3">
      <c r="A4199" t="s">
        <v>690</v>
      </c>
      <c r="B4199">
        <v>111.12</v>
      </c>
      <c r="C4199">
        <v>1</v>
      </c>
      <c r="D4199" s="18">
        <v>39296</v>
      </c>
      <c r="E4199" s="18">
        <v>39309</v>
      </c>
      <c r="F4199" t="s">
        <v>5958</v>
      </c>
      <c r="G4199" t="s">
        <v>5969</v>
      </c>
      <c r="H4199" t="s">
        <v>681</v>
      </c>
      <c r="I4199" t="s">
        <v>839</v>
      </c>
      <c r="J4199" t="s">
        <v>840</v>
      </c>
      <c r="K4199" t="s">
        <v>1287</v>
      </c>
      <c r="L4199" t="s">
        <v>1870</v>
      </c>
      <c r="M4199">
        <v>2403370</v>
      </c>
      <c r="N4199">
        <v>16000</v>
      </c>
      <c r="O4199" s="59">
        <v>26686873</v>
      </c>
    </row>
    <row r="4200" spans="1:15" x14ac:dyDescent="0.3">
      <c r="A4200" t="s">
        <v>676</v>
      </c>
      <c r="B4200">
        <v>110.79</v>
      </c>
      <c r="C4200">
        <v>1</v>
      </c>
      <c r="D4200" s="18">
        <v>39256</v>
      </c>
      <c r="E4200" s="18">
        <v>39304</v>
      </c>
      <c r="F4200" t="s">
        <v>5957</v>
      </c>
      <c r="G4200" t="s">
        <v>5969</v>
      </c>
      <c r="H4200" t="s">
        <v>675</v>
      </c>
      <c r="I4200" t="s">
        <v>678</v>
      </c>
      <c r="J4200" t="s">
        <v>679</v>
      </c>
      <c r="K4200" t="s">
        <v>1832</v>
      </c>
      <c r="L4200" t="s">
        <v>1869</v>
      </c>
      <c r="M4200">
        <v>9080691</v>
      </c>
      <c r="N4200">
        <v>30300</v>
      </c>
      <c r="O4200" s="59">
        <v>26416403</v>
      </c>
    </row>
    <row r="4201" spans="1:15" x14ac:dyDescent="0.3">
      <c r="A4201" t="s">
        <v>696</v>
      </c>
      <c r="B4201">
        <v>179.99</v>
      </c>
      <c r="C4201">
        <v>2</v>
      </c>
      <c r="D4201" s="18">
        <v>39348</v>
      </c>
      <c r="E4201" s="18">
        <v>39360</v>
      </c>
      <c r="F4201" t="s">
        <v>5958</v>
      </c>
      <c r="G4201" t="s">
        <v>5969</v>
      </c>
      <c r="H4201" t="s">
        <v>675</v>
      </c>
      <c r="I4201" t="s">
        <v>693</v>
      </c>
      <c r="J4201" t="s">
        <v>694</v>
      </c>
      <c r="K4201" t="s">
        <v>1868</v>
      </c>
      <c r="L4201" t="s">
        <v>671</v>
      </c>
      <c r="M4201">
        <v>360066</v>
      </c>
      <c r="N4201">
        <v>30300</v>
      </c>
      <c r="O4201" s="59">
        <v>27180391</v>
      </c>
    </row>
    <row r="4202" spans="1:15" x14ac:dyDescent="0.3">
      <c r="A4202" t="s">
        <v>676</v>
      </c>
      <c r="B4202">
        <v>140.33000000000001</v>
      </c>
      <c r="C4202">
        <v>2</v>
      </c>
      <c r="D4202" s="18">
        <v>39430</v>
      </c>
      <c r="E4202" s="18">
        <v>39510</v>
      </c>
      <c r="F4202" t="s">
        <v>5959</v>
      </c>
      <c r="G4202" t="s">
        <v>5968</v>
      </c>
      <c r="H4202" t="s">
        <v>720</v>
      </c>
      <c r="I4202" t="s">
        <v>672</v>
      </c>
      <c r="J4202" t="s">
        <v>779</v>
      </c>
      <c r="K4202" t="s">
        <v>1513</v>
      </c>
      <c r="L4202" t="s">
        <v>1867</v>
      </c>
      <c r="M4202">
        <v>9029024</v>
      </c>
      <c r="N4202">
        <v>90830</v>
      </c>
      <c r="O4202" s="59">
        <v>27781679</v>
      </c>
    </row>
    <row r="4203" spans="1:15" x14ac:dyDescent="0.3">
      <c r="A4203" t="s">
        <v>709</v>
      </c>
      <c r="B4203">
        <v>122.73</v>
      </c>
      <c r="C4203">
        <v>2</v>
      </c>
      <c r="D4203" s="18">
        <v>39303</v>
      </c>
      <c r="E4203" s="18">
        <v>39345</v>
      </c>
      <c r="F4203" t="s">
        <v>5958</v>
      </c>
      <c r="G4203" t="s">
        <v>5969</v>
      </c>
      <c r="H4203" t="s">
        <v>681</v>
      </c>
      <c r="I4203" t="s">
        <v>726</v>
      </c>
      <c r="J4203" t="s">
        <v>750</v>
      </c>
      <c r="K4203" t="s">
        <v>1866</v>
      </c>
      <c r="L4203" t="s">
        <v>1865</v>
      </c>
      <c r="M4203">
        <v>1930159</v>
      </c>
      <c r="N4203">
        <v>16000</v>
      </c>
      <c r="O4203" s="59">
        <v>26721440</v>
      </c>
    </row>
    <row r="4204" spans="1:15" x14ac:dyDescent="0.3">
      <c r="A4204" t="s">
        <v>676</v>
      </c>
      <c r="B4204">
        <v>110.79</v>
      </c>
      <c r="C4204">
        <v>1</v>
      </c>
      <c r="D4204" s="18">
        <v>39186</v>
      </c>
      <c r="E4204" s="18">
        <v>39219</v>
      </c>
      <c r="F4204" t="s">
        <v>5957</v>
      </c>
      <c r="G4204" t="s">
        <v>5969</v>
      </c>
      <c r="H4204" t="s">
        <v>675</v>
      </c>
      <c r="I4204" t="s">
        <v>678</v>
      </c>
      <c r="J4204" t="s">
        <v>679</v>
      </c>
      <c r="K4204" t="s">
        <v>1864</v>
      </c>
      <c r="L4204" t="s">
        <v>1863</v>
      </c>
      <c r="M4204">
        <v>298048</v>
      </c>
      <c r="N4204">
        <v>30300</v>
      </c>
      <c r="O4204" s="59">
        <v>25881700</v>
      </c>
    </row>
    <row r="4205" spans="1:15" x14ac:dyDescent="0.3">
      <c r="A4205" t="s">
        <v>709</v>
      </c>
      <c r="B4205">
        <v>113.6</v>
      </c>
      <c r="C4205">
        <v>2</v>
      </c>
      <c r="D4205" s="18">
        <v>39359</v>
      </c>
      <c r="E4205" s="18">
        <v>39406</v>
      </c>
      <c r="F4205" t="s">
        <v>5959</v>
      </c>
      <c r="G4205" t="s">
        <v>5969</v>
      </c>
      <c r="H4205" t="s">
        <v>681</v>
      </c>
      <c r="I4205" t="s">
        <v>706</v>
      </c>
      <c r="J4205" t="s">
        <v>707</v>
      </c>
      <c r="K4205" t="s">
        <v>1862</v>
      </c>
      <c r="L4205" t="s">
        <v>1861</v>
      </c>
      <c r="M4205">
        <v>178230</v>
      </c>
      <c r="N4205">
        <v>16000</v>
      </c>
      <c r="O4205" s="59">
        <v>27165441</v>
      </c>
    </row>
    <row r="4206" spans="1:15" x14ac:dyDescent="0.3">
      <c r="A4206" t="s">
        <v>690</v>
      </c>
      <c r="B4206">
        <v>96.59</v>
      </c>
      <c r="C4206">
        <v>2</v>
      </c>
      <c r="D4206" s="18">
        <v>39130</v>
      </c>
      <c r="E4206" s="18">
        <v>39166</v>
      </c>
      <c r="F4206" t="s">
        <v>5960</v>
      </c>
      <c r="G4206" t="s">
        <v>5969</v>
      </c>
      <c r="H4206" t="s">
        <v>681</v>
      </c>
      <c r="I4206" t="s">
        <v>711</v>
      </c>
      <c r="J4206" t="s">
        <v>712</v>
      </c>
      <c r="K4206" t="s">
        <v>1277</v>
      </c>
      <c r="L4206" t="s">
        <v>1860</v>
      </c>
      <c r="M4206">
        <v>2659271</v>
      </c>
      <c r="N4206">
        <v>16000</v>
      </c>
      <c r="O4206" s="59">
        <v>25456580</v>
      </c>
    </row>
    <row r="4207" spans="1:15" x14ac:dyDescent="0.3">
      <c r="A4207" t="s">
        <v>709</v>
      </c>
      <c r="B4207">
        <v>107.97</v>
      </c>
      <c r="C4207">
        <v>1</v>
      </c>
      <c r="D4207" s="18">
        <v>39286</v>
      </c>
      <c r="E4207" s="18">
        <v>39315</v>
      </c>
      <c r="F4207" t="s">
        <v>5958</v>
      </c>
      <c r="G4207" t="s">
        <v>5969</v>
      </c>
      <c r="H4207" t="s">
        <v>681</v>
      </c>
      <c r="I4207" t="s">
        <v>706</v>
      </c>
      <c r="J4207" t="s">
        <v>707</v>
      </c>
      <c r="K4207" t="s">
        <v>1718</v>
      </c>
      <c r="L4207" t="s">
        <v>1859</v>
      </c>
      <c r="M4207">
        <v>184846</v>
      </c>
      <c r="N4207">
        <v>16000</v>
      </c>
      <c r="O4207" s="59">
        <v>26678681</v>
      </c>
    </row>
    <row r="4208" spans="1:15" x14ac:dyDescent="0.3">
      <c r="A4208" t="s">
        <v>709</v>
      </c>
      <c r="B4208">
        <v>107.97</v>
      </c>
      <c r="C4208">
        <v>1</v>
      </c>
      <c r="D4208" s="18">
        <v>39195</v>
      </c>
      <c r="E4208" s="18">
        <v>39245</v>
      </c>
      <c r="F4208" t="s">
        <v>5957</v>
      </c>
      <c r="G4208" t="s">
        <v>5969</v>
      </c>
      <c r="H4208" t="s">
        <v>681</v>
      </c>
      <c r="I4208" t="s">
        <v>706</v>
      </c>
      <c r="J4208" t="s">
        <v>707</v>
      </c>
      <c r="K4208" t="s">
        <v>1858</v>
      </c>
      <c r="L4208" t="s">
        <v>1857</v>
      </c>
      <c r="M4208">
        <v>183969</v>
      </c>
      <c r="N4208">
        <v>16000</v>
      </c>
      <c r="O4208" s="59">
        <v>25979089</v>
      </c>
    </row>
    <row r="4209" spans="1:15" x14ac:dyDescent="0.3">
      <c r="A4209" t="s">
        <v>696</v>
      </c>
      <c r="B4209">
        <v>191.28</v>
      </c>
      <c r="C4209">
        <v>3</v>
      </c>
      <c r="D4209" s="18">
        <v>39150</v>
      </c>
      <c r="E4209" s="18">
        <v>39166</v>
      </c>
      <c r="F4209" t="s">
        <v>5960</v>
      </c>
      <c r="G4209" t="s">
        <v>5969</v>
      </c>
      <c r="H4209" t="s">
        <v>699</v>
      </c>
      <c r="I4209" t="s">
        <v>693</v>
      </c>
      <c r="J4209" t="s">
        <v>694</v>
      </c>
      <c r="K4209" t="s">
        <v>1469</v>
      </c>
      <c r="L4209" t="s">
        <v>1856</v>
      </c>
      <c r="M4209">
        <v>2374500</v>
      </c>
      <c r="N4209">
        <v>70700</v>
      </c>
      <c r="O4209" s="59">
        <v>25599284</v>
      </c>
    </row>
    <row r="4210" spans="1:15" x14ac:dyDescent="0.3">
      <c r="A4210" t="s">
        <v>709</v>
      </c>
      <c r="B4210">
        <v>155.46</v>
      </c>
      <c r="C4210">
        <v>2</v>
      </c>
      <c r="D4210" s="18">
        <v>39341</v>
      </c>
      <c r="E4210" s="18">
        <v>39353</v>
      </c>
      <c r="F4210" t="s">
        <v>5958</v>
      </c>
      <c r="G4210" t="s">
        <v>5969</v>
      </c>
      <c r="H4210" t="s">
        <v>699</v>
      </c>
      <c r="I4210" t="s">
        <v>746</v>
      </c>
      <c r="J4210" t="s">
        <v>782</v>
      </c>
      <c r="K4210" t="s">
        <v>1064</v>
      </c>
      <c r="L4210" t="s">
        <v>1783</v>
      </c>
      <c r="M4210">
        <v>964578</v>
      </c>
      <c r="N4210">
        <v>70700</v>
      </c>
      <c r="O4210" s="59">
        <v>17770305</v>
      </c>
    </row>
    <row r="4211" spans="1:15" x14ac:dyDescent="0.3">
      <c r="A4211" t="s">
        <v>696</v>
      </c>
      <c r="B4211">
        <v>168.82</v>
      </c>
      <c r="C4211">
        <v>2</v>
      </c>
      <c r="D4211" s="18">
        <v>39304</v>
      </c>
      <c r="E4211" s="18">
        <v>39305</v>
      </c>
      <c r="F4211" t="s">
        <v>5958</v>
      </c>
      <c r="G4211" t="s">
        <v>5968</v>
      </c>
      <c r="H4211" t="s">
        <v>720</v>
      </c>
      <c r="I4211" t="s">
        <v>693</v>
      </c>
      <c r="J4211" t="s">
        <v>694</v>
      </c>
      <c r="K4211" t="s">
        <v>1855</v>
      </c>
      <c r="L4211" t="s">
        <v>1854</v>
      </c>
      <c r="M4211">
        <v>351032</v>
      </c>
      <c r="N4211">
        <v>90830</v>
      </c>
      <c r="O4211" s="59">
        <v>26852759</v>
      </c>
    </row>
    <row r="4212" spans="1:15" x14ac:dyDescent="0.3">
      <c r="A4212" t="s">
        <v>709</v>
      </c>
      <c r="B4212">
        <v>114.36</v>
      </c>
      <c r="C4212">
        <v>1</v>
      </c>
      <c r="D4212" s="18">
        <v>39230</v>
      </c>
      <c r="E4212" s="18">
        <v>39235</v>
      </c>
      <c r="F4212" t="s">
        <v>5957</v>
      </c>
      <c r="G4212" t="s">
        <v>5969</v>
      </c>
      <c r="H4212" t="s">
        <v>681</v>
      </c>
      <c r="I4212" t="s">
        <v>771</v>
      </c>
      <c r="J4212" t="s">
        <v>750</v>
      </c>
      <c r="K4212" t="s">
        <v>1251</v>
      </c>
      <c r="L4212" t="s">
        <v>1853</v>
      </c>
      <c r="M4212">
        <v>81922</v>
      </c>
      <c r="N4212">
        <v>16000</v>
      </c>
      <c r="O4212" s="59">
        <v>2151686</v>
      </c>
    </row>
    <row r="4213" spans="1:15" x14ac:dyDescent="0.3">
      <c r="A4213" t="s">
        <v>696</v>
      </c>
      <c r="B4213">
        <v>175</v>
      </c>
      <c r="C4213">
        <v>3</v>
      </c>
      <c r="D4213" s="18">
        <v>39430</v>
      </c>
      <c r="E4213" s="18">
        <v>39451</v>
      </c>
      <c r="F4213" t="s">
        <v>5959</v>
      </c>
      <c r="G4213" t="s">
        <v>5968</v>
      </c>
      <c r="H4213" t="s">
        <v>720</v>
      </c>
      <c r="I4213" t="s">
        <v>693</v>
      </c>
      <c r="J4213" t="s">
        <v>694</v>
      </c>
      <c r="K4213" t="s">
        <v>1447</v>
      </c>
      <c r="L4213" t="s">
        <v>1852</v>
      </c>
      <c r="M4213">
        <v>961086</v>
      </c>
      <c r="N4213">
        <v>90830</v>
      </c>
      <c r="O4213" s="59">
        <v>27781040</v>
      </c>
    </row>
    <row r="4214" spans="1:15" x14ac:dyDescent="0.3">
      <c r="A4214" t="s">
        <v>676</v>
      </c>
      <c r="B4214">
        <v>183.54</v>
      </c>
      <c r="C4214">
        <v>4</v>
      </c>
      <c r="D4214" s="18">
        <v>39156</v>
      </c>
      <c r="E4214" s="18">
        <v>39165</v>
      </c>
      <c r="F4214" t="s">
        <v>5960</v>
      </c>
      <c r="G4214" t="s">
        <v>5969</v>
      </c>
      <c r="H4214" t="s">
        <v>699</v>
      </c>
      <c r="I4214" t="s">
        <v>678</v>
      </c>
      <c r="J4214" t="s">
        <v>679</v>
      </c>
      <c r="K4214" t="s">
        <v>1070</v>
      </c>
      <c r="L4214" t="s">
        <v>1851</v>
      </c>
      <c r="M4214">
        <v>2434455</v>
      </c>
      <c r="N4214">
        <v>70700</v>
      </c>
      <c r="O4214" s="59">
        <v>2020173</v>
      </c>
    </row>
    <row r="4215" spans="1:15" x14ac:dyDescent="0.3">
      <c r="A4215" t="s">
        <v>690</v>
      </c>
      <c r="B4215">
        <v>124.33</v>
      </c>
      <c r="C4215">
        <v>1</v>
      </c>
      <c r="D4215" s="18">
        <v>39247</v>
      </c>
      <c r="E4215" s="18">
        <v>39254</v>
      </c>
      <c r="F4215" t="s">
        <v>5957</v>
      </c>
      <c r="G4215" t="s">
        <v>5969</v>
      </c>
      <c r="H4215" t="s">
        <v>681</v>
      </c>
      <c r="I4215" t="s">
        <v>722</v>
      </c>
      <c r="J4215" t="s">
        <v>723</v>
      </c>
      <c r="K4215" t="s">
        <v>1294</v>
      </c>
      <c r="L4215" t="s">
        <v>1850</v>
      </c>
      <c r="M4215">
        <v>128355</v>
      </c>
      <c r="N4215">
        <v>16000</v>
      </c>
      <c r="O4215" s="59">
        <v>26350500</v>
      </c>
    </row>
    <row r="4216" spans="1:15" x14ac:dyDescent="0.3">
      <c r="A4216" t="s">
        <v>690</v>
      </c>
      <c r="B4216">
        <v>173</v>
      </c>
      <c r="C4216">
        <v>2</v>
      </c>
      <c r="D4216" s="18">
        <v>39137</v>
      </c>
      <c r="E4216" s="18">
        <v>39174</v>
      </c>
      <c r="F4216" t="s">
        <v>5960</v>
      </c>
      <c r="G4216" t="s">
        <v>5969</v>
      </c>
      <c r="H4216" t="s">
        <v>699</v>
      </c>
      <c r="I4216" t="s">
        <v>687</v>
      </c>
      <c r="J4216" t="s">
        <v>688</v>
      </c>
      <c r="K4216" t="s">
        <v>1038</v>
      </c>
      <c r="L4216" t="s">
        <v>1849</v>
      </c>
      <c r="M4216">
        <v>953194</v>
      </c>
      <c r="N4216">
        <v>70700</v>
      </c>
      <c r="O4216" s="59">
        <v>25497369</v>
      </c>
    </row>
    <row r="4217" spans="1:15" x14ac:dyDescent="0.3">
      <c r="A4217" t="s">
        <v>709</v>
      </c>
      <c r="B4217">
        <v>129.91999999999999</v>
      </c>
      <c r="C4217">
        <v>3</v>
      </c>
      <c r="D4217" s="18">
        <v>39236</v>
      </c>
      <c r="E4217" s="18">
        <v>39249</v>
      </c>
      <c r="F4217" t="s">
        <v>5957</v>
      </c>
      <c r="G4217" t="s">
        <v>5969</v>
      </c>
      <c r="H4217" t="s">
        <v>675</v>
      </c>
      <c r="I4217" t="s">
        <v>771</v>
      </c>
      <c r="J4217" t="s">
        <v>750</v>
      </c>
      <c r="K4217" t="s">
        <v>1285</v>
      </c>
      <c r="L4217" t="s">
        <v>1284</v>
      </c>
      <c r="M4217">
        <v>2643529</v>
      </c>
      <c r="N4217">
        <v>30300</v>
      </c>
      <c r="O4217" s="59">
        <v>26238325</v>
      </c>
    </row>
    <row r="4218" spans="1:15" x14ac:dyDescent="0.3">
      <c r="A4218" t="s">
        <v>709</v>
      </c>
      <c r="B4218">
        <v>115.68</v>
      </c>
      <c r="C4218">
        <v>2</v>
      </c>
      <c r="D4218" s="18">
        <v>39174</v>
      </c>
      <c r="E4218" s="18">
        <v>39200</v>
      </c>
      <c r="F4218" t="s">
        <v>5957</v>
      </c>
      <c r="G4218" t="s">
        <v>5969</v>
      </c>
      <c r="H4218" t="s">
        <v>681</v>
      </c>
      <c r="I4218" t="s">
        <v>771</v>
      </c>
      <c r="J4218" t="s">
        <v>772</v>
      </c>
      <c r="K4218" t="s">
        <v>1848</v>
      </c>
      <c r="L4218" t="s">
        <v>1847</v>
      </c>
      <c r="M4218">
        <v>72698</v>
      </c>
      <c r="N4218">
        <v>16000</v>
      </c>
      <c r="O4218" s="59">
        <v>25757654</v>
      </c>
    </row>
    <row r="4219" spans="1:15" x14ac:dyDescent="0.3">
      <c r="A4219" t="s">
        <v>696</v>
      </c>
      <c r="B4219">
        <v>185.27</v>
      </c>
      <c r="C4219">
        <v>3</v>
      </c>
      <c r="D4219" s="18">
        <v>39214</v>
      </c>
      <c r="E4219" s="18">
        <v>39220</v>
      </c>
      <c r="F4219" t="s">
        <v>5957</v>
      </c>
      <c r="G4219" t="s">
        <v>5969</v>
      </c>
      <c r="H4219" t="s">
        <v>699</v>
      </c>
      <c r="I4219" t="s">
        <v>693</v>
      </c>
      <c r="J4219" t="s">
        <v>694</v>
      </c>
      <c r="K4219" t="s">
        <v>1447</v>
      </c>
      <c r="L4219" t="s">
        <v>1846</v>
      </c>
      <c r="M4219">
        <v>961021</v>
      </c>
      <c r="N4219">
        <v>70700</v>
      </c>
      <c r="O4219" s="59">
        <v>26073003</v>
      </c>
    </row>
    <row r="4220" spans="1:15" x14ac:dyDescent="0.3">
      <c r="A4220" t="s">
        <v>709</v>
      </c>
      <c r="B4220">
        <v>163.51</v>
      </c>
      <c r="C4220">
        <v>2</v>
      </c>
      <c r="D4220" s="18">
        <v>39419</v>
      </c>
      <c r="E4220" s="18">
        <v>39443</v>
      </c>
      <c r="F4220" t="s">
        <v>5959</v>
      </c>
      <c r="G4220" t="s">
        <v>5969</v>
      </c>
      <c r="H4220" t="s">
        <v>675</v>
      </c>
      <c r="I4220" t="s">
        <v>746</v>
      </c>
      <c r="J4220" t="s">
        <v>747</v>
      </c>
      <c r="K4220" t="s">
        <v>1144</v>
      </c>
      <c r="L4220" t="s">
        <v>1845</v>
      </c>
      <c r="M4220">
        <v>2741565</v>
      </c>
      <c r="N4220">
        <v>30300</v>
      </c>
      <c r="O4220" s="59">
        <v>17826346</v>
      </c>
    </row>
    <row r="4221" spans="1:15" x14ac:dyDescent="0.3">
      <c r="A4221" t="s">
        <v>690</v>
      </c>
      <c r="B4221">
        <v>92.9</v>
      </c>
      <c r="C4221">
        <v>2</v>
      </c>
      <c r="D4221" s="18">
        <v>39279</v>
      </c>
      <c r="E4221" s="18">
        <v>39295</v>
      </c>
      <c r="F4221" t="s">
        <v>5958</v>
      </c>
      <c r="G4221" t="s">
        <v>5969</v>
      </c>
      <c r="H4221" t="s">
        <v>681</v>
      </c>
      <c r="I4221" t="s">
        <v>711</v>
      </c>
      <c r="J4221" t="s">
        <v>712</v>
      </c>
      <c r="K4221" t="s">
        <v>1844</v>
      </c>
      <c r="L4221" t="s">
        <v>1843</v>
      </c>
      <c r="M4221">
        <v>149898</v>
      </c>
      <c r="N4221">
        <v>16000</v>
      </c>
      <c r="O4221" s="59">
        <v>26620887</v>
      </c>
    </row>
    <row r="4222" spans="1:15" x14ac:dyDescent="0.3">
      <c r="A4222" t="s">
        <v>690</v>
      </c>
      <c r="B4222">
        <v>157.52000000000001</v>
      </c>
      <c r="C4222">
        <v>3</v>
      </c>
      <c r="D4222" s="18">
        <v>39136</v>
      </c>
      <c r="E4222" s="18">
        <v>39145</v>
      </c>
      <c r="F4222" t="s">
        <v>5960</v>
      </c>
      <c r="G4222" t="s">
        <v>5969</v>
      </c>
      <c r="H4222" t="s">
        <v>675</v>
      </c>
      <c r="I4222" t="s">
        <v>722</v>
      </c>
      <c r="J4222" t="s">
        <v>797</v>
      </c>
      <c r="K4222" t="s">
        <v>1232</v>
      </c>
      <c r="L4222" t="s">
        <v>1842</v>
      </c>
      <c r="M4222">
        <v>125430</v>
      </c>
      <c r="N4222">
        <v>30300</v>
      </c>
      <c r="O4222" s="59">
        <v>25505008</v>
      </c>
    </row>
    <row r="4223" spans="1:15" x14ac:dyDescent="0.3">
      <c r="A4223" t="s">
        <v>696</v>
      </c>
      <c r="B4223">
        <v>181.28</v>
      </c>
      <c r="C4223">
        <v>3</v>
      </c>
      <c r="D4223" s="18">
        <v>39298</v>
      </c>
      <c r="E4223" s="18">
        <v>39313</v>
      </c>
      <c r="F4223" t="s">
        <v>5958</v>
      </c>
      <c r="G4223" t="s">
        <v>5969</v>
      </c>
      <c r="H4223" t="s">
        <v>699</v>
      </c>
      <c r="I4223" t="s">
        <v>693</v>
      </c>
      <c r="J4223" t="s">
        <v>694</v>
      </c>
      <c r="K4223" t="s">
        <v>733</v>
      </c>
      <c r="L4223" t="s">
        <v>1841</v>
      </c>
      <c r="M4223">
        <v>2572793</v>
      </c>
      <c r="N4223">
        <v>70700</v>
      </c>
      <c r="O4223" s="59">
        <v>26719079</v>
      </c>
    </row>
    <row r="4224" spans="1:15" x14ac:dyDescent="0.3">
      <c r="A4224" t="s">
        <v>696</v>
      </c>
      <c r="B4224">
        <v>168.82</v>
      </c>
      <c r="C4224">
        <v>2</v>
      </c>
      <c r="D4224" s="18">
        <v>39410</v>
      </c>
      <c r="E4224" s="18">
        <v>39418</v>
      </c>
      <c r="F4224" t="s">
        <v>5959</v>
      </c>
      <c r="G4224" t="s">
        <v>5968</v>
      </c>
      <c r="H4224" t="s">
        <v>720</v>
      </c>
      <c r="I4224" t="s">
        <v>693</v>
      </c>
      <c r="J4224" t="s">
        <v>694</v>
      </c>
      <c r="K4224" t="s">
        <v>1242</v>
      </c>
      <c r="L4224" t="s">
        <v>1397</v>
      </c>
      <c r="M4224">
        <v>350947</v>
      </c>
      <c r="N4224">
        <v>90830</v>
      </c>
      <c r="O4224" s="59">
        <v>27616845</v>
      </c>
    </row>
    <row r="4225" spans="1:15" x14ac:dyDescent="0.3">
      <c r="A4225" t="s">
        <v>676</v>
      </c>
      <c r="B4225">
        <v>119.87</v>
      </c>
      <c r="C4225">
        <v>2</v>
      </c>
      <c r="D4225" s="18">
        <v>39373</v>
      </c>
      <c r="E4225" s="18">
        <v>39463</v>
      </c>
      <c r="F4225" t="s">
        <v>5959</v>
      </c>
      <c r="G4225" t="s">
        <v>5969</v>
      </c>
      <c r="H4225" t="s">
        <v>681</v>
      </c>
      <c r="I4225" t="s">
        <v>672</v>
      </c>
      <c r="J4225" t="s">
        <v>851</v>
      </c>
      <c r="K4225" t="s">
        <v>1840</v>
      </c>
      <c r="L4225" t="s">
        <v>1439</v>
      </c>
      <c r="M4225">
        <v>2561819</v>
      </c>
      <c r="N4225">
        <v>16000</v>
      </c>
      <c r="O4225" s="59">
        <v>27336554</v>
      </c>
    </row>
    <row r="4226" spans="1:15" x14ac:dyDescent="0.3">
      <c r="A4226" t="s">
        <v>696</v>
      </c>
      <c r="B4226">
        <v>124.37</v>
      </c>
      <c r="C4226">
        <v>2</v>
      </c>
      <c r="D4226" s="18">
        <v>39303</v>
      </c>
      <c r="E4226" s="18">
        <v>39325</v>
      </c>
      <c r="F4226" t="s">
        <v>5958</v>
      </c>
      <c r="G4226" t="s">
        <v>5969</v>
      </c>
      <c r="H4226" t="s">
        <v>681</v>
      </c>
      <c r="I4226" t="s">
        <v>693</v>
      </c>
      <c r="J4226" t="s">
        <v>694</v>
      </c>
      <c r="K4226" t="s">
        <v>944</v>
      </c>
      <c r="L4226" t="s">
        <v>1839</v>
      </c>
      <c r="M4226">
        <v>352982</v>
      </c>
      <c r="N4226">
        <v>16000</v>
      </c>
      <c r="O4226" s="59">
        <v>26744664</v>
      </c>
    </row>
    <row r="4227" spans="1:15" x14ac:dyDescent="0.3">
      <c r="A4227" t="s">
        <v>690</v>
      </c>
      <c r="B4227">
        <v>98.91</v>
      </c>
      <c r="C4227">
        <v>1</v>
      </c>
      <c r="D4227" s="18">
        <v>39303</v>
      </c>
      <c r="E4227" s="18">
        <v>39309</v>
      </c>
      <c r="F4227" t="s">
        <v>5958</v>
      </c>
      <c r="G4227" t="s">
        <v>5969</v>
      </c>
      <c r="H4227" t="s">
        <v>681</v>
      </c>
      <c r="I4227" t="s">
        <v>711</v>
      </c>
      <c r="J4227" t="s">
        <v>712</v>
      </c>
      <c r="K4227" t="s">
        <v>1272</v>
      </c>
      <c r="L4227" t="s">
        <v>1838</v>
      </c>
      <c r="M4227">
        <v>2133829</v>
      </c>
      <c r="N4227">
        <v>16000</v>
      </c>
      <c r="O4227" s="59">
        <v>26729298</v>
      </c>
    </row>
    <row r="4228" spans="1:15" x14ac:dyDescent="0.3">
      <c r="A4228" t="s">
        <v>696</v>
      </c>
      <c r="B4228">
        <v>157.91999999999999</v>
      </c>
      <c r="C4228">
        <v>3</v>
      </c>
      <c r="D4228" s="18">
        <v>39356</v>
      </c>
      <c r="E4228" s="18">
        <v>39359</v>
      </c>
      <c r="F4228" t="s">
        <v>5959</v>
      </c>
      <c r="G4228" t="s">
        <v>5969</v>
      </c>
      <c r="H4228" t="s">
        <v>675</v>
      </c>
      <c r="I4228" t="s">
        <v>693</v>
      </c>
      <c r="J4228" t="s">
        <v>694</v>
      </c>
      <c r="K4228" t="s">
        <v>733</v>
      </c>
      <c r="L4228" t="s">
        <v>1837</v>
      </c>
      <c r="M4228">
        <v>356843</v>
      </c>
      <c r="N4228">
        <v>30300</v>
      </c>
      <c r="O4228" s="59">
        <v>27180089</v>
      </c>
    </row>
    <row r="4229" spans="1:15" x14ac:dyDescent="0.3">
      <c r="A4229" t="s">
        <v>709</v>
      </c>
      <c r="B4229">
        <v>150.68</v>
      </c>
      <c r="C4229">
        <v>3</v>
      </c>
      <c r="D4229" s="18">
        <v>39137</v>
      </c>
      <c r="E4229" s="18">
        <v>39170</v>
      </c>
      <c r="F4229" t="s">
        <v>5960</v>
      </c>
      <c r="G4229" t="s">
        <v>5969</v>
      </c>
      <c r="H4229" t="s">
        <v>675</v>
      </c>
      <c r="I4229" t="s">
        <v>771</v>
      </c>
      <c r="J4229" t="s">
        <v>772</v>
      </c>
      <c r="K4229" t="s">
        <v>984</v>
      </c>
      <c r="L4229" t="s">
        <v>983</v>
      </c>
      <c r="M4229">
        <v>71886</v>
      </c>
      <c r="N4229">
        <v>30300</v>
      </c>
      <c r="O4229" s="59">
        <v>25451588</v>
      </c>
    </row>
    <row r="4230" spans="1:15" x14ac:dyDescent="0.3">
      <c r="A4230" t="s">
        <v>676</v>
      </c>
      <c r="B4230">
        <v>127.46</v>
      </c>
      <c r="C4230">
        <v>2</v>
      </c>
      <c r="D4230" s="18">
        <v>39341</v>
      </c>
      <c r="E4230" s="18">
        <v>39368</v>
      </c>
      <c r="F4230" t="s">
        <v>5958</v>
      </c>
      <c r="G4230" t="s">
        <v>5969</v>
      </c>
      <c r="H4230" t="s">
        <v>681</v>
      </c>
      <c r="I4230" t="s">
        <v>678</v>
      </c>
      <c r="J4230" t="s">
        <v>1180</v>
      </c>
      <c r="K4230" t="s">
        <v>1836</v>
      </c>
      <c r="L4230" t="s">
        <v>1402</v>
      </c>
      <c r="M4230">
        <v>2453147</v>
      </c>
      <c r="N4230">
        <v>16000</v>
      </c>
      <c r="O4230" s="59">
        <v>27063301</v>
      </c>
    </row>
    <row r="4231" spans="1:15" x14ac:dyDescent="0.3">
      <c r="A4231" t="s">
        <v>696</v>
      </c>
      <c r="B4231">
        <v>112.13</v>
      </c>
      <c r="C4231">
        <v>2</v>
      </c>
      <c r="D4231" s="18">
        <v>39352</v>
      </c>
      <c r="E4231" s="18">
        <v>39370</v>
      </c>
      <c r="F4231" t="s">
        <v>5958</v>
      </c>
      <c r="G4231" t="s">
        <v>5969</v>
      </c>
      <c r="H4231" t="s">
        <v>681</v>
      </c>
      <c r="I4231" t="s">
        <v>765</v>
      </c>
      <c r="J4231" t="s">
        <v>766</v>
      </c>
      <c r="K4231" t="s">
        <v>1652</v>
      </c>
      <c r="L4231" t="s">
        <v>1835</v>
      </c>
      <c r="M4231">
        <v>2855156</v>
      </c>
      <c r="N4231">
        <v>16000</v>
      </c>
      <c r="O4231" s="59">
        <v>27123379</v>
      </c>
    </row>
    <row r="4232" spans="1:15" x14ac:dyDescent="0.3">
      <c r="A4232" t="s">
        <v>696</v>
      </c>
      <c r="B4232">
        <v>184.07</v>
      </c>
      <c r="C4232">
        <v>4</v>
      </c>
      <c r="D4232" s="18">
        <v>39390</v>
      </c>
      <c r="E4232" s="18">
        <v>39397</v>
      </c>
      <c r="F4232" t="s">
        <v>5959</v>
      </c>
      <c r="G4232" t="s">
        <v>5969</v>
      </c>
      <c r="H4232" t="s">
        <v>675</v>
      </c>
      <c r="I4232" t="s">
        <v>946</v>
      </c>
      <c r="J4232" t="s">
        <v>1124</v>
      </c>
      <c r="K4232" t="s">
        <v>1834</v>
      </c>
      <c r="L4232" t="s">
        <v>1833</v>
      </c>
      <c r="M4232">
        <v>2258698</v>
      </c>
      <c r="N4232">
        <v>30300</v>
      </c>
      <c r="O4232" s="59">
        <v>27452402</v>
      </c>
    </row>
    <row r="4233" spans="1:15" x14ac:dyDescent="0.3">
      <c r="A4233" t="s">
        <v>696</v>
      </c>
      <c r="B4233">
        <v>161.15</v>
      </c>
      <c r="C4233">
        <v>3</v>
      </c>
      <c r="D4233" s="18">
        <v>39138</v>
      </c>
      <c r="E4233" s="18">
        <v>39159</v>
      </c>
      <c r="F4233" t="s">
        <v>5960</v>
      </c>
      <c r="G4233" t="s">
        <v>5969</v>
      </c>
      <c r="H4233" t="s">
        <v>675</v>
      </c>
      <c r="I4233" t="s">
        <v>693</v>
      </c>
      <c r="J4233" t="s">
        <v>694</v>
      </c>
      <c r="K4233" t="s">
        <v>1832</v>
      </c>
      <c r="L4233" t="s">
        <v>908</v>
      </c>
      <c r="M4233">
        <v>346990</v>
      </c>
      <c r="N4233">
        <v>30300</v>
      </c>
      <c r="O4233" s="59">
        <v>25521243</v>
      </c>
    </row>
    <row r="4234" spans="1:15" x14ac:dyDescent="0.3">
      <c r="A4234" t="s">
        <v>696</v>
      </c>
      <c r="B4234">
        <v>175.83</v>
      </c>
      <c r="C4234">
        <v>3</v>
      </c>
      <c r="D4234" s="18">
        <v>39262</v>
      </c>
      <c r="E4234" s="18">
        <v>39283</v>
      </c>
      <c r="F4234" t="s">
        <v>5957</v>
      </c>
      <c r="G4234" t="s">
        <v>5968</v>
      </c>
      <c r="H4234" t="s">
        <v>755</v>
      </c>
      <c r="I4234" t="s">
        <v>693</v>
      </c>
      <c r="J4234" t="s">
        <v>694</v>
      </c>
      <c r="K4234" t="s">
        <v>733</v>
      </c>
      <c r="L4234" t="s">
        <v>1831</v>
      </c>
      <c r="M4234">
        <v>2841502</v>
      </c>
      <c r="N4234">
        <v>87000</v>
      </c>
      <c r="O4234" s="59">
        <v>26447695</v>
      </c>
    </row>
    <row r="4235" spans="1:15" x14ac:dyDescent="0.3">
      <c r="A4235" t="s">
        <v>676</v>
      </c>
      <c r="B4235">
        <v>108.51</v>
      </c>
      <c r="C4235">
        <v>1</v>
      </c>
      <c r="D4235" s="18">
        <v>39339</v>
      </c>
      <c r="E4235" s="18">
        <v>39405</v>
      </c>
      <c r="F4235" t="s">
        <v>5958</v>
      </c>
      <c r="G4235" t="s">
        <v>5969</v>
      </c>
      <c r="H4235" t="s">
        <v>681</v>
      </c>
      <c r="I4235" t="s">
        <v>672</v>
      </c>
      <c r="J4235" t="s">
        <v>851</v>
      </c>
      <c r="K4235" t="s">
        <v>1134</v>
      </c>
      <c r="L4235" t="s">
        <v>1830</v>
      </c>
      <c r="M4235">
        <v>274294</v>
      </c>
      <c r="N4235">
        <v>16000</v>
      </c>
      <c r="O4235" s="59">
        <v>27132982</v>
      </c>
    </row>
    <row r="4236" spans="1:15" x14ac:dyDescent="0.3">
      <c r="A4236" t="s">
        <v>690</v>
      </c>
      <c r="B4236">
        <v>181.83</v>
      </c>
      <c r="C4236">
        <v>4</v>
      </c>
      <c r="D4236" s="18">
        <v>39398</v>
      </c>
      <c r="E4236" s="18">
        <v>39419</v>
      </c>
      <c r="F4236" t="s">
        <v>5959</v>
      </c>
      <c r="G4236" t="s">
        <v>5969</v>
      </c>
      <c r="H4236" t="s">
        <v>699</v>
      </c>
      <c r="I4236" t="s">
        <v>711</v>
      </c>
      <c r="J4236" t="s">
        <v>712</v>
      </c>
      <c r="K4236" t="s">
        <v>713</v>
      </c>
      <c r="L4236" t="s">
        <v>1829</v>
      </c>
      <c r="M4236">
        <v>2713140</v>
      </c>
      <c r="N4236">
        <v>70700</v>
      </c>
      <c r="O4236" s="59">
        <v>27425984</v>
      </c>
    </row>
    <row r="4237" spans="1:15" x14ac:dyDescent="0.3">
      <c r="A4237" t="s">
        <v>690</v>
      </c>
      <c r="B4237">
        <v>123.68</v>
      </c>
      <c r="C4237">
        <v>3</v>
      </c>
      <c r="D4237" s="18">
        <v>39090</v>
      </c>
      <c r="E4237" s="18">
        <v>39092</v>
      </c>
      <c r="F4237" t="s">
        <v>5960</v>
      </c>
      <c r="G4237" t="s">
        <v>5969</v>
      </c>
      <c r="H4237" t="s">
        <v>675</v>
      </c>
      <c r="I4237" t="s">
        <v>711</v>
      </c>
      <c r="J4237" t="s">
        <v>712</v>
      </c>
      <c r="K4237" t="s">
        <v>801</v>
      </c>
      <c r="L4237" t="s">
        <v>1828</v>
      </c>
      <c r="M4237">
        <v>149749</v>
      </c>
      <c r="N4237">
        <v>30300</v>
      </c>
      <c r="O4237" s="59">
        <v>25109849</v>
      </c>
    </row>
    <row r="4238" spans="1:15" x14ac:dyDescent="0.3">
      <c r="A4238" t="s">
        <v>690</v>
      </c>
      <c r="B4238">
        <v>136.44</v>
      </c>
      <c r="C4238">
        <v>2</v>
      </c>
      <c r="D4238" s="18">
        <v>39391</v>
      </c>
      <c r="E4238" s="18">
        <v>39398</v>
      </c>
      <c r="F4238" t="s">
        <v>5959</v>
      </c>
      <c r="G4238" t="s">
        <v>5969</v>
      </c>
      <c r="H4238" t="s">
        <v>675</v>
      </c>
      <c r="I4238" t="s">
        <v>722</v>
      </c>
      <c r="J4238" t="s">
        <v>797</v>
      </c>
      <c r="K4238" t="s">
        <v>1827</v>
      </c>
      <c r="L4238" t="s">
        <v>1826</v>
      </c>
      <c r="M4238">
        <v>2930166</v>
      </c>
      <c r="N4238">
        <v>30300</v>
      </c>
      <c r="O4238" s="59">
        <v>27434242</v>
      </c>
    </row>
    <row r="4239" spans="1:15" x14ac:dyDescent="0.3">
      <c r="A4239" t="s">
        <v>696</v>
      </c>
      <c r="B4239">
        <v>145.02000000000001</v>
      </c>
      <c r="C4239">
        <v>3</v>
      </c>
      <c r="D4239" s="18">
        <v>39298</v>
      </c>
      <c r="E4239" s="18">
        <v>39323</v>
      </c>
      <c r="F4239" t="s">
        <v>5958</v>
      </c>
      <c r="G4239" t="s">
        <v>5969</v>
      </c>
      <c r="H4239" t="s">
        <v>675</v>
      </c>
      <c r="I4239" t="s">
        <v>765</v>
      </c>
      <c r="J4239" t="s">
        <v>766</v>
      </c>
      <c r="K4239" t="s">
        <v>765</v>
      </c>
      <c r="L4239" t="s">
        <v>1610</v>
      </c>
      <c r="M4239">
        <v>1933557</v>
      </c>
      <c r="N4239">
        <v>30300</v>
      </c>
      <c r="O4239" s="59">
        <v>26743345</v>
      </c>
    </row>
    <row r="4240" spans="1:15" x14ac:dyDescent="0.3">
      <c r="A4240" t="s">
        <v>676</v>
      </c>
      <c r="B4240">
        <v>94.03</v>
      </c>
      <c r="C4240">
        <v>1</v>
      </c>
      <c r="D4240" s="18">
        <v>39293</v>
      </c>
      <c r="E4240" s="18">
        <v>39345</v>
      </c>
      <c r="F4240" t="s">
        <v>5958</v>
      </c>
      <c r="G4240" t="s">
        <v>5969</v>
      </c>
      <c r="H4240" t="s">
        <v>681</v>
      </c>
      <c r="I4240" t="s">
        <v>683</v>
      </c>
      <c r="J4240" t="s">
        <v>684</v>
      </c>
      <c r="K4240" t="s">
        <v>685</v>
      </c>
      <c r="L4240" t="s">
        <v>1825</v>
      </c>
      <c r="M4240">
        <v>997905</v>
      </c>
      <c r="N4240">
        <v>16000</v>
      </c>
      <c r="O4240" s="59">
        <v>26688492</v>
      </c>
    </row>
    <row r="4241" spans="1:15" x14ac:dyDescent="0.3">
      <c r="A4241" t="s">
        <v>709</v>
      </c>
      <c r="B4241">
        <v>174.36</v>
      </c>
      <c r="C4241">
        <v>2</v>
      </c>
      <c r="D4241" s="18">
        <v>39249</v>
      </c>
      <c r="E4241" s="18">
        <v>39294</v>
      </c>
      <c r="F4241" t="s">
        <v>5957</v>
      </c>
      <c r="G4241" t="s">
        <v>5969</v>
      </c>
      <c r="H4241" t="s">
        <v>675</v>
      </c>
      <c r="I4241" t="s">
        <v>746</v>
      </c>
      <c r="J4241" t="s">
        <v>782</v>
      </c>
      <c r="K4241" t="s">
        <v>1824</v>
      </c>
      <c r="L4241" t="s">
        <v>1823</v>
      </c>
      <c r="M4241">
        <v>9038934</v>
      </c>
      <c r="N4241">
        <v>30300</v>
      </c>
      <c r="O4241" s="59">
        <v>17728306</v>
      </c>
    </row>
    <row r="4242" spans="1:15" x14ac:dyDescent="0.3">
      <c r="A4242" t="s">
        <v>709</v>
      </c>
      <c r="B4242">
        <v>139.11000000000001</v>
      </c>
      <c r="C4242">
        <v>2</v>
      </c>
      <c r="D4242" s="18">
        <v>39255</v>
      </c>
      <c r="E4242" s="18">
        <v>39285</v>
      </c>
      <c r="F4242" t="s">
        <v>5957</v>
      </c>
      <c r="G4242" t="s">
        <v>5969</v>
      </c>
      <c r="H4242" t="s">
        <v>675</v>
      </c>
      <c r="I4242" t="s">
        <v>771</v>
      </c>
      <c r="J4242" t="s">
        <v>772</v>
      </c>
      <c r="K4242" t="s">
        <v>1822</v>
      </c>
      <c r="L4242" t="s">
        <v>1159</v>
      </c>
      <c r="M4242">
        <v>2219389</v>
      </c>
      <c r="N4242">
        <v>30300</v>
      </c>
      <c r="O4242" s="59">
        <v>26398919</v>
      </c>
    </row>
    <row r="4243" spans="1:15" x14ac:dyDescent="0.3">
      <c r="A4243" t="s">
        <v>696</v>
      </c>
      <c r="B4243">
        <v>182.38</v>
      </c>
      <c r="C4243">
        <v>3</v>
      </c>
      <c r="D4243" s="18">
        <v>39398</v>
      </c>
      <c r="E4243" s="18">
        <v>39422</v>
      </c>
      <c r="F4243" t="s">
        <v>5959</v>
      </c>
      <c r="G4243" t="s">
        <v>5969</v>
      </c>
      <c r="H4243" t="s">
        <v>699</v>
      </c>
      <c r="I4243" t="s">
        <v>693</v>
      </c>
      <c r="J4243" t="s">
        <v>694</v>
      </c>
      <c r="K4243" t="s">
        <v>866</v>
      </c>
      <c r="L4243" t="s">
        <v>865</v>
      </c>
      <c r="M4243">
        <v>961903</v>
      </c>
      <c r="N4243">
        <v>70700</v>
      </c>
      <c r="O4243" s="59">
        <v>27592106</v>
      </c>
    </row>
    <row r="4244" spans="1:15" x14ac:dyDescent="0.3">
      <c r="A4244" t="s">
        <v>690</v>
      </c>
      <c r="B4244">
        <v>98.41</v>
      </c>
      <c r="C4244">
        <v>1</v>
      </c>
      <c r="D4244" s="18">
        <v>39243</v>
      </c>
      <c r="E4244" s="18">
        <v>39267</v>
      </c>
      <c r="F4244" t="s">
        <v>5957</v>
      </c>
      <c r="G4244" t="s">
        <v>5969</v>
      </c>
      <c r="H4244" t="s">
        <v>681</v>
      </c>
      <c r="I4244" t="s">
        <v>711</v>
      </c>
      <c r="J4244" t="s">
        <v>712</v>
      </c>
      <c r="K4244" t="s">
        <v>997</v>
      </c>
      <c r="L4244" t="s">
        <v>1012</v>
      </c>
      <c r="M4244">
        <v>136653</v>
      </c>
      <c r="N4244">
        <v>16000</v>
      </c>
      <c r="O4244" s="59">
        <v>26296664</v>
      </c>
    </row>
    <row r="4245" spans="1:15" x14ac:dyDescent="0.3">
      <c r="A4245" t="s">
        <v>676</v>
      </c>
      <c r="B4245">
        <v>89.26</v>
      </c>
      <c r="C4245">
        <v>2</v>
      </c>
      <c r="D4245" s="18">
        <v>39139</v>
      </c>
      <c r="E4245" s="18">
        <v>39235</v>
      </c>
      <c r="F4245" t="s">
        <v>5960</v>
      </c>
      <c r="G4245" t="s">
        <v>5969</v>
      </c>
      <c r="H4245" t="s">
        <v>681</v>
      </c>
      <c r="I4245" t="s">
        <v>683</v>
      </c>
      <c r="J4245" t="s">
        <v>730</v>
      </c>
      <c r="K4245" t="s">
        <v>1821</v>
      </c>
      <c r="L4245" t="s">
        <v>1820</v>
      </c>
      <c r="M4245">
        <v>226191</v>
      </c>
      <c r="N4245">
        <v>16000</v>
      </c>
      <c r="O4245" s="59">
        <v>25512175</v>
      </c>
    </row>
    <row r="4246" spans="1:15" x14ac:dyDescent="0.3">
      <c r="A4246" t="s">
        <v>690</v>
      </c>
      <c r="B4246">
        <v>123.68</v>
      </c>
      <c r="C4246">
        <v>3</v>
      </c>
      <c r="D4246" s="18">
        <v>39429</v>
      </c>
      <c r="E4246" s="18">
        <v>39463</v>
      </c>
      <c r="F4246" t="s">
        <v>5959</v>
      </c>
      <c r="G4246" t="s">
        <v>5969</v>
      </c>
      <c r="H4246" t="s">
        <v>675</v>
      </c>
      <c r="I4246" t="s">
        <v>711</v>
      </c>
      <c r="J4246" t="s">
        <v>712</v>
      </c>
      <c r="K4246" t="s">
        <v>801</v>
      </c>
      <c r="L4246" t="s">
        <v>1819</v>
      </c>
      <c r="M4246">
        <v>147634</v>
      </c>
      <c r="N4246">
        <v>30300</v>
      </c>
      <c r="O4246" s="59">
        <v>27764793</v>
      </c>
    </row>
    <row r="4247" spans="1:15" x14ac:dyDescent="0.3">
      <c r="A4247" t="s">
        <v>676</v>
      </c>
      <c r="B4247">
        <v>119.87</v>
      </c>
      <c r="C4247">
        <v>2</v>
      </c>
      <c r="D4247" s="18">
        <v>39423</v>
      </c>
      <c r="E4247" s="18">
        <v>39494</v>
      </c>
      <c r="F4247" t="s">
        <v>5959</v>
      </c>
      <c r="G4247" t="s">
        <v>5969</v>
      </c>
      <c r="H4247" t="s">
        <v>681</v>
      </c>
      <c r="I4247" t="s">
        <v>672</v>
      </c>
      <c r="J4247" t="s">
        <v>851</v>
      </c>
      <c r="K4247" t="s">
        <v>1735</v>
      </c>
      <c r="L4247" t="s">
        <v>1818</v>
      </c>
      <c r="M4247">
        <v>272353</v>
      </c>
      <c r="N4247">
        <v>16000</v>
      </c>
      <c r="O4247" s="59">
        <v>27774775</v>
      </c>
    </row>
    <row r="4248" spans="1:15" x14ac:dyDescent="0.3">
      <c r="A4248" t="s">
        <v>696</v>
      </c>
      <c r="B4248">
        <v>125.23</v>
      </c>
      <c r="C4248">
        <v>2</v>
      </c>
      <c r="D4248" s="18">
        <v>39194</v>
      </c>
      <c r="E4248" s="18">
        <v>39201</v>
      </c>
      <c r="F4248" t="s">
        <v>5957</v>
      </c>
      <c r="G4248" t="s">
        <v>5969</v>
      </c>
      <c r="H4248" t="s">
        <v>681</v>
      </c>
      <c r="I4248" t="s">
        <v>693</v>
      </c>
      <c r="J4248" t="s">
        <v>694</v>
      </c>
      <c r="K4248" t="s">
        <v>1817</v>
      </c>
      <c r="L4248" t="s">
        <v>1780</v>
      </c>
      <c r="M4248">
        <v>2732880</v>
      </c>
      <c r="N4248">
        <v>16000</v>
      </c>
      <c r="O4248" s="59">
        <v>25937905</v>
      </c>
    </row>
    <row r="4249" spans="1:15" x14ac:dyDescent="0.3">
      <c r="A4249" t="s">
        <v>696</v>
      </c>
      <c r="B4249">
        <v>168.49</v>
      </c>
      <c r="C4249">
        <v>3</v>
      </c>
      <c r="D4249" s="18">
        <v>39236</v>
      </c>
      <c r="E4249" s="18">
        <v>39259</v>
      </c>
      <c r="F4249" t="s">
        <v>5957</v>
      </c>
      <c r="G4249" t="s">
        <v>5968</v>
      </c>
      <c r="H4249" t="s">
        <v>720</v>
      </c>
      <c r="I4249" t="s">
        <v>693</v>
      </c>
      <c r="J4249" t="s">
        <v>694</v>
      </c>
      <c r="K4249" t="s">
        <v>1525</v>
      </c>
      <c r="L4249" t="s">
        <v>1816</v>
      </c>
      <c r="M4249">
        <v>358291</v>
      </c>
      <c r="N4249">
        <v>90830</v>
      </c>
      <c r="O4249" s="59">
        <v>1104146</v>
      </c>
    </row>
    <row r="4250" spans="1:15" x14ac:dyDescent="0.3">
      <c r="A4250" t="s">
        <v>676</v>
      </c>
      <c r="B4250">
        <v>155.97999999999999</v>
      </c>
      <c r="C4250">
        <v>2</v>
      </c>
      <c r="D4250" s="18">
        <v>39405</v>
      </c>
      <c r="E4250" s="18">
        <v>39490</v>
      </c>
      <c r="F4250" t="s">
        <v>5959</v>
      </c>
      <c r="G4250" t="s">
        <v>5969</v>
      </c>
      <c r="H4250" t="s">
        <v>675</v>
      </c>
      <c r="I4250" t="s">
        <v>683</v>
      </c>
      <c r="J4250" t="s">
        <v>703</v>
      </c>
      <c r="K4250" t="s">
        <v>1815</v>
      </c>
      <c r="L4250" t="s">
        <v>1814</v>
      </c>
      <c r="M4250">
        <v>1735044</v>
      </c>
      <c r="N4250">
        <v>30300</v>
      </c>
      <c r="O4250" s="59">
        <v>27538577</v>
      </c>
    </row>
    <row r="4251" spans="1:15" x14ac:dyDescent="0.3">
      <c r="A4251" t="s">
        <v>696</v>
      </c>
      <c r="B4251">
        <v>155.44</v>
      </c>
      <c r="C4251">
        <v>3</v>
      </c>
      <c r="D4251" s="18">
        <v>39296</v>
      </c>
      <c r="E4251" s="18">
        <v>39310</v>
      </c>
      <c r="F4251" t="s">
        <v>5958</v>
      </c>
      <c r="G4251" t="s">
        <v>5969</v>
      </c>
      <c r="H4251" t="s">
        <v>675</v>
      </c>
      <c r="I4251" t="s">
        <v>693</v>
      </c>
      <c r="J4251" t="s">
        <v>694</v>
      </c>
      <c r="K4251" t="s">
        <v>698</v>
      </c>
      <c r="L4251" t="s">
        <v>1813</v>
      </c>
      <c r="M4251">
        <v>368901</v>
      </c>
      <c r="N4251">
        <v>30300</v>
      </c>
      <c r="O4251" s="59">
        <v>26693710</v>
      </c>
    </row>
    <row r="4252" spans="1:15" x14ac:dyDescent="0.3">
      <c r="A4252" t="s">
        <v>690</v>
      </c>
      <c r="B4252">
        <v>121.13</v>
      </c>
      <c r="C4252">
        <v>1</v>
      </c>
      <c r="D4252" s="18">
        <v>39222</v>
      </c>
      <c r="E4252" s="18">
        <v>39245</v>
      </c>
      <c r="F4252" t="s">
        <v>5957</v>
      </c>
      <c r="G4252" t="s">
        <v>5969</v>
      </c>
      <c r="H4252" t="s">
        <v>675</v>
      </c>
      <c r="I4252" t="s">
        <v>711</v>
      </c>
      <c r="J4252" t="s">
        <v>712</v>
      </c>
      <c r="K4252" t="s">
        <v>1812</v>
      </c>
      <c r="L4252" t="s">
        <v>943</v>
      </c>
      <c r="M4252">
        <v>2765661</v>
      </c>
      <c r="N4252">
        <v>30300</v>
      </c>
      <c r="O4252" s="59">
        <v>26188446</v>
      </c>
    </row>
    <row r="4253" spans="1:15" x14ac:dyDescent="0.3">
      <c r="A4253" t="s">
        <v>690</v>
      </c>
      <c r="B4253">
        <v>122.89</v>
      </c>
      <c r="C4253">
        <v>2</v>
      </c>
      <c r="D4253" s="18">
        <v>39242</v>
      </c>
      <c r="E4253" s="18">
        <v>39260</v>
      </c>
      <c r="F4253" t="s">
        <v>5957</v>
      </c>
      <c r="G4253" t="s">
        <v>5969</v>
      </c>
      <c r="H4253" t="s">
        <v>675</v>
      </c>
      <c r="I4253" t="s">
        <v>711</v>
      </c>
      <c r="J4253" t="s">
        <v>712</v>
      </c>
      <c r="K4253" t="s">
        <v>1342</v>
      </c>
      <c r="L4253" t="s">
        <v>1811</v>
      </c>
      <c r="M4253">
        <v>710187</v>
      </c>
      <c r="N4253">
        <v>30300</v>
      </c>
      <c r="O4253" s="59">
        <v>26298447</v>
      </c>
    </row>
    <row r="4254" spans="1:15" x14ac:dyDescent="0.3">
      <c r="A4254" t="s">
        <v>676</v>
      </c>
      <c r="B4254">
        <v>119.87</v>
      </c>
      <c r="C4254">
        <v>2</v>
      </c>
      <c r="D4254" s="18">
        <v>39180</v>
      </c>
      <c r="E4254" s="18">
        <v>39209</v>
      </c>
      <c r="F4254" t="s">
        <v>5957</v>
      </c>
      <c r="G4254" t="s">
        <v>5969</v>
      </c>
      <c r="H4254" t="s">
        <v>681</v>
      </c>
      <c r="I4254" t="s">
        <v>672</v>
      </c>
      <c r="J4254" t="s">
        <v>851</v>
      </c>
      <c r="K4254" t="s">
        <v>1647</v>
      </c>
      <c r="L4254" t="s">
        <v>1053</v>
      </c>
      <c r="M4254">
        <v>1723032</v>
      </c>
      <c r="N4254">
        <v>16000</v>
      </c>
      <c r="O4254" s="59">
        <v>25879599</v>
      </c>
    </row>
    <row r="4255" spans="1:15" x14ac:dyDescent="0.3">
      <c r="A4255" t="s">
        <v>709</v>
      </c>
      <c r="B4255">
        <v>127.08</v>
      </c>
      <c r="C4255">
        <v>3</v>
      </c>
      <c r="D4255" s="18">
        <v>39227</v>
      </c>
      <c r="E4255" s="18">
        <v>39251</v>
      </c>
      <c r="F4255" t="s">
        <v>5957</v>
      </c>
      <c r="G4255" t="s">
        <v>5969</v>
      </c>
      <c r="H4255" t="s">
        <v>681</v>
      </c>
      <c r="I4255" t="s">
        <v>771</v>
      </c>
      <c r="J4255" t="s">
        <v>750</v>
      </c>
      <c r="K4255" t="s">
        <v>1810</v>
      </c>
      <c r="L4255" t="s">
        <v>1809</v>
      </c>
      <c r="M4255">
        <v>2403959</v>
      </c>
      <c r="N4255">
        <v>16000</v>
      </c>
      <c r="O4255" s="59">
        <v>26183867</v>
      </c>
    </row>
    <row r="4256" spans="1:15" x14ac:dyDescent="0.3">
      <c r="A4256" t="s">
        <v>690</v>
      </c>
      <c r="B4256">
        <v>98.41</v>
      </c>
      <c r="C4256">
        <v>1</v>
      </c>
      <c r="D4256" s="18">
        <v>39367</v>
      </c>
      <c r="E4256" s="18">
        <v>39405</v>
      </c>
      <c r="F4256" t="s">
        <v>5959</v>
      </c>
      <c r="G4256" t="s">
        <v>5969</v>
      </c>
      <c r="H4256" t="s">
        <v>681</v>
      </c>
      <c r="I4256" t="s">
        <v>711</v>
      </c>
      <c r="J4256" t="s">
        <v>712</v>
      </c>
      <c r="K4256" t="s">
        <v>1808</v>
      </c>
      <c r="L4256" t="s">
        <v>1807</v>
      </c>
      <c r="M4256">
        <v>137437</v>
      </c>
      <c r="N4256">
        <v>16000</v>
      </c>
      <c r="O4256" s="59">
        <v>27270831</v>
      </c>
    </row>
    <row r="4257" spans="1:15" x14ac:dyDescent="0.3">
      <c r="A4257" t="s">
        <v>690</v>
      </c>
      <c r="B4257">
        <v>92.9</v>
      </c>
      <c r="C4257">
        <v>2</v>
      </c>
      <c r="D4257" s="18">
        <v>39376</v>
      </c>
      <c r="E4257" s="18">
        <v>39391</v>
      </c>
      <c r="F4257" t="s">
        <v>5959</v>
      </c>
      <c r="G4257" t="s">
        <v>5969</v>
      </c>
      <c r="H4257" t="s">
        <v>681</v>
      </c>
      <c r="I4257" t="s">
        <v>711</v>
      </c>
      <c r="J4257" t="s">
        <v>712</v>
      </c>
      <c r="K4257" t="s">
        <v>801</v>
      </c>
      <c r="L4257" t="s">
        <v>1806</v>
      </c>
      <c r="M4257">
        <v>1928185</v>
      </c>
      <c r="N4257">
        <v>16000</v>
      </c>
      <c r="O4257" s="59">
        <v>2396752</v>
      </c>
    </row>
    <row r="4258" spans="1:15" x14ac:dyDescent="0.3">
      <c r="A4258" t="s">
        <v>709</v>
      </c>
      <c r="B4258">
        <v>180.57</v>
      </c>
      <c r="C4258">
        <v>4</v>
      </c>
      <c r="D4258" s="18">
        <v>39417</v>
      </c>
      <c r="E4258" s="18">
        <v>39419</v>
      </c>
      <c r="F4258" t="s">
        <v>5959</v>
      </c>
      <c r="G4258" t="s">
        <v>5969</v>
      </c>
      <c r="H4258" t="s">
        <v>675</v>
      </c>
      <c r="I4258" t="s">
        <v>746</v>
      </c>
      <c r="J4258" t="s">
        <v>747</v>
      </c>
      <c r="K4258" t="s">
        <v>1805</v>
      </c>
      <c r="L4258" t="s">
        <v>1804</v>
      </c>
      <c r="M4258">
        <v>2770843</v>
      </c>
      <c r="N4258">
        <v>30300</v>
      </c>
      <c r="O4258" s="59">
        <v>17826239</v>
      </c>
    </row>
    <row r="4259" spans="1:15" x14ac:dyDescent="0.3">
      <c r="A4259" t="s">
        <v>690</v>
      </c>
      <c r="B4259">
        <v>183.95</v>
      </c>
      <c r="C4259">
        <v>3</v>
      </c>
      <c r="D4259" s="18">
        <v>39193</v>
      </c>
      <c r="E4259" s="18">
        <v>39210</v>
      </c>
      <c r="F4259" t="s">
        <v>5957</v>
      </c>
      <c r="G4259" t="s">
        <v>5968</v>
      </c>
      <c r="H4259" t="s">
        <v>755</v>
      </c>
      <c r="I4259" t="s">
        <v>711</v>
      </c>
      <c r="J4259" t="s">
        <v>712</v>
      </c>
      <c r="K4259" t="s">
        <v>1747</v>
      </c>
      <c r="L4259" t="s">
        <v>1803</v>
      </c>
      <c r="M4259">
        <v>938573</v>
      </c>
      <c r="N4259">
        <v>87000</v>
      </c>
      <c r="O4259" s="59">
        <v>25912546</v>
      </c>
    </row>
    <row r="4260" spans="1:15" x14ac:dyDescent="0.3">
      <c r="A4260" t="s">
        <v>690</v>
      </c>
      <c r="B4260">
        <v>89.04</v>
      </c>
      <c r="C4260">
        <v>1</v>
      </c>
      <c r="D4260" s="18">
        <v>39297</v>
      </c>
      <c r="E4260" s="18">
        <v>39301</v>
      </c>
      <c r="F4260" t="s">
        <v>5958</v>
      </c>
      <c r="G4260" t="s">
        <v>5969</v>
      </c>
      <c r="H4260" t="s">
        <v>681</v>
      </c>
      <c r="I4260" t="s">
        <v>687</v>
      </c>
      <c r="J4260" t="s">
        <v>688</v>
      </c>
      <c r="K4260" t="s">
        <v>1038</v>
      </c>
      <c r="L4260" t="s">
        <v>1802</v>
      </c>
      <c r="M4260">
        <v>1761329</v>
      </c>
      <c r="N4260">
        <v>16000</v>
      </c>
      <c r="O4260" s="59">
        <v>26737584</v>
      </c>
    </row>
    <row r="4261" spans="1:15" x14ac:dyDescent="0.3">
      <c r="A4261" t="s">
        <v>709</v>
      </c>
      <c r="B4261">
        <v>129.91999999999999</v>
      </c>
      <c r="C4261">
        <v>3</v>
      </c>
      <c r="D4261" s="18">
        <v>39193</v>
      </c>
      <c r="E4261" s="18">
        <v>39204</v>
      </c>
      <c r="F4261" t="s">
        <v>5957</v>
      </c>
      <c r="G4261" t="s">
        <v>5969</v>
      </c>
      <c r="H4261" t="s">
        <v>675</v>
      </c>
      <c r="I4261" t="s">
        <v>771</v>
      </c>
      <c r="J4261" t="s">
        <v>750</v>
      </c>
      <c r="K4261" t="s">
        <v>1251</v>
      </c>
      <c r="L4261" t="s">
        <v>1801</v>
      </c>
      <c r="M4261">
        <v>1996188</v>
      </c>
      <c r="N4261">
        <v>30300</v>
      </c>
      <c r="O4261" s="59">
        <v>25864450</v>
      </c>
    </row>
    <row r="4262" spans="1:15" x14ac:dyDescent="0.3">
      <c r="A4262" t="s">
        <v>696</v>
      </c>
      <c r="B4262">
        <v>175.83</v>
      </c>
      <c r="C4262">
        <v>3</v>
      </c>
      <c r="D4262" s="18">
        <v>39444</v>
      </c>
      <c r="E4262" s="18">
        <v>39461</v>
      </c>
      <c r="F4262" t="s">
        <v>5959</v>
      </c>
      <c r="G4262" t="s">
        <v>5968</v>
      </c>
      <c r="H4262" t="s">
        <v>755</v>
      </c>
      <c r="I4262" t="s">
        <v>693</v>
      </c>
      <c r="J4262" t="s">
        <v>694</v>
      </c>
      <c r="K4262" t="s">
        <v>733</v>
      </c>
      <c r="L4262" t="s">
        <v>1683</v>
      </c>
      <c r="M4262">
        <v>356371</v>
      </c>
      <c r="N4262">
        <v>87000</v>
      </c>
      <c r="O4262" s="59">
        <v>28007645</v>
      </c>
    </row>
    <row r="4263" spans="1:15" x14ac:dyDescent="0.3">
      <c r="A4263" t="s">
        <v>696</v>
      </c>
      <c r="B4263">
        <v>185.27</v>
      </c>
      <c r="C4263">
        <v>3</v>
      </c>
      <c r="D4263" s="18">
        <v>39158</v>
      </c>
      <c r="E4263" s="18">
        <v>39177</v>
      </c>
      <c r="F4263" t="s">
        <v>5960</v>
      </c>
      <c r="G4263" t="s">
        <v>5969</v>
      </c>
      <c r="H4263" t="s">
        <v>699</v>
      </c>
      <c r="I4263" t="s">
        <v>693</v>
      </c>
      <c r="J4263" t="s">
        <v>694</v>
      </c>
      <c r="K4263" t="s">
        <v>695</v>
      </c>
      <c r="L4263" t="s">
        <v>1800</v>
      </c>
      <c r="M4263">
        <v>960849</v>
      </c>
      <c r="N4263">
        <v>70700</v>
      </c>
      <c r="O4263" s="59">
        <v>25650804</v>
      </c>
    </row>
    <row r="4264" spans="1:15" x14ac:dyDescent="0.3">
      <c r="A4264" t="s">
        <v>690</v>
      </c>
      <c r="B4264">
        <v>126.38</v>
      </c>
      <c r="C4264">
        <v>2</v>
      </c>
      <c r="D4264" s="18">
        <v>39324</v>
      </c>
      <c r="E4264" s="18">
        <v>39360</v>
      </c>
      <c r="F4264" t="s">
        <v>5958</v>
      </c>
      <c r="G4264" t="s">
        <v>5969</v>
      </c>
      <c r="H4264" t="s">
        <v>675</v>
      </c>
      <c r="I4264" t="s">
        <v>711</v>
      </c>
      <c r="J4264" t="s">
        <v>712</v>
      </c>
      <c r="K4264" t="s">
        <v>1264</v>
      </c>
      <c r="L4264" t="s">
        <v>1516</v>
      </c>
      <c r="M4264">
        <v>2849869</v>
      </c>
      <c r="N4264">
        <v>30300</v>
      </c>
      <c r="O4264" s="59">
        <v>26890106</v>
      </c>
    </row>
    <row r="4265" spans="1:15" x14ac:dyDescent="0.3">
      <c r="A4265" t="s">
        <v>696</v>
      </c>
      <c r="B4265">
        <v>168.82</v>
      </c>
      <c r="C4265">
        <v>2</v>
      </c>
      <c r="D4265" s="18">
        <v>39171</v>
      </c>
      <c r="E4265" s="18">
        <v>39182</v>
      </c>
      <c r="F4265" t="s">
        <v>5960</v>
      </c>
      <c r="G4265" t="s">
        <v>5968</v>
      </c>
      <c r="H4265" t="s">
        <v>720</v>
      </c>
      <c r="I4265" t="s">
        <v>693</v>
      </c>
      <c r="J4265" t="s">
        <v>694</v>
      </c>
      <c r="K4265" t="s">
        <v>717</v>
      </c>
      <c r="L4265" t="s">
        <v>1799</v>
      </c>
      <c r="M4265">
        <v>353387</v>
      </c>
      <c r="N4265">
        <v>90830</v>
      </c>
      <c r="O4265" s="59">
        <v>25941779</v>
      </c>
    </row>
    <row r="4266" spans="1:15" x14ac:dyDescent="0.3">
      <c r="A4266" t="s">
        <v>690</v>
      </c>
      <c r="B4266">
        <v>142.94</v>
      </c>
      <c r="C4266">
        <v>3</v>
      </c>
      <c r="D4266" s="18">
        <v>39306</v>
      </c>
      <c r="E4266" s="18">
        <v>39330</v>
      </c>
      <c r="F4266" t="s">
        <v>5958</v>
      </c>
      <c r="G4266" t="s">
        <v>5969</v>
      </c>
      <c r="H4266" t="s">
        <v>675</v>
      </c>
      <c r="I4266" t="s">
        <v>839</v>
      </c>
      <c r="J4266" t="s">
        <v>797</v>
      </c>
      <c r="K4266" t="s">
        <v>1571</v>
      </c>
      <c r="L4266" t="s">
        <v>1798</v>
      </c>
      <c r="M4266">
        <v>141124</v>
      </c>
      <c r="N4266">
        <v>30300</v>
      </c>
      <c r="O4266" s="59">
        <v>26728029</v>
      </c>
    </row>
    <row r="4267" spans="1:15" x14ac:dyDescent="0.3">
      <c r="A4267" t="s">
        <v>676</v>
      </c>
      <c r="B4267">
        <v>86.31</v>
      </c>
      <c r="C4267">
        <v>2</v>
      </c>
      <c r="D4267" s="18">
        <v>39234</v>
      </c>
      <c r="E4267" s="18">
        <v>39275</v>
      </c>
      <c r="F4267" t="s">
        <v>5957</v>
      </c>
      <c r="G4267" t="s">
        <v>5969</v>
      </c>
      <c r="H4267" t="s">
        <v>681</v>
      </c>
      <c r="I4267" t="s">
        <v>678</v>
      </c>
      <c r="J4267" t="s">
        <v>679</v>
      </c>
      <c r="K4267" t="s">
        <v>1797</v>
      </c>
      <c r="L4267" t="s">
        <v>1529</v>
      </c>
      <c r="M4267">
        <v>1883386</v>
      </c>
      <c r="N4267">
        <v>16000</v>
      </c>
      <c r="O4267" s="59">
        <v>2148530</v>
      </c>
    </row>
    <row r="4268" spans="1:15" x14ac:dyDescent="0.3">
      <c r="A4268" t="s">
        <v>696</v>
      </c>
      <c r="B4268">
        <v>161.15</v>
      </c>
      <c r="C4268">
        <v>3</v>
      </c>
      <c r="D4268" s="18">
        <v>39108</v>
      </c>
      <c r="E4268" s="18">
        <v>39116</v>
      </c>
      <c r="F4268" t="s">
        <v>5960</v>
      </c>
      <c r="G4268" t="s">
        <v>5969</v>
      </c>
      <c r="H4268" t="s">
        <v>675</v>
      </c>
      <c r="I4268" t="s">
        <v>693</v>
      </c>
      <c r="J4268" t="s">
        <v>694</v>
      </c>
      <c r="K4268" t="s">
        <v>695</v>
      </c>
      <c r="L4268" t="s">
        <v>942</v>
      </c>
      <c r="M4268">
        <v>346935</v>
      </c>
      <c r="N4268">
        <v>30300</v>
      </c>
      <c r="O4268" s="59">
        <v>25272322</v>
      </c>
    </row>
    <row r="4269" spans="1:15" x14ac:dyDescent="0.3">
      <c r="A4269" t="s">
        <v>696</v>
      </c>
      <c r="B4269">
        <v>157.91999999999999</v>
      </c>
      <c r="C4269">
        <v>3</v>
      </c>
      <c r="D4269" s="18">
        <v>39088</v>
      </c>
      <c r="E4269" s="18">
        <v>39091</v>
      </c>
      <c r="F4269" t="s">
        <v>5960</v>
      </c>
      <c r="G4269" t="s">
        <v>5969</v>
      </c>
      <c r="H4269" t="s">
        <v>675</v>
      </c>
      <c r="I4269" t="s">
        <v>693</v>
      </c>
      <c r="J4269" t="s">
        <v>694</v>
      </c>
      <c r="K4269" t="s">
        <v>733</v>
      </c>
      <c r="L4269" t="s">
        <v>1796</v>
      </c>
      <c r="M4269">
        <v>2125297</v>
      </c>
      <c r="N4269">
        <v>30300</v>
      </c>
      <c r="O4269" s="59">
        <v>25124661</v>
      </c>
    </row>
    <row r="4270" spans="1:15" x14ac:dyDescent="0.3">
      <c r="A4270" t="s">
        <v>690</v>
      </c>
      <c r="B4270">
        <v>120.55</v>
      </c>
      <c r="C4270">
        <v>2</v>
      </c>
      <c r="D4270" s="18">
        <v>39263</v>
      </c>
      <c r="E4270" s="18">
        <v>39296</v>
      </c>
      <c r="F4270" t="s">
        <v>5957</v>
      </c>
      <c r="G4270" t="s">
        <v>5968</v>
      </c>
      <c r="H4270" t="s">
        <v>720</v>
      </c>
      <c r="I4270" t="s">
        <v>722</v>
      </c>
      <c r="J4270" t="s">
        <v>723</v>
      </c>
      <c r="K4270" t="s">
        <v>1062</v>
      </c>
      <c r="L4270" t="s">
        <v>1061</v>
      </c>
      <c r="M4270">
        <v>2854424</v>
      </c>
      <c r="N4270">
        <v>90830</v>
      </c>
      <c r="O4270" s="59">
        <v>26590984</v>
      </c>
    </row>
    <row r="4271" spans="1:15" x14ac:dyDescent="0.3">
      <c r="A4271" t="s">
        <v>690</v>
      </c>
      <c r="B4271">
        <v>157.52000000000001</v>
      </c>
      <c r="C4271">
        <v>3</v>
      </c>
      <c r="D4271" s="18">
        <v>39089</v>
      </c>
      <c r="E4271" s="18">
        <v>39105</v>
      </c>
      <c r="F4271" t="s">
        <v>5960</v>
      </c>
      <c r="G4271" t="s">
        <v>5969</v>
      </c>
      <c r="H4271" t="s">
        <v>675</v>
      </c>
      <c r="I4271" t="s">
        <v>722</v>
      </c>
      <c r="J4271" t="s">
        <v>723</v>
      </c>
      <c r="K4271" t="s">
        <v>1795</v>
      </c>
      <c r="L4271" t="s">
        <v>1794</v>
      </c>
      <c r="M4271">
        <v>128230</v>
      </c>
      <c r="N4271">
        <v>30300</v>
      </c>
      <c r="O4271" s="59">
        <v>1881492</v>
      </c>
    </row>
    <row r="4272" spans="1:15" x14ac:dyDescent="0.3">
      <c r="A4272" t="s">
        <v>709</v>
      </c>
      <c r="B4272">
        <v>127.08</v>
      </c>
      <c r="C4272">
        <v>3</v>
      </c>
      <c r="D4272" s="18">
        <v>39215</v>
      </c>
      <c r="E4272" s="18">
        <v>39264</v>
      </c>
      <c r="F4272" t="s">
        <v>5957</v>
      </c>
      <c r="G4272" t="s">
        <v>5969</v>
      </c>
      <c r="H4272" t="s">
        <v>681</v>
      </c>
      <c r="I4272" t="s">
        <v>771</v>
      </c>
      <c r="J4272" t="s">
        <v>772</v>
      </c>
      <c r="K4272" t="s">
        <v>1793</v>
      </c>
      <c r="L4272" t="s">
        <v>1792</v>
      </c>
      <c r="M4272">
        <v>72771</v>
      </c>
      <c r="N4272">
        <v>16000</v>
      </c>
      <c r="O4272" s="59">
        <v>26076833</v>
      </c>
    </row>
    <row r="4273" spans="1:15" x14ac:dyDescent="0.3">
      <c r="A4273" t="s">
        <v>690</v>
      </c>
      <c r="B4273">
        <v>121.13</v>
      </c>
      <c r="C4273">
        <v>1</v>
      </c>
      <c r="D4273" s="18">
        <v>39223</v>
      </c>
      <c r="E4273" s="18">
        <v>39245</v>
      </c>
      <c r="F4273" t="s">
        <v>5957</v>
      </c>
      <c r="G4273" t="s">
        <v>5969</v>
      </c>
      <c r="H4273" t="s">
        <v>675</v>
      </c>
      <c r="I4273" t="s">
        <v>711</v>
      </c>
      <c r="J4273" t="s">
        <v>712</v>
      </c>
      <c r="K4273" t="s">
        <v>1791</v>
      </c>
      <c r="L4273" t="s">
        <v>1790</v>
      </c>
      <c r="M4273">
        <v>136792</v>
      </c>
      <c r="N4273">
        <v>30300</v>
      </c>
      <c r="O4273" s="59">
        <v>26188239</v>
      </c>
    </row>
    <row r="4274" spans="1:15" x14ac:dyDescent="0.3">
      <c r="A4274" t="s">
        <v>696</v>
      </c>
      <c r="B4274">
        <v>124.43</v>
      </c>
      <c r="C4274">
        <v>1</v>
      </c>
      <c r="D4274" s="18">
        <v>39303</v>
      </c>
      <c r="E4274" s="18">
        <v>39306</v>
      </c>
      <c r="F4274" t="s">
        <v>5958</v>
      </c>
      <c r="G4274" t="s">
        <v>5969</v>
      </c>
      <c r="H4274" t="s">
        <v>681</v>
      </c>
      <c r="I4274" t="s">
        <v>693</v>
      </c>
      <c r="J4274" t="s">
        <v>694</v>
      </c>
      <c r="K4274" t="s">
        <v>1258</v>
      </c>
      <c r="L4274" t="s">
        <v>1789</v>
      </c>
      <c r="M4274">
        <v>355398</v>
      </c>
      <c r="N4274">
        <v>16000</v>
      </c>
      <c r="O4274" s="59">
        <v>26744948</v>
      </c>
    </row>
    <row r="4275" spans="1:15" x14ac:dyDescent="0.3">
      <c r="A4275" t="s">
        <v>696</v>
      </c>
      <c r="B4275">
        <v>124.37</v>
      </c>
      <c r="C4275">
        <v>2</v>
      </c>
      <c r="D4275" s="18">
        <v>39290</v>
      </c>
      <c r="E4275" s="18">
        <v>39300</v>
      </c>
      <c r="F4275" t="s">
        <v>5958</v>
      </c>
      <c r="G4275" t="s">
        <v>5969</v>
      </c>
      <c r="H4275" t="s">
        <v>681</v>
      </c>
      <c r="I4275" t="s">
        <v>693</v>
      </c>
      <c r="J4275" t="s">
        <v>694</v>
      </c>
      <c r="K4275" t="s">
        <v>1788</v>
      </c>
      <c r="L4275" t="s">
        <v>1787</v>
      </c>
      <c r="M4275">
        <v>2330522</v>
      </c>
      <c r="N4275">
        <v>16000</v>
      </c>
      <c r="O4275" s="59">
        <v>26692347</v>
      </c>
    </row>
    <row r="4276" spans="1:15" x14ac:dyDescent="0.3">
      <c r="A4276" t="s">
        <v>696</v>
      </c>
      <c r="B4276">
        <v>124.37</v>
      </c>
      <c r="C4276">
        <v>2</v>
      </c>
      <c r="D4276" s="18">
        <v>39103</v>
      </c>
      <c r="E4276" s="18">
        <v>39117</v>
      </c>
      <c r="F4276" t="s">
        <v>5960</v>
      </c>
      <c r="G4276" t="s">
        <v>5969</v>
      </c>
      <c r="H4276" t="s">
        <v>681</v>
      </c>
      <c r="I4276" t="s">
        <v>693</v>
      </c>
      <c r="J4276" t="s">
        <v>694</v>
      </c>
      <c r="K4276" t="s">
        <v>1642</v>
      </c>
      <c r="L4276" t="s">
        <v>1786</v>
      </c>
      <c r="M4276">
        <v>735844</v>
      </c>
      <c r="N4276">
        <v>16000</v>
      </c>
      <c r="O4276" s="59">
        <v>25377065</v>
      </c>
    </row>
    <row r="4277" spans="1:15" x14ac:dyDescent="0.3">
      <c r="A4277" t="s">
        <v>690</v>
      </c>
      <c r="B4277">
        <v>124.33</v>
      </c>
      <c r="C4277">
        <v>1</v>
      </c>
      <c r="D4277" s="18">
        <v>39140</v>
      </c>
      <c r="E4277" s="18">
        <v>39141</v>
      </c>
      <c r="F4277" t="s">
        <v>5960</v>
      </c>
      <c r="G4277" t="s">
        <v>5969</v>
      </c>
      <c r="H4277" t="s">
        <v>681</v>
      </c>
      <c r="I4277" t="s">
        <v>722</v>
      </c>
      <c r="J4277" t="s">
        <v>723</v>
      </c>
      <c r="K4277" t="s">
        <v>1785</v>
      </c>
      <c r="L4277" t="s">
        <v>1784</v>
      </c>
      <c r="M4277">
        <v>126054</v>
      </c>
      <c r="N4277">
        <v>16000</v>
      </c>
      <c r="O4277" s="59">
        <v>1984487</v>
      </c>
    </row>
    <row r="4278" spans="1:15" x14ac:dyDescent="0.3">
      <c r="A4278" t="s">
        <v>709</v>
      </c>
      <c r="B4278">
        <v>181.82</v>
      </c>
      <c r="C4278">
        <v>2</v>
      </c>
      <c r="D4278" s="18">
        <v>39194</v>
      </c>
      <c r="E4278" s="18">
        <v>39234</v>
      </c>
      <c r="F4278" t="s">
        <v>5957</v>
      </c>
      <c r="G4278" t="s">
        <v>5968</v>
      </c>
      <c r="H4278" t="s">
        <v>755</v>
      </c>
      <c r="I4278" t="s">
        <v>746</v>
      </c>
      <c r="J4278" t="s">
        <v>782</v>
      </c>
      <c r="K4278" t="s">
        <v>1392</v>
      </c>
      <c r="L4278" t="s">
        <v>1783</v>
      </c>
      <c r="M4278">
        <v>964383</v>
      </c>
      <c r="N4278">
        <v>87000</v>
      </c>
      <c r="O4278" s="59">
        <v>17694543</v>
      </c>
    </row>
    <row r="4279" spans="1:15" x14ac:dyDescent="0.3">
      <c r="A4279" t="s">
        <v>690</v>
      </c>
      <c r="B4279">
        <v>185.8</v>
      </c>
      <c r="C4279">
        <v>2</v>
      </c>
      <c r="D4279" s="18">
        <v>39125</v>
      </c>
      <c r="E4279" s="18">
        <v>39128</v>
      </c>
      <c r="F4279" t="s">
        <v>5960</v>
      </c>
      <c r="G4279" t="s">
        <v>5969</v>
      </c>
      <c r="H4279" t="s">
        <v>699</v>
      </c>
      <c r="I4279" t="s">
        <v>711</v>
      </c>
      <c r="J4279" t="s">
        <v>712</v>
      </c>
      <c r="K4279" t="s">
        <v>854</v>
      </c>
      <c r="L4279" t="s">
        <v>1545</v>
      </c>
      <c r="M4279">
        <v>938454</v>
      </c>
      <c r="N4279">
        <v>70700</v>
      </c>
      <c r="O4279" s="59">
        <v>25395386</v>
      </c>
    </row>
    <row r="4280" spans="1:15" x14ac:dyDescent="0.3">
      <c r="A4280" t="s">
        <v>709</v>
      </c>
      <c r="B4280">
        <v>163.51</v>
      </c>
      <c r="C4280">
        <v>2</v>
      </c>
      <c r="D4280" s="18">
        <v>39388</v>
      </c>
      <c r="E4280" s="18">
        <v>39409</v>
      </c>
      <c r="F4280" t="s">
        <v>5959</v>
      </c>
      <c r="G4280" t="s">
        <v>5969</v>
      </c>
      <c r="H4280" t="s">
        <v>675</v>
      </c>
      <c r="I4280" t="s">
        <v>746</v>
      </c>
      <c r="J4280" t="s">
        <v>747</v>
      </c>
      <c r="K4280" t="s">
        <v>1782</v>
      </c>
      <c r="L4280" t="s">
        <v>1781</v>
      </c>
      <c r="M4280">
        <v>2304137</v>
      </c>
      <c r="N4280">
        <v>30300</v>
      </c>
      <c r="O4280" s="59">
        <v>17809693</v>
      </c>
    </row>
    <row r="4281" spans="1:15" x14ac:dyDescent="0.3">
      <c r="A4281" t="s">
        <v>696</v>
      </c>
      <c r="B4281">
        <v>119.64</v>
      </c>
      <c r="C4281">
        <v>1</v>
      </c>
      <c r="D4281" s="18">
        <v>39293</v>
      </c>
      <c r="E4281" s="18">
        <v>39296</v>
      </c>
      <c r="F4281" t="s">
        <v>5958</v>
      </c>
      <c r="G4281" t="s">
        <v>5969</v>
      </c>
      <c r="H4281" t="s">
        <v>681</v>
      </c>
      <c r="I4281" t="s">
        <v>693</v>
      </c>
      <c r="J4281" t="s">
        <v>694</v>
      </c>
      <c r="K4281" t="s">
        <v>857</v>
      </c>
      <c r="L4281" t="s">
        <v>1780</v>
      </c>
      <c r="M4281">
        <v>369720</v>
      </c>
      <c r="N4281">
        <v>16000</v>
      </c>
      <c r="O4281" s="59">
        <v>26693741</v>
      </c>
    </row>
    <row r="4282" spans="1:15" x14ac:dyDescent="0.3">
      <c r="A4282" t="s">
        <v>690</v>
      </c>
      <c r="B4282">
        <v>112.39</v>
      </c>
      <c r="C4282">
        <v>1</v>
      </c>
      <c r="D4282" s="18">
        <v>39299</v>
      </c>
      <c r="E4282" s="18">
        <v>39302</v>
      </c>
      <c r="F4282" t="s">
        <v>5958</v>
      </c>
      <c r="G4282" t="s">
        <v>5969</v>
      </c>
      <c r="H4282" t="s">
        <v>681</v>
      </c>
      <c r="I4282" t="s">
        <v>722</v>
      </c>
      <c r="J4282" t="s">
        <v>797</v>
      </c>
      <c r="K4282" t="s">
        <v>1779</v>
      </c>
      <c r="L4282" t="s">
        <v>1778</v>
      </c>
      <c r="M4282">
        <v>1797778</v>
      </c>
      <c r="N4282">
        <v>16000</v>
      </c>
      <c r="O4282" s="59">
        <v>26724883</v>
      </c>
    </row>
    <row r="4283" spans="1:15" x14ac:dyDescent="0.3">
      <c r="A4283" t="s">
        <v>696</v>
      </c>
      <c r="B4283">
        <v>168.82</v>
      </c>
      <c r="C4283">
        <v>2</v>
      </c>
      <c r="D4283" s="18">
        <v>39207</v>
      </c>
      <c r="E4283" s="18">
        <v>39225</v>
      </c>
      <c r="F4283" t="s">
        <v>5957</v>
      </c>
      <c r="G4283" t="s">
        <v>5968</v>
      </c>
      <c r="H4283" t="s">
        <v>720</v>
      </c>
      <c r="I4283" t="s">
        <v>693</v>
      </c>
      <c r="J4283" t="s">
        <v>694</v>
      </c>
      <c r="K4283" t="s">
        <v>1642</v>
      </c>
      <c r="L4283" t="s">
        <v>1641</v>
      </c>
      <c r="M4283">
        <v>353382</v>
      </c>
      <c r="N4283">
        <v>90830</v>
      </c>
      <c r="O4283" s="59">
        <v>26045298</v>
      </c>
    </row>
    <row r="4284" spans="1:15" x14ac:dyDescent="0.3">
      <c r="A4284" t="s">
        <v>676</v>
      </c>
      <c r="B4284">
        <v>94.03</v>
      </c>
      <c r="C4284">
        <v>1</v>
      </c>
      <c r="D4284" s="18">
        <v>39233</v>
      </c>
      <c r="E4284" s="18">
        <v>39254</v>
      </c>
      <c r="F4284" t="s">
        <v>5957</v>
      </c>
      <c r="G4284" t="s">
        <v>5969</v>
      </c>
      <c r="H4284" t="s">
        <v>681</v>
      </c>
      <c r="I4284" t="s">
        <v>683</v>
      </c>
      <c r="J4284" t="s">
        <v>684</v>
      </c>
      <c r="K4284" t="s">
        <v>685</v>
      </c>
      <c r="L4284" t="s">
        <v>1777</v>
      </c>
      <c r="M4284">
        <v>2786931</v>
      </c>
      <c r="N4284">
        <v>16000</v>
      </c>
      <c r="O4284" s="59">
        <v>26201879</v>
      </c>
    </row>
    <row r="4285" spans="1:15" x14ac:dyDescent="0.3">
      <c r="A4285" t="s">
        <v>690</v>
      </c>
      <c r="B4285">
        <v>122.89</v>
      </c>
      <c r="C4285">
        <v>2</v>
      </c>
      <c r="D4285" s="18">
        <v>39123</v>
      </c>
      <c r="E4285" s="18">
        <v>39127</v>
      </c>
      <c r="F4285" t="s">
        <v>5960</v>
      </c>
      <c r="G4285" t="s">
        <v>5969</v>
      </c>
      <c r="H4285" t="s">
        <v>675</v>
      </c>
      <c r="I4285" t="s">
        <v>711</v>
      </c>
      <c r="J4285" t="s">
        <v>712</v>
      </c>
      <c r="K4285" t="s">
        <v>1776</v>
      </c>
      <c r="L4285" t="s">
        <v>1775</v>
      </c>
      <c r="M4285">
        <v>157215</v>
      </c>
      <c r="N4285">
        <v>30300</v>
      </c>
      <c r="O4285" s="59">
        <v>25407746</v>
      </c>
    </row>
    <row r="4286" spans="1:15" x14ac:dyDescent="0.3">
      <c r="A4286" t="s">
        <v>696</v>
      </c>
      <c r="B4286">
        <v>174.63</v>
      </c>
      <c r="C4286">
        <v>3</v>
      </c>
      <c r="D4286" s="18">
        <v>39091</v>
      </c>
      <c r="E4286" s="18">
        <v>39116</v>
      </c>
      <c r="F4286" t="s">
        <v>5960</v>
      </c>
      <c r="G4286" t="s">
        <v>5968</v>
      </c>
      <c r="H4286" t="s">
        <v>720</v>
      </c>
      <c r="I4286" t="s">
        <v>693</v>
      </c>
      <c r="J4286" t="s">
        <v>694</v>
      </c>
      <c r="K4286" t="s">
        <v>1680</v>
      </c>
      <c r="L4286" t="s">
        <v>1774</v>
      </c>
      <c r="M4286">
        <v>371248</v>
      </c>
      <c r="N4286">
        <v>90830</v>
      </c>
      <c r="O4286" s="59">
        <v>1921011</v>
      </c>
    </row>
    <row r="4287" spans="1:15" x14ac:dyDescent="0.3">
      <c r="A4287" t="s">
        <v>709</v>
      </c>
      <c r="B4287">
        <v>135.12</v>
      </c>
      <c r="C4287">
        <v>2</v>
      </c>
      <c r="D4287" s="18">
        <v>39391</v>
      </c>
      <c r="E4287" s="18">
        <v>39402</v>
      </c>
      <c r="F4287" t="s">
        <v>5959</v>
      </c>
      <c r="G4287" t="s">
        <v>5969</v>
      </c>
      <c r="H4287" t="s">
        <v>681</v>
      </c>
      <c r="I4287" t="s">
        <v>746</v>
      </c>
      <c r="J4287" t="s">
        <v>782</v>
      </c>
      <c r="K4287" t="s">
        <v>1773</v>
      </c>
      <c r="L4287" t="s">
        <v>1772</v>
      </c>
      <c r="M4287">
        <v>382978</v>
      </c>
      <c r="N4287">
        <v>16000</v>
      </c>
      <c r="O4287" s="59">
        <v>17801160</v>
      </c>
    </row>
    <row r="4288" spans="1:15" x14ac:dyDescent="0.3">
      <c r="A4288" t="s">
        <v>690</v>
      </c>
      <c r="B4288">
        <v>171.66</v>
      </c>
      <c r="C4288">
        <v>2</v>
      </c>
      <c r="D4288" s="18">
        <v>39184</v>
      </c>
      <c r="E4288" s="18">
        <v>39195</v>
      </c>
      <c r="F4288" t="s">
        <v>5957</v>
      </c>
      <c r="G4288" t="s">
        <v>5969</v>
      </c>
      <c r="H4288" t="s">
        <v>699</v>
      </c>
      <c r="I4288" t="s">
        <v>711</v>
      </c>
      <c r="J4288" t="s">
        <v>712</v>
      </c>
      <c r="K4288" t="s">
        <v>1368</v>
      </c>
      <c r="L4288" t="s">
        <v>1367</v>
      </c>
      <c r="M4288">
        <v>1952825</v>
      </c>
      <c r="N4288">
        <v>70700</v>
      </c>
      <c r="O4288" s="59">
        <v>25805793</v>
      </c>
    </row>
    <row r="4289" spans="1:15" x14ac:dyDescent="0.3">
      <c r="A4289" t="s">
        <v>690</v>
      </c>
      <c r="B4289">
        <v>98.41</v>
      </c>
      <c r="C4289">
        <v>1</v>
      </c>
      <c r="D4289" s="18">
        <v>39300</v>
      </c>
      <c r="E4289" s="18">
        <v>39337</v>
      </c>
      <c r="F4289" t="s">
        <v>5958</v>
      </c>
      <c r="G4289" t="s">
        <v>5969</v>
      </c>
      <c r="H4289" t="s">
        <v>681</v>
      </c>
      <c r="I4289" t="s">
        <v>711</v>
      </c>
      <c r="J4289" t="s">
        <v>712</v>
      </c>
      <c r="K4289" t="s">
        <v>800</v>
      </c>
      <c r="L4289" t="s">
        <v>799</v>
      </c>
      <c r="M4289">
        <v>134834</v>
      </c>
      <c r="N4289">
        <v>16000</v>
      </c>
      <c r="O4289" s="59">
        <v>26782113</v>
      </c>
    </row>
    <row r="4290" spans="1:15" x14ac:dyDescent="0.3">
      <c r="A4290" t="s">
        <v>709</v>
      </c>
      <c r="B4290">
        <v>129.91999999999999</v>
      </c>
      <c r="C4290">
        <v>3</v>
      </c>
      <c r="D4290" s="18">
        <v>39251</v>
      </c>
      <c r="E4290" s="18">
        <v>39275</v>
      </c>
      <c r="F4290" t="s">
        <v>5957</v>
      </c>
      <c r="G4290" t="s">
        <v>5969</v>
      </c>
      <c r="H4290" t="s">
        <v>675</v>
      </c>
      <c r="I4290" t="s">
        <v>771</v>
      </c>
      <c r="J4290" t="s">
        <v>750</v>
      </c>
      <c r="K4290" t="s">
        <v>1152</v>
      </c>
      <c r="L4290" t="s">
        <v>1771</v>
      </c>
      <c r="M4290">
        <v>2055362</v>
      </c>
      <c r="N4290">
        <v>30300</v>
      </c>
      <c r="O4290" s="59">
        <v>26347251</v>
      </c>
    </row>
    <row r="4291" spans="1:15" x14ac:dyDescent="0.3">
      <c r="A4291" t="s">
        <v>709</v>
      </c>
      <c r="B4291">
        <v>156.27000000000001</v>
      </c>
      <c r="C4291">
        <v>2</v>
      </c>
      <c r="D4291" s="18">
        <v>39258</v>
      </c>
      <c r="E4291" s="18">
        <v>39274</v>
      </c>
      <c r="F4291" t="s">
        <v>5957</v>
      </c>
      <c r="G4291" t="s">
        <v>5969</v>
      </c>
      <c r="H4291" t="s">
        <v>675</v>
      </c>
      <c r="I4291" t="s">
        <v>746</v>
      </c>
      <c r="J4291" t="s">
        <v>833</v>
      </c>
      <c r="K4291" t="s">
        <v>834</v>
      </c>
      <c r="L4291" t="s">
        <v>1770</v>
      </c>
      <c r="M4291">
        <v>371968</v>
      </c>
      <c r="N4291">
        <v>30300</v>
      </c>
      <c r="O4291" s="59">
        <v>17727053</v>
      </c>
    </row>
    <row r="4292" spans="1:15" x14ac:dyDescent="0.3">
      <c r="A4292" t="s">
        <v>690</v>
      </c>
      <c r="B4292">
        <v>96.59</v>
      </c>
      <c r="C4292">
        <v>2</v>
      </c>
      <c r="D4292" s="18">
        <v>39401</v>
      </c>
      <c r="E4292" s="18">
        <v>39429</v>
      </c>
      <c r="F4292" t="s">
        <v>5959</v>
      </c>
      <c r="G4292" t="s">
        <v>5969</v>
      </c>
      <c r="H4292" t="s">
        <v>681</v>
      </c>
      <c r="I4292" t="s">
        <v>711</v>
      </c>
      <c r="J4292" t="s">
        <v>712</v>
      </c>
      <c r="K4292" t="s">
        <v>1746</v>
      </c>
      <c r="L4292" t="s">
        <v>1769</v>
      </c>
      <c r="M4292">
        <v>139337</v>
      </c>
      <c r="N4292">
        <v>16000</v>
      </c>
      <c r="O4292" s="59">
        <v>27623224</v>
      </c>
    </row>
    <row r="4293" spans="1:15" x14ac:dyDescent="0.3">
      <c r="A4293" t="s">
        <v>676</v>
      </c>
      <c r="B4293">
        <v>110.79</v>
      </c>
      <c r="C4293">
        <v>1</v>
      </c>
      <c r="D4293" s="18">
        <v>39091</v>
      </c>
      <c r="E4293" s="18">
        <v>39101</v>
      </c>
      <c r="F4293" t="s">
        <v>5960</v>
      </c>
      <c r="G4293" t="s">
        <v>5969</v>
      </c>
      <c r="H4293" t="s">
        <v>675</v>
      </c>
      <c r="I4293" t="s">
        <v>678</v>
      </c>
      <c r="J4293" t="s">
        <v>679</v>
      </c>
      <c r="K4293" t="s">
        <v>1768</v>
      </c>
      <c r="L4293" t="s">
        <v>1767</v>
      </c>
      <c r="M4293">
        <v>297020</v>
      </c>
      <c r="N4293">
        <v>30300</v>
      </c>
      <c r="O4293" s="59">
        <v>25170304</v>
      </c>
    </row>
    <row r="4294" spans="1:15" x14ac:dyDescent="0.3">
      <c r="A4294" t="s">
        <v>690</v>
      </c>
      <c r="B4294">
        <v>111.33</v>
      </c>
      <c r="C4294">
        <v>1</v>
      </c>
      <c r="D4294" s="18">
        <v>39090</v>
      </c>
      <c r="E4294" s="18">
        <v>39104</v>
      </c>
      <c r="F4294" t="s">
        <v>5960</v>
      </c>
      <c r="G4294" t="s">
        <v>5969</v>
      </c>
      <c r="H4294" t="s">
        <v>681</v>
      </c>
      <c r="I4294" t="s">
        <v>687</v>
      </c>
      <c r="J4294" t="s">
        <v>888</v>
      </c>
      <c r="K4294" t="s">
        <v>1766</v>
      </c>
      <c r="L4294" t="s">
        <v>1765</v>
      </c>
      <c r="M4294">
        <v>261615</v>
      </c>
      <c r="N4294">
        <v>16000</v>
      </c>
      <c r="O4294" s="59">
        <v>25167033</v>
      </c>
    </row>
    <row r="4295" spans="1:15" x14ac:dyDescent="0.3">
      <c r="A4295" t="s">
        <v>696</v>
      </c>
      <c r="B4295">
        <v>168.49</v>
      </c>
      <c r="C4295">
        <v>3</v>
      </c>
      <c r="D4295" s="18">
        <v>39318</v>
      </c>
      <c r="E4295" s="18">
        <v>39324</v>
      </c>
      <c r="F4295" t="s">
        <v>5958</v>
      </c>
      <c r="G4295" t="s">
        <v>5968</v>
      </c>
      <c r="H4295" t="s">
        <v>720</v>
      </c>
      <c r="I4295" t="s">
        <v>693</v>
      </c>
      <c r="J4295" t="s">
        <v>694</v>
      </c>
      <c r="K4295" t="s">
        <v>1525</v>
      </c>
      <c r="L4295" t="s">
        <v>1764</v>
      </c>
      <c r="M4295">
        <v>2898920</v>
      </c>
      <c r="N4295">
        <v>90830</v>
      </c>
      <c r="O4295" s="59">
        <v>26961667</v>
      </c>
    </row>
    <row r="4296" spans="1:15" x14ac:dyDescent="0.3">
      <c r="A4296" t="s">
        <v>696</v>
      </c>
      <c r="B4296">
        <v>157.82</v>
      </c>
      <c r="C4296">
        <v>3</v>
      </c>
      <c r="D4296" s="18">
        <v>39340</v>
      </c>
      <c r="E4296" s="18">
        <v>39347</v>
      </c>
      <c r="F4296" t="s">
        <v>5958</v>
      </c>
      <c r="G4296" t="s">
        <v>5969</v>
      </c>
      <c r="H4296" t="s">
        <v>675</v>
      </c>
      <c r="I4296" t="s">
        <v>765</v>
      </c>
      <c r="J4296" t="s">
        <v>766</v>
      </c>
      <c r="K4296" t="s">
        <v>1442</v>
      </c>
      <c r="L4296" t="s">
        <v>1441</v>
      </c>
      <c r="M4296">
        <v>339531</v>
      </c>
      <c r="N4296">
        <v>30300</v>
      </c>
      <c r="O4296" s="59">
        <v>27068210</v>
      </c>
    </row>
    <row r="4297" spans="1:15" x14ac:dyDescent="0.3">
      <c r="A4297" t="s">
        <v>709</v>
      </c>
      <c r="B4297">
        <v>130.55000000000001</v>
      </c>
      <c r="C4297">
        <v>2</v>
      </c>
      <c r="D4297" s="18">
        <v>39101</v>
      </c>
      <c r="E4297" s="18">
        <v>39146</v>
      </c>
      <c r="F4297" t="s">
        <v>5960</v>
      </c>
      <c r="G4297" t="s">
        <v>5969</v>
      </c>
      <c r="H4297" t="s">
        <v>675</v>
      </c>
      <c r="I4297" t="s">
        <v>726</v>
      </c>
      <c r="J4297" t="s">
        <v>727</v>
      </c>
      <c r="K4297" t="s">
        <v>1674</v>
      </c>
      <c r="L4297" t="s">
        <v>1763</v>
      </c>
      <c r="M4297">
        <v>191787</v>
      </c>
      <c r="N4297">
        <v>30300</v>
      </c>
      <c r="O4297" s="59">
        <v>25212575</v>
      </c>
    </row>
    <row r="4298" spans="1:15" x14ac:dyDescent="0.3">
      <c r="A4298" t="s">
        <v>709</v>
      </c>
      <c r="B4298">
        <v>114.36</v>
      </c>
      <c r="C4298">
        <v>1</v>
      </c>
      <c r="D4298" s="18">
        <v>39132</v>
      </c>
      <c r="E4298" s="18">
        <v>39155</v>
      </c>
      <c r="F4298" t="s">
        <v>5960</v>
      </c>
      <c r="G4298" t="s">
        <v>5969</v>
      </c>
      <c r="H4298" t="s">
        <v>681</v>
      </c>
      <c r="I4298" t="s">
        <v>771</v>
      </c>
      <c r="J4298" t="s">
        <v>750</v>
      </c>
      <c r="K4298" t="s">
        <v>1251</v>
      </c>
      <c r="L4298" t="s">
        <v>1762</v>
      </c>
      <c r="M4298">
        <v>81267</v>
      </c>
      <c r="N4298">
        <v>16000</v>
      </c>
      <c r="O4298" s="59">
        <v>25350599</v>
      </c>
    </row>
    <row r="4299" spans="1:15" x14ac:dyDescent="0.3">
      <c r="A4299" t="s">
        <v>690</v>
      </c>
      <c r="B4299">
        <v>111.33</v>
      </c>
      <c r="C4299">
        <v>1</v>
      </c>
      <c r="D4299" s="18">
        <v>39255</v>
      </c>
      <c r="E4299" s="18">
        <v>39255</v>
      </c>
      <c r="F4299" t="s">
        <v>5957</v>
      </c>
      <c r="G4299" t="s">
        <v>5969</v>
      </c>
      <c r="H4299" t="s">
        <v>681</v>
      </c>
      <c r="I4299" t="s">
        <v>687</v>
      </c>
      <c r="J4299" t="s">
        <v>688</v>
      </c>
      <c r="K4299" t="s">
        <v>1212</v>
      </c>
      <c r="L4299" t="s">
        <v>1586</v>
      </c>
      <c r="M4299">
        <v>260055</v>
      </c>
      <c r="N4299">
        <v>16000</v>
      </c>
      <c r="O4299" s="59">
        <v>26412962</v>
      </c>
    </row>
    <row r="4300" spans="1:15" x14ac:dyDescent="0.3">
      <c r="A4300" t="s">
        <v>709</v>
      </c>
      <c r="B4300">
        <v>174.36</v>
      </c>
      <c r="C4300">
        <v>2</v>
      </c>
      <c r="D4300" s="18">
        <v>39291</v>
      </c>
      <c r="E4300" s="18">
        <v>39335</v>
      </c>
      <c r="F4300" t="s">
        <v>5958</v>
      </c>
      <c r="G4300" t="s">
        <v>5969</v>
      </c>
      <c r="H4300" t="s">
        <v>675</v>
      </c>
      <c r="I4300" t="s">
        <v>746</v>
      </c>
      <c r="J4300" t="s">
        <v>782</v>
      </c>
      <c r="K4300" t="s">
        <v>1761</v>
      </c>
      <c r="L4300" t="s">
        <v>1760</v>
      </c>
      <c r="M4300">
        <v>382855</v>
      </c>
      <c r="N4300">
        <v>30300</v>
      </c>
      <c r="O4300" s="59">
        <v>17751778</v>
      </c>
    </row>
    <row r="4301" spans="1:15" x14ac:dyDescent="0.3">
      <c r="A4301" t="s">
        <v>696</v>
      </c>
      <c r="B4301">
        <v>124.43</v>
      </c>
      <c r="C4301">
        <v>1</v>
      </c>
      <c r="D4301" s="18">
        <v>39292</v>
      </c>
      <c r="E4301" s="18">
        <v>39302</v>
      </c>
      <c r="F4301" t="s">
        <v>5958</v>
      </c>
      <c r="G4301" t="s">
        <v>5969</v>
      </c>
      <c r="H4301" t="s">
        <v>681</v>
      </c>
      <c r="I4301" t="s">
        <v>693</v>
      </c>
      <c r="J4301" t="s">
        <v>694</v>
      </c>
      <c r="K4301" t="s">
        <v>733</v>
      </c>
      <c r="L4301" t="s">
        <v>1759</v>
      </c>
      <c r="M4301">
        <v>775253</v>
      </c>
      <c r="N4301">
        <v>16000</v>
      </c>
      <c r="O4301" s="59">
        <v>26745045</v>
      </c>
    </row>
    <row r="4302" spans="1:15" x14ac:dyDescent="0.3">
      <c r="A4302" t="s">
        <v>696</v>
      </c>
      <c r="B4302">
        <v>129.38</v>
      </c>
      <c r="C4302">
        <v>2</v>
      </c>
      <c r="D4302" s="18">
        <v>39124</v>
      </c>
      <c r="E4302" s="18">
        <v>39128</v>
      </c>
      <c r="F4302" t="s">
        <v>5960</v>
      </c>
      <c r="G4302" t="s">
        <v>5969</v>
      </c>
      <c r="H4302" t="s">
        <v>681</v>
      </c>
      <c r="I4302" t="s">
        <v>765</v>
      </c>
      <c r="J4302" t="s">
        <v>950</v>
      </c>
      <c r="K4302" t="s">
        <v>951</v>
      </c>
      <c r="L4302" t="s">
        <v>1758</v>
      </c>
      <c r="M4302">
        <v>9000791</v>
      </c>
      <c r="N4302">
        <v>16000</v>
      </c>
      <c r="O4302" s="59">
        <v>1982902</v>
      </c>
    </row>
    <row r="4303" spans="1:15" x14ac:dyDescent="0.3">
      <c r="A4303" t="s">
        <v>690</v>
      </c>
      <c r="B4303">
        <v>183.95</v>
      </c>
      <c r="C4303">
        <v>3</v>
      </c>
      <c r="D4303" s="18">
        <v>39165</v>
      </c>
      <c r="E4303" s="18">
        <v>39175</v>
      </c>
      <c r="F4303" t="s">
        <v>5960</v>
      </c>
      <c r="G4303" t="s">
        <v>5968</v>
      </c>
      <c r="H4303" t="s">
        <v>755</v>
      </c>
      <c r="I4303" t="s">
        <v>711</v>
      </c>
      <c r="J4303" t="s">
        <v>712</v>
      </c>
      <c r="K4303" t="s">
        <v>854</v>
      </c>
      <c r="L4303" t="s">
        <v>1757</v>
      </c>
      <c r="M4303">
        <v>1993819</v>
      </c>
      <c r="N4303">
        <v>87000</v>
      </c>
      <c r="O4303" s="59">
        <v>25701913</v>
      </c>
    </row>
    <row r="4304" spans="1:15" x14ac:dyDescent="0.3">
      <c r="A4304" t="s">
        <v>690</v>
      </c>
      <c r="B4304">
        <v>157.52000000000001</v>
      </c>
      <c r="C4304">
        <v>3</v>
      </c>
      <c r="D4304" s="18">
        <v>39383</v>
      </c>
      <c r="E4304" s="18">
        <v>39386</v>
      </c>
      <c r="F4304" t="s">
        <v>5959</v>
      </c>
      <c r="G4304" t="s">
        <v>5969</v>
      </c>
      <c r="H4304" t="s">
        <v>675</v>
      </c>
      <c r="I4304" t="s">
        <v>722</v>
      </c>
      <c r="J4304" t="s">
        <v>723</v>
      </c>
      <c r="K4304" t="s">
        <v>1187</v>
      </c>
      <c r="L4304" t="s">
        <v>1756</v>
      </c>
      <c r="M4304">
        <v>9049790</v>
      </c>
      <c r="N4304">
        <v>30300</v>
      </c>
      <c r="O4304" s="59">
        <v>27325043</v>
      </c>
    </row>
    <row r="4305" spans="1:15" x14ac:dyDescent="0.3">
      <c r="A4305" t="s">
        <v>696</v>
      </c>
      <c r="B4305">
        <v>141.34</v>
      </c>
      <c r="C4305">
        <v>2</v>
      </c>
      <c r="D4305" s="18">
        <v>39286</v>
      </c>
      <c r="E4305" s="18">
        <v>39293</v>
      </c>
      <c r="F4305" t="s">
        <v>5958</v>
      </c>
      <c r="G4305" t="s">
        <v>5969</v>
      </c>
      <c r="H4305" t="s">
        <v>675</v>
      </c>
      <c r="I4305" t="s">
        <v>946</v>
      </c>
      <c r="J4305" t="s">
        <v>947</v>
      </c>
      <c r="K4305" t="s">
        <v>1755</v>
      </c>
      <c r="L4305" t="s">
        <v>1754</v>
      </c>
      <c r="M4305">
        <v>18410</v>
      </c>
      <c r="N4305">
        <v>30300</v>
      </c>
      <c r="O4305" s="59">
        <v>26612167</v>
      </c>
    </row>
    <row r="4306" spans="1:15" x14ac:dyDescent="0.3">
      <c r="A4306" t="s">
        <v>676</v>
      </c>
      <c r="B4306">
        <v>124.29</v>
      </c>
      <c r="C4306">
        <v>2</v>
      </c>
      <c r="D4306" s="18">
        <v>39215</v>
      </c>
      <c r="E4306" s="18">
        <v>39301</v>
      </c>
      <c r="F4306" t="s">
        <v>5957</v>
      </c>
      <c r="G4306" t="s">
        <v>5969</v>
      </c>
      <c r="H4306" t="s">
        <v>681</v>
      </c>
      <c r="I4306" t="s">
        <v>678</v>
      </c>
      <c r="J4306" t="s">
        <v>753</v>
      </c>
      <c r="K4306" t="s">
        <v>1753</v>
      </c>
      <c r="L4306" t="s">
        <v>1752</v>
      </c>
      <c r="M4306">
        <v>2267271</v>
      </c>
      <c r="N4306">
        <v>16000</v>
      </c>
      <c r="O4306" s="59">
        <v>26037054</v>
      </c>
    </row>
    <row r="4307" spans="1:15" x14ac:dyDescent="0.3">
      <c r="A4307" t="s">
        <v>696</v>
      </c>
      <c r="B4307">
        <v>168.82</v>
      </c>
      <c r="C4307">
        <v>2</v>
      </c>
      <c r="D4307" s="18">
        <v>39130</v>
      </c>
      <c r="E4307" s="18">
        <v>39152</v>
      </c>
      <c r="F4307" t="s">
        <v>5960</v>
      </c>
      <c r="G4307" t="s">
        <v>5968</v>
      </c>
      <c r="H4307" t="s">
        <v>720</v>
      </c>
      <c r="I4307" t="s">
        <v>693</v>
      </c>
      <c r="J4307" t="s">
        <v>694</v>
      </c>
      <c r="K4307" t="s">
        <v>717</v>
      </c>
      <c r="L4307" t="s">
        <v>1751</v>
      </c>
      <c r="M4307">
        <v>354183</v>
      </c>
      <c r="N4307">
        <v>90830</v>
      </c>
      <c r="O4307" s="59">
        <v>25473752</v>
      </c>
    </row>
    <row r="4308" spans="1:15" x14ac:dyDescent="0.3">
      <c r="A4308" t="s">
        <v>690</v>
      </c>
      <c r="B4308">
        <v>123.68</v>
      </c>
      <c r="C4308">
        <v>3</v>
      </c>
      <c r="D4308" s="18">
        <v>39300</v>
      </c>
      <c r="E4308" s="18">
        <v>39330</v>
      </c>
      <c r="F4308" t="s">
        <v>5958</v>
      </c>
      <c r="G4308" t="s">
        <v>5969</v>
      </c>
      <c r="H4308" t="s">
        <v>675</v>
      </c>
      <c r="I4308" t="s">
        <v>711</v>
      </c>
      <c r="J4308" t="s">
        <v>712</v>
      </c>
      <c r="K4308" t="s">
        <v>801</v>
      </c>
      <c r="L4308" t="s">
        <v>1750</v>
      </c>
      <c r="M4308">
        <v>2402383</v>
      </c>
      <c r="N4308">
        <v>30300</v>
      </c>
      <c r="O4308" s="59">
        <v>26728594</v>
      </c>
    </row>
    <row r="4309" spans="1:15" x14ac:dyDescent="0.3">
      <c r="A4309" t="s">
        <v>690</v>
      </c>
      <c r="B4309">
        <v>89.04</v>
      </c>
      <c r="C4309">
        <v>1</v>
      </c>
      <c r="D4309" s="18">
        <v>39104</v>
      </c>
      <c r="E4309" s="18">
        <v>39117</v>
      </c>
      <c r="F4309" t="s">
        <v>5960</v>
      </c>
      <c r="G4309" t="s">
        <v>5969</v>
      </c>
      <c r="H4309" t="s">
        <v>681</v>
      </c>
      <c r="I4309" t="s">
        <v>687</v>
      </c>
      <c r="J4309" t="s">
        <v>688</v>
      </c>
      <c r="K4309" t="s">
        <v>701</v>
      </c>
      <c r="L4309" t="s">
        <v>943</v>
      </c>
      <c r="M4309">
        <v>9193880</v>
      </c>
      <c r="N4309">
        <v>16000</v>
      </c>
      <c r="O4309" s="59">
        <v>1944338</v>
      </c>
    </row>
    <row r="4310" spans="1:15" x14ac:dyDescent="0.3">
      <c r="A4310" t="s">
        <v>709</v>
      </c>
      <c r="B4310">
        <v>139.11000000000001</v>
      </c>
      <c r="C4310">
        <v>2</v>
      </c>
      <c r="D4310" s="18">
        <v>39235</v>
      </c>
      <c r="E4310" s="18">
        <v>39235</v>
      </c>
      <c r="F4310" t="s">
        <v>5957</v>
      </c>
      <c r="G4310" t="s">
        <v>5969</v>
      </c>
      <c r="H4310" t="s">
        <v>675</v>
      </c>
      <c r="I4310" t="s">
        <v>771</v>
      </c>
      <c r="J4310" t="s">
        <v>750</v>
      </c>
      <c r="K4310" t="s">
        <v>1749</v>
      </c>
      <c r="L4310" t="s">
        <v>1748</v>
      </c>
      <c r="M4310">
        <v>2814426</v>
      </c>
      <c r="N4310">
        <v>30300</v>
      </c>
      <c r="O4310" s="59">
        <v>1821317</v>
      </c>
    </row>
    <row r="4311" spans="1:15" x14ac:dyDescent="0.3">
      <c r="A4311" t="s">
        <v>690</v>
      </c>
      <c r="B4311">
        <v>98.91</v>
      </c>
      <c r="C4311">
        <v>1</v>
      </c>
      <c r="D4311" s="18">
        <v>39368</v>
      </c>
      <c r="E4311" s="18">
        <v>39379</v>
      </c>
      <c r="F4311" t="s">
        <v>5959</v>
      </c>
      <c r="G4311" t="s">
        <v>5969</v>
      </c>
      <c r="H4311" t="s">
        <v>681</v>
      </c>
      <c r="I4311" t="s">
        <v>711</v>
      </c>
      <c r="J4311" t="s">
        <v>712</v>
      </c>
      <c r="K4311" t="s">
        <v>1747</v>
      </c>
      <c r="L4311" t="s">
        <v>821</v>
      </c>
      <c r="M4311">
        <v>2030315</v>
      </c>
      <c r="N4311">
        <v>16000</v>
      </c>
      <c r="O4311" s="59">
        <v>27163769</v>
      </c>
    </row>
    <row r="4312" spans="1:15" x14ac:dyDescent="0.3">
      <c r="A4312" t="s">
        <v>690</v>
      </c>
      <c r="B4312">
        <v>126.38</v>
      </c>
      <c r="C4312">
        <v>2</v>
      </c>
      <c r="D4312" s="18">
        <v>39348</v>
      </c>
      <c r="E4312" s="18">
        <v>39377</v>
      </c>
      <c r="F4312" t="s">
        <v>5958</v>
      </c>
      <c r="G4312" t="s">
        <v>5969</v>
      </c>
      <c r="H4312" t="s">
        <v>675</v>
      </c>
      <c r="I4312" t="s">
        <v>711</v>
      </c>
      <c r="J4312" t="s">
        <v>712</v>
      </c>
      <c r="K4312" t="s">
        <v>1746</v>
      </c>
      <c r="L4312" t="s">
        <v>1745</v>
      </c>
      <c r="M4312">
        <v>2493954</v>
      </c>
      <c r="N4312">
        <v>30300</v>
      </c>
      <c r="O4312" s="59">
        <v>27107441</v>
      </c>
    </row>
    <row r="4313" spans="1:15" x14ac:dyDescent="0.3">
      <c r="A4313" t="s">
        <v>690</v>
      </c>
      <c r="B4313">
        <v>123.68</v>
      </c>
      <c r="C4313">
        <v>3</v>
      </c>
      <c r="D4313" s="18">
        <v>39362</v>
      </c>
      <c r="E4313" s="18">
        <v>39382</v>
      </c>
      <c r="F4313" t="s">
        <v>5959</v>
      </c>
      <c r="G4313" t="s">
        <v>5969</v>
      </c>
      <c r="H4313" t="s">
        <v>675</v>
      </c>
      <c r="I4313" t="s">
        <v>711</v>
      </c>
      <c r="J4313" t="s">
        <v>712</v>
      </c>
      <c r="K4313" t="s">
        <v>1744</v>
      </c>
      <c r="L4313" t="s">
        <v>1397</v>
      </c>
      <c r="M4313">
        <v>2692004</v>
      </c>
      <c r="N4313">
        <v>30300</v>
      </c>
      <c r="O4313" s="59">
        <v>27217396</v>
      </c>
    </row>
    <row r="4314" spans="1:15" x14ac:dyDescent="0.3">
      <c r="A4314" t="s">
        <v>696</v>
      </c>
      <c r="B4314">
        <v>145.02000000000001</v>
      </c>
      <c r="C4314">
        <v>3</v>
      </c>
      <c r="D4314" s="18">
        <v>39408</v>
      </c>
      <c r="E4314" s="18">
        <v>39415</v>
      </c>
      <c r="F4314" t="s">
        <v>5959</v>
      </c>
      <c r="G4314" t="s">
        <v>5969</v>
      </c>
      <c r="H4314" t="s">
        <v>675</v>
      </c>
      <c r="I4314" t="s">
        <v>765</v>
      </c>
      <c r="J4314" t="s">
        <v>766</v>
      </c>
      <c r="K4314" t="s">
        <v>1095</v>
      </c>
      <c r="L4314" t="s">
        <v>1743</v>
      </c>
      <c r="M4314">
        <v>2807991</v>
      </c>
      <c r="N4314">
        <v>30300</v>
      </c>
      <c r="O4314" s="59">
        <v>2475907</v>
      </c>
    </row>
    <row r="4315" spans="1:15" x14ac:dyDescent="0.3">
      <c r="A4315" t="s">
        <v>690</v>
      </c>
      <c r="B4315">
        <v>173</v>
      </c>
      <c r="C4315">
        <v>2</v>
      </c>
      <c r="D4315" s="18">
        <v>39347</v>
      </c>
      <c r="E4315" s="18">
        <v>39348</v>
      </c>
      <c r="F4315" t="s">
        <v>5958</v>
      </c>
      <c r="G4315" t="s">
        <v>5969</v>
      </c>
      <c r="H4315" t="s">
        <v>699</v>
      </c>
      <c r="I4315" t="s">
        <v>687</v>
      </c>
      <c r="J4315" t="s">
        <v>688</v>
      </c>
      <c r="K4315" t="s">
        <v>1742</v>
      </c>
      <c r="L4315" t="s">
        <v>1741</v>
      </c>
      <c r="M4315">
        <v>2127088</v>
      </c>
      <c r="N4315">
        <v>70700</v>
      </c>
      <c r="O4315" s="59">
        <v>27097796</v>
      </c>
    </row>
    <row r="4316" spans="1:15" x14ac:dyDescent="0.3">
      <c r="A4316" t="s">
        <v>676</v>
      </c>
      <c r="B4316">
        <v>160.78</v>
      </c>
      <c r="C4316">
        <v>3</v>
      </c>
      <c r="D4316" s="18">
        <v>39143</v>
      </c>
      <c r="E4316" s="18">
        <v>39151</v>
      </c>
      <c r="F4316" t="s">
        <v>5960</v>
      </c>
      <c r="G4316" t="s">
        <v>5968</v>
      </c>
      <c r="H4316" t="s">
        <v>720</v>
      </c>
      <c r="I4316" t="s">
        <v>683</v>
      </c>
      <c r="J4316" t="s">
        <v>730</v>
      </c>
      <c r="K4316" t="s">
        <v>1740</v>
      </c>
      <c r="L4316" t="s">
        <v>1739</v>
      </c>
      <c r="M4316">
        <v>2172983</v>
      </c>
      <c r="N4316">
        <v>90830</v>
      </c>
      <c r="O4316" s="59">
        <v>25563261</v>
      </c>
    </row>
    <row r="4317" spans="1:15" x14ac:dyDescent="0.3">
      <c r="A4317" t="s">
        <v>709</v>
      </c>
      <c r="B4317">
        <v>184.64</v>
      </c>
      <c r="C4317">
        <v>4</v>
      </c>
      <c r="D4317" s="18">
        <v>39195</v>
      </c>
      <c r="E4317" s="18">
        <v>39205</v>
      </c>
      <c r="F4317" t="s">
        <v>5957</v>
      </c>
      <c r="G4317" t="s">
        <v>5969</v>
      </c>
      <c r="H4317" t="s">
        <v>699</v>
      </c>
      <c r="I4317" t="s">
        <v>726</v>
      </c>
      <c r="J4317" t="s">
        <v>750</v>
      </c>
      <c r="K4317" t="s">
        <v>1738</v>
      </c>
      <c r="L4317" t="s">
        <v>1737</v>
      </c>
      <c r="M4317">
        <v>926598</v>
      </c>
      <c r="N4317">
        <v>70700</v>
      </c>
      <c r="O4317" s="59">
        <v>25911567</v>
      </c>
    </row>
    <row r="4318" spans="1:15" x14ac:dyDescent="0.3">
      <c r="A4318" t="s">
        <v>696</v>
      </c>
      <c r="B4318">
        <v>181.28</v>
      </c>
      <c r="C4318">
        <v>3</v>
      </c>
      <c r="D4318" s="18">
        <v>39411</v>
      </c>
      <c r="E4318" s="18">
        <v>39416</v>
      </c>
      <c r="F4318" t="s">
        <v>5959</v>
      </c>
      <c r="G4318" t="s">
        <v>5969</v>
      </c>
      <c r="H4318" t="s">
        <v>699</v>
      </c>
      <c r="I4318" t="s">
        <v>693</v>
      </c>
      <c r="J4318" t="s">
        <v>694</v>
      </c>
      <c r="K4318" t="s">
        <v>1279</v>
      </c>
      <c r="L4318" t="s">
        <v>1736</v>
      </c>
      <c r="M4318">
        <v>961715</v>
      </c>
      <c r="N4318">
        <v>70700</v>
      </c>
      <c r="O4318" s="59">
        <v>27592074</v>
      </c>
    </row>
    <row r="4319" spans="1:15" x14ac:dyDescent="0.3">
      <c r="A4319" t="s">
        <v>676</v>
      </c>
      <c r="B4319">
        <v>184.19</v>
      </c>
      <c r="C4319">
        <v>3</v>
      </c>
      <c r="D4319" s="18">
        <v>39382</v>
      </c>
      <c r="E4319" s="18">
        <v>39460</v>
      </c>
      <c r="F4319" t="s">
        <v>5959</v>
      </c>
      <c r="G4319" t="s">
        <v>5969</v>
      </c>
      <c r="H4319" t="s">
        <v>699</v>
      </c>
      <c r="I4319" t="s">
        <v>672</v>
      </c>
      <c r="J4319" t="s">
        <v>851</v>
      </c>
      <c r="K4319" t="s">
        <v>1735</v>
      </c>
      <c r="L4319" t="s">
        <v>1734</v>
      </c>
      <c r="M4319">
        <v>953584</v>
      </c>
      <c r="N4319">
        <v>70700</v>
      </c>
      <c r="O4319" s="59">
        <v>27372122</v>
      </c>
    </row>
    <row r="4320" spans="1:15" x14ac:dyDescent="0.3">
      <c r="A4320" t="s">
        <v>676</v>
      </c>
      <c r="B4320">
        <v>125.07</v>
      </c>
      <c r="C4320">
        <v>1</v>
      </c>
      <c r="D4320" s="18">
        <v>39230</v>
      </c>
      <c r="E4320" s="18">
        <v>39275</v>
      </c>
      <c r="F4320" t="s">
        <v>5957</v>
      </c>
      <c r="G4320" t="s">
        <v>5969</v>
      </c>
      <c r="H4320" t="s">
        <v>675</v>
      </c>
      <c r="I4320" t="s">
        <v>683</v>
      </c>
      <c r="J4320" t="s">
        <v>730</v>
      </c>
      <c r="K4320" t="s">
        <v>1592</v>
      </c>
      <c r="L4320" t="s">
        <v>1733</v>
      </c>
      <c r="M4320">
        <v>9074922</v>
      </c>
      <c r="N4320">
        <v>30300</v>
      </c>
      <c r="O4320" s="59">
        <v>26195227</v>
      </c>
    </row>
    <row r="4321" spans="1:15" x14ac:dyDescent="0.3">
      <c r="A4321" t="s">
        <v>690</v>
      </c>
      <c r="B4321">
        <v>107.91</v>
      </c>
      <c r="C4321">
        <v>2</v>
      </c>
      <c r="D4321" s="18">
        <v>39195</v>
      </c>
      <c r="E4321" s="18">
        <v>39202</v>
      </c>
      <c r="F4321" t="s">
        <v>5957</v>
      </c>
      <c r="G4321" t="s">
        <v>5969</v>
      </c>
      <c r="H4321" t="s">
        <v>681</v>
      </c>
      <c r="I4321" t="s">
        <v>722</v>
      </c>
      <c r="J4321" t="s">
        <v>723</v>
      </c>
      <c r="K4321" t="s">
        <v>1234</v>
      </c>
      <c r="L4321" t="s">
        <v>1233</v>
      </c>
      <c r="M4321">
        <v>781074</v>
      </c>
      <c r="N4321">
        <v>16000</v>
      </c>
      <c r="O4321" s="59">
        <v>25923990</v>
      </c>
    </row>
    <row r="4322" spans="1:15" x14ac:dyDescent="0.3">
      <c r="A4322" t="s">
        <v>690</v>
      </c>
      <c r="B4322">
        <v>136.44</v>
      </c>
      <c r="C4322">
        <v>2</v>
      </c>
      <c r="D4322" s="18">
        <v>39363</v>
      </c>
      <c r="E4322" s="18">
        <v>39383</v>
      </c>
      <c r="F4322" t="s">
        <v>5959</v>
      </c>
      <c r="G4322" t="s">
        <v>5969</v>
      </c>
      <c r="H4322" t="s">
        <v>675</v>
      </c>
      <c r="I4322" t="s">
        <v>722</v>
      </c>
      <c r="J4322" t="s">
        <v>797</v>
      </c>
      <c r="K4322" t="s">
        <v>1732</v>
      </c>
      <c r="L4322" t="s">
        <v>1731</v>
      </c>
      <c r="M4322">
        <v>2352828</v>
      </c>
      <c r="N4322">
        <v>30300</v>
      </c>
      <c r="O4322" s="59">
        <v>27213958</v>
      </c>
    </row>
    <row r="4323" spans="1:15" x14ac:dyDescent="0.3">
      <c r="A4323" t="s">
        <v>696</v>
      </c>
      <c r="B4323">
        <v>139.68</v>
      </c>
      <c r="C4323">
        <v>2</v>
      </c>
      <c r="D4323" s="18">
        <v>39410</v>
      </c>
      <c r="E4323" s="18">
        <v>39435</v>
      </c>
      <c r="F4323" t="s">
        <v>5959</v>
      </c>
      <c r="G4323" t="s">
        <v>5968</v>
      </c>
      <c r="H4323" t="s">
        <v>720</v>
      </c>
      <c r="I4323" t="s">
        <v>693</v>
      </c>
      <c r="J4323" t="s">
        <v>694</v>
      </c>
      <c r="K4323" t="s">
        <v>698</v>
      </c>
      <c r="L4323" t="s">
        <v>943</v>
      </c>
      <c r="M4323">
        <v>367635</v>
      </c>
      <c r="N4323">
        <v>90830</v>
      </c>
      <c r="O4323" s="59">
        <v>27618300</v>
      </c>
    </row>
    <row r="4324" spans="1:15" x14ac:dyDescent="0.3">
      <c r="A4324" t="s">
        <v>690</v>
      </c>
      <c r="B4324">
        <v>157.52000000000001</v>
      </c>
      <c r="C4324">
        <v>3</v>
      </c>
      <c r="D4324" s="18">
        <v>39383</v>
      </c>
      <c r="E4324" s="18">
        <v>39399</v>
      </c>
      <c r="F4324" t="s">
        <v>5959</v>
      </c>
      <c r="G4324" t="s">
        <v>5969</v>
      </c>
      <c r="H4324" t="s">
        <v>675</v>
      </c>
      <c r="I4324" t="s">
        <v>722</v>
      </c>
      <c r="J4324" t="s">
        <v>723</v>
      </c>
      <c r="K4324" t="s">
        <v>1294</v>
      </c>
      <c r="L4324" t="s">
        <v>900</v>
      </c>
      <c r="M4324">
        <v>127142</v>
      </c>
      <c r="N4324">
        <v>30300</v>
      </c>
      <c r="O4324" s="59">
        <v>27435669</v>
      </c>
    </row>
    <row r="4325" spans="1:15" x14ac:dyDescent="0.3">
      <c r="A4325" t="s">
        <v>676</v>
      </c>
      <c r="B4325">
        <v>86.31</v>
      </c>
      <c r="C4325">
        <v>2</v>
      </c>
      <c r="D4325" s="18">
        <v>39410</v>
      </c>
      <c r="E4325" s="18">
        <v>39423</v>
      </c>
      <c r="F4325" t="s">
        <v>5959</v>
      </c>
      <c r="G4325" t="s">
        <v>5969</v>
      </c>
      <c r="H4325" t="s">
        <v>681</v>
      </c>
      <c r="I4325" t="s">
        <v>678</v>
      </c>
      <c r="J4325" t="s">
        <v>679</v>
      </c>
      <c r="K4325" t="s">
        <v>1730</v>
      </c>
      <c r="L4325" t="s">
        <v>1729</v>
      </c>
      <c r="M4325">
        <v>2279306</v>
      </c>
      <c r="N4325">
        <v>16000</v>
      </c>
      <c r="O4325" s="59">
        <v>27665735</v>
      </c>
    </row>
    <row r="4326" spans="1:15" x14ac:dyDescent="0.3">
      <c r="A4326" t="s">
        <v>676</v>
      </c>
      <c r="B4326">
        <v>132.32</v>
      </c>
      <c r="C4326">
        <v>2</v>
      </c>
      <c r="D4326" s="18">
        <v>39123</v>
      </c>
      <c r="E4326" s="18">
        <v>39142</v>
      </c>
      <c r="F4326" t="s">
        <v>5960</v>
      </c>
      <c r="G4326" t="s">
        <v>5968</v>
      </c>
      <c r="H4326" t="s">
        <v>720</v>
      </c>
      <c r="I4326" t="s">
        <v>672</v>
      </c>
      <c r="J4326" t="s">
        <v>851</v>
      </c>
      <c r="K4326" t="s">
        <v>1728</v>
      </c>
      <c r="L4326" t="s">
        <v>1727</v>
      </c>
      <c r="M4326">
        <v>272588</v>
      </c>
      <c r="N4326">
        <v>90830</v>
      </c>
      <c r="O4326" s="59">
        <v>25416790</v>
      </c>
    </row>
    <row r="4327" spans="1:15" x14ac:dyDescent="0.3">
      <c r="A4327" t="s">
        <v>696</v>
      </c>
      <c r="B4327">
        <v>145.02000000000001</v>
      </c>
      <c r="C4327">
        <v>3</v>
      </c>
      <c r="D4327" s="18">
        <v>39249</v>
      </c>
      <c r="E4327" s="18">
        <v>39261</v>
      </c>
      <c r="F4327" t="s">
        <v>5957</v>
      </c>
      <c r="G4327" t="s">
        <v>5969</v>
      </c>
      <c r="H4327" t="s">
        <v>675</v>
      </c>
      <c r="I4327" t="s">
        <v>765</v>
      </c>
      <c r="J4327" t="s">
        <v>766</v>
      </c>
      <c r="K4327" t="s">
        <v>765</v>
      </c>
      <c r="L4327" t="s">
        <v>1726</v>
      </c>
      <c r="M4327">
        <v>338785</v>
      </c>
      <c r="N4327">
        <v>30300</v>
      </c>
      <c r="O4327" s="59">
        <v>26365934</v>
      </c>
    </row>
    <row r="4328" spans="1:15" x14ac:dyDescent="0.3">
      <c r="A4328" t="s">
        <v>709</v>
      </c>
      <c r="B4328">
        <v>127.08</v>
      </c>
      <c r="C4328">
        <v>3</v>
      </c>
      <c r="D4328" s="18">
        <v>39374</v>
      </c>
      <c r="E4328" s="18">
        <v>39407</v>
      </c>
      <c r="F4328" t="s">
        <v>5959</v>
      </c>
      <c r="G4328" t="s">
        <v>5969</v>
      </c>
      <c r="H4328" t="s">
        <v>681</v>
      </c>
      <c r="I4328" t="s">
        <v>771</v>
      </c>
      <c r="J4328" t="s">
        <v>772</v>
      </c>
      <c r="K4328" t="s">
        <v>1725</v>
      </c>
      <c r="L4328" t="s">
        <v>1724</v>
      </c>
      <c r="M4328">
        <v>2686292</v>
      </c>
      <c r="N4328">
        <v>16000</v>
      </c>
      <c r="O4328" s="59">
        <v>27266357</v>
      </c>
    </row>
    <row r="4329" spans="1:15" x14ac:dyDescent="0.3">
      <c r="A4329" t="s">
        <v>690</v>
      </c>
      <c r="B4329">
        <v>126.38</v>
      </c>
      <c r="C4329">
        <v>2</v>
      </c>
      <c r="D4329" s="18">
        <v>39335</v>
      </c>
      <c r="E4329" s="18">
        <v>39356</v>
      </c>
      <c r="F4329" t="s">
        <v>5958</v>
      </c>
      <c r="G4329" t="s">
        <v>5969</v>
      </c>
      <c r="H4329" t="s">
        <v>675</v>
      </c>
      <c r="I4329" t="s">
        <v>711</v>
      </c>
      <c r="J4329" t="s">
        <v>712</v>
      </c>
      <c r="K4329" t="s">
        <v>1086</v>
      </c>
      <c r="L4329" t="s">
        <v>1085</v>
      </c>
      <c r="M4329">
        <v>140429</v>
      </c>
      <c r="N4329">
        <v>30300</v>
      </c>
      <c r="O4329" s="59">
        <v>27052385</v>
      </c>
    </row>
    <row r="4330" spans="1:15" x14ac:dyDescent="0.3">
      <c r="A4330" t="s">
        <v>696</v>
      </c>
      <c r="B4330">
        <v>157.91999999999999</v>
      </c>
      <c r="C4330">
        <v>3</v>
      </c>
      <c r="D4330" s="18">
        <v>39300</v>
      </c>
      <c r="E4330" s="18">
        <v>39312</v>
      </c>
      <c r="F4330" t="s">
        <v>5958</v>
      </c>
      <c r="G4330" t="s">
        <v>5969</v>
      </c>
      <c r="H4330" t="s">
        <v>675</v>
      </c>
      <c r="I4330" t="s">
        <v>693</v>
      </c>
      <c r="J4330" t="s">
        <v>694</v>
      </c>
      <c r="K4330" t="s">
        <v>733</v>
      </c>
      <c r="L4330" t="s">
        <v>856</v>
      </c>
      <c r="M4330">
        <v>2786368</v>
      </c>
      <c r="N4330">
        <v>30300</v>
      </c>
      <c r="O4330" s="59">
        <v>26799483</v>
      </c>
    </row>
    <row r="4331" spans="1:15" x14ac:dyDescent="0.3">
      <c r="A4331" t="s">
        <v>690</v>
      </c>
      <c r="B4331">
        <v>184.32</v>
      </c>
      <c r="C4331">
        <v>2</v>
      </c>
      <c r="D4331" s="18">
        <v>39340</v>
      </c>
      <c r="E4331" s="18">
        <v>39379</v>
      </c>
      <c r="F4331" t="s">
        <v>5958</v>
      </c>
      <c r="G4331" t="s">
        <v>5969</v>
      </c>
      <c r="H4331" t="s">
        <v>699</v>
      </c>
      <c r="I4331" t="s">
        <v>722</v>
      </c>
      <c r="J4331" t="s">
        <v>797</v>
      </c>
      <c r="K4331" t="s">
        <v>1182</v>
      </c>
      <c r="L4331" t="s">
        <v>1723</v>
      </c>
      <c r="M4331">
        <v>1804744</v>
      </c>
      <c r="N4331">
        <v>70700</v>
      </c>
      <c r="O4331" s="59">
        <v>27041224</v>
      </c>
    </row>
    <row r="4332" spans="1:15" x14ac:dyDescent="0.3">
      <c r="A4332" t="s">
        <v>696</v>
      </c>
      <c r="B4332">
        <v>125.23</v>
      </c>
      <c r="C4332">
        <v>2</v>
      </c>
      <c r="D4332" s="18">
        <v>39244</v>
      </c>
      <c r="E4332" s="18">
        <v>39266</v>
      </c>
      <c r="F4332" t="s">
        <v>5957</v>
      </c>
      <c r="G4332" t="s">
        <v>5969</v>
      </c>
      <c r="H4332" t="s">
        <v>681</v>
      </c>
      <c r="I4332" t="s">
        <v>693</v>
      </c>
      <c r="J4332" t="s">
        <v>694</v>
      </c>
      <c r="K4332" t="s">
        <v>1388</v>
      </c>
      <c r="L4332" t="s">
        <v>1722</v>
      </c>
      <c r="M4332">
        <v>2522249</v>
      </c>
      <c r="N4332">
        <v>16000</v>
      </c>
      <c r="O4332" s="59">
        <v>26313562</v>
      </c>
    </row>
    <row r="4333" spans="1:15" x14ac:dyDescent="0.3">
      <c r="A4333" t="s">
        <v>690</v>
      </c>
      <c r="B4333">
        <v>157.52000000000001</v>
      </c>
      <c r="C4333">
        <v>3</v>
      </c>
      <c r="D4333" s="18">
        <v>39299</v>
      </c>
      <c r="E4333" s="18">
        <v>39306</v>
      </c>
      <c r="F4333" t="s">
        <v>5958</v>
      </c>
      <c r="G4333" t="s">
        <v>5969</v>
      </c>
      <c r="H4333" t="s">
        <v>675</v>
      </c>
      <c r="I4333" t="s">
        <v>722</v>
      </c>
      <c r="J4333" t="s">
        <v>797</v>
      </c>
      <c r="K4333" t="s">
        <v>1721</v>
      </c>
      <c r="L4333" t="s">
        <v>1720</v>
      </c>
      <c r="M4333">
        <v>127035</v>
      </c>
      <c r="N4333">
        <v>30300</v>
      </c>
      <c r="O4333" s="59">
        <v>26781273</v>
      </c>
    </row>
    <row r="4334" spans="1:15" x14ac:dyDescent="0.3">
      <c r="A4334" t="s">
        <v>690</v>
      </c>
      <c r="B4334">
        <v>89.04</v>
      </c>
      <c r="C4334">
        <v>1</v>
      </c>
      <c r="D4334" s="18">
        <v>39297</v>
      </c>
      <c r="E4334" s="18">
        <v>39305</v>
      </c>
      <c r="F4334" t="s">
        <v>5958</v>
      </c>
      <c r="G4334" t="s">
        <v>5969</v>
      </c>
      <c r="H4334" t="s">
        <v>681</v>
      </c>
      <c r="I4334" t="s">
        <v>687</v>
      </c>
      <c r="J4334" t="s">
        <v>688</v>
      </c>
      <c r="K4334" t="s">
        <v>1662</v>
      </c>
      <c r="L4334" t="s">
        <v>1719</v>
      </c>
      <c r="M4334">
        <v>267163</v>
      </c>
      <c r="N4334">
        <v>16000</v>
      </c>
      <c r="O4334" s="59">
        <v>26737515</v>
      </c>
    </row>
    <row r="4335" spans="1:15" x14ac:dyDescent="0.3">
      <c r="A4335" t="s">
        <v>709</v>
      </c>
      <c r="B4335">
        <v>125.71</v>
      </c>
      <c r="C4335">
        <v>3</v>
      </c>
      <c r="D4335" s="18">
        <v>39163</v>
      </c>
      <c r="E4335" s="18">
        <v>39164</v>
      </c>
      <c r="F4335" t="s">
        <v>5960</v>
      </c>
      <c r="G4335" t="s">
        <v>5968</v>
      </c>
      <c r="H4335" t="s">
        <v>720</v>
      </c>
      <c r="I4335" t="s">
        <v>706</v>
      </c>
      <c r="J4335" t="s">
        <v>707</v>
      </c>
      <c r="K4335" t="s">
        <v>1718</v>
      </c>
      <c r="L4335" t="s">
        <v>1717</v>
      </c>
      <c r="M4335">
        <v>184533</v>
      </c>
      <c r="N4335">
        <v>90830</v>
      </c>
      <c r="O4335" s="59">
        <v>25714605</v>
      </c>
    </row>
    <row r="4336" spans="1:15" x14ac:dyDescent="0.3">
      <c r="A4336" t="s">
        <v>676</v>
      </c>
      <c r="B4336">
        <v>183.17</v>
      </c>
      <c r="C4336">
        <v>2</v>
      </c>
      <c r="D4336" s="18">
        <v>39233</v>
      </c>
      <c r="E4336" s="18">
        <v>39263</v>
      </c>
      <c r="F4336" t="s">
        <v>5957</v>
      </c>
      <c r="G4336" t="s">
        <v>5969</v>
      </c>
      <c r="H4336" t="s">
        <v>699</v>
      </c>
      <c r="I4336" t="s">
        <v>683</v>
      </c>
      <c r="J4336" t="s">
        <v>703</v>
      </c>
      <c r="K4336" t="s">
        <v>1716</v>
      </c>
      <c r="L4336" t="s">
        <v>1715</v>
      </c>
      <c r="M4336">
        <v>923803</v>
      </c>
      <c r="N4336">
        <v>70700</v>
      </c>
      <c r="O4336" s="59">
        <v>26176717</v>
      </c>
    </row>
    <row r="4337" spans="1:15" x14ac:dyDescent="0.3">
      <c r="A4337" t="s">
        <v>676</v>
      </c>
      <c r="B4337">
        <v>86.31</v>
      </c>
      <c r="C4337">
        <v>2</v>
      </c>
      <c r="D4337" s="18">
        <v>39137</v>
      </c>
      <c r="E4337" s="18">
        <v>39161</v>
      </c>
      <c r="F4337" t="s">
        <v>5960</v>
      </c>
      <c r="G4337" t="s">
        <v>5969</v>
      </c>
      <c r="H4337" t="s">
        <v>681</v>
      </c>
      <c r="I4337" t="s">
        <v>678</v>
      </c>
      <c r="J4337" t="s">
        <v>679</v>
      </c>
      <c r="K4337" t="s">
        <v>882</v>
      </c>
      <c r="L4337" t="s">
        <v>1714</v>
      </c>
      <c r="M4337">
        <v>2233813</v>
      </c>
      <c r="N4337">
        <v>16000</v>
      </c>
      <c r="O4337" s="59">
        <v>25517711</v>
      </c>
    </row>
    <row r="4338" spans="1:15" x14ac:dyDescent="0.3">
      <c r="A4338" t="s">
        <v>709</v>
      </c>
      <c r="B4338">
        <v>139.11000000000001</v>
      </c>
      <c r="C4338">
        <v>2</v>
      </c>
      <c r="D4338" s="18">
        <v>39263</v>
      </c>
      <c r="E4338" s="18">
        <v>39278</v>
      </c>
      <c r="F4338" t="s">
        <v>5957</v>
      </c>
      <c r="G4338" t="s">
        <v>5969</v>
      </c>
      <c r="H4338" t="s">
        <v>675</v>
      </c>
      <c r="I4338" t="s">
        <v>771</v>
      </c>
      <c r="J4338" t="s">
        <v>772</v>
      </c>
      <c r="K4338" t="s">
        <v>1380</v>
      </c>
      <c r="L4338" t="s">
        <v>1379</v>
      </c>
      <c r="M4338">
        <v>72743</v>
      </c>
      <c r="N4338">
        <v>30300</v>
      </c>
      <c r="O4338" s="59">
        <v>26450956</v>
      </c>
    </row>
    <row r="4339" spans="1:15" x14ac:dyDescent="0.3">
      <c r="A4339" t="s">
        <v>676</v>
      </c>
      <c r="B4339">
        <v>94.77</v>
      </c>
      <c r="C4339">
        <v>1</v>
      </c>
      <c r="D4339" s="18">
        <v>39220</v>
      </c>
      <c r="E4339" s="18">
        <v>39237</v>
      </c>
      <c r="F4339" t="s">
        <v>5957</v>
      </c>
      <c r="G4339" t="s">
        <v>5969</v>
      </c>
      <c r="H4339" t="s">
        <v>681</v>
      </c>
      <c r="I4339" t="s">
        <v>678</v>
      </c>
      <c r="J4339" t="s">
        <v>679</v>
      </c>
      <c r="K4339" t="s">
        <v>678</v>
      </c>
      <c r="L4339" t="s">
        <v>1713</v>
      </c>
      <c r="M4339">
        <v>2878465</v>
      </c>
      <c r="N4339">
        <v>16000</v>
      </c>
      <c r="O4339" s="59">
        <v>26147915</v>
      </c>
    </row>
    <row r="4340" spans="1:15" x14ac:dyDescent="0.3">
      <c r="A4340" t="s">
        <v>690</v>
      </c>
      <c r="B4340">
        <v>122.89</v>
      </c>
      <c r="C4340">
        <v>2</v>
      </c>
      <c r="D4340" s="18">
        <v>39405</v>
      </c>
      <c r="E4340" s="18">
        <v>39437</v>
      </c>
      <c r="F4340" t="s">
        <v>5959</v>
      </c>
      <c r="G4340" t="s">
        <v>5969</v>
      </c>
      <c r="H4340" t="s">
        <v>675</v>
      </c>
      <c r="I4340" t="s">
        <v>711</v>
      </c>
      <c r="J4340" t="s">
        <v>712</v>
      </c>
      <c r="K4340" t="s">
        <v>830</v>
      </c>
      <c r="L4340" t="s">
        <v>1712</v>
      </c>
      <c r="M4340">
        <v>156843</v>
      </c>
      <c r="N4340">
        <v>30300</v>
      </c>
      <c r="O4340" s="59">
        <v>27547478</v>
      </c>
    </row>
    <row r="4341" spans="1:15" x14ac:dyDescent="0.3">
      <c r="A4341" t="s">
        <v>690</v>
      </c>
      <c r="B4341">
        <v>171.66</v>
      </c>
      <c r="C4341">
        <v>2</v>
      </c>
      <c r="D4341" s="18">
        <v>39124</v>
      </c>
      <c r="E4341" s="18">
        <v>39142</v>
      </c>
      <c r="F4341" t="s">
        <v>5960</v>
      </c>
      <c r="G4341" t="s">
        <v>5969</v>
      </c>
      <c r="H4341" t="s">
        <v>699</v>
      </c>
      <c r="I4341" t="s">
        <v>711</v>
      </c>
      <c r="J4341" t="s">
        <v>712</v>
      </c>
      <c r="K4341" t="s">
        <v>801</v>
      </c>
      <c r="L4341" t="s">
        <v>1568</v>
      </c>
      <c r="M4341">
        <v>937596</v>
      </c>
      <c r="N4341">
        <v>70700</v>
      </c>
      <c r="O4341" s="59">
        <v>25395315</v>
      </c>
    </row>
    <row r="4342" spans="1:15" x14ac:dyDescent="0.3">
      <c r="A4342" t="s">
        <v>676</v>
      </c>
      <c r="B4342">
        <v>110.79</v>
      </c>
      <c r="C4342">
        <v>1</v>
      </c>
      <c r="D4342" s="18">
        <v>39139</v>
      </c>
      <c r="E4342" s="18">
        <v>39201</v>
      </c>
      <c r="F4342" t="s">
        <v>5960</v>
      </c>
      <c r="G4342" t="s">
        <v>5969</v>
      </c>
      <c r="H4342" t="s">
        <v>675</v>
      </c>
      <c r="I4342" t="s">
        <v>678</v>
      </c>
      <c r="J4342" t="s">
        <v>679</v>
      </c>
      <c r="K4342" t="s">
        <v>1711</v>
      </c>
      <c r="L4342" t="s">
        <v>1710</v>
      </c>
      <c r="M4342">
        <v>296603</v>
      </c>
      <c r="N4342">
        <v>30300</v>
      </c>
      <c r="O4342" s="59">
        <v>25517641</v>
      </c>
    </row>
    <row r="4343" spans="1:15" x14ac:dyDescent="0.3">
      <c r="A4343" t="s">
        <v>709</v>
      </c>
      <c r="B4343">
        <v>180.19</v>
      </c>
      <c r="C4343">
        <v>3</v>
      </c>
      <c r="D4343" s="18">
        <v>39101</v>
      </c>
      <c r="E4343" s="18">
        <v>39137</v>
      </c>
      <c r="F4343" t="s">
        <v>5960</v>
      </c>
      <c r="G4343" t="s">
        <v>5968</v>
      </c>
      <c r="H4343" t="s">
        <v>755</v>
      </c>
      <c r="I4343" t="s">
        <v>771</v>
      </c>
      <c r="J4343" t="s">
        <v>750</v>
      </c>
      <c r="K4343" t="s">
        <v>1251</v>
      </c>
      <c r="L4343" t="s">
        <v>1709</v>
      </c>
      <c r="M4343">
        <v>2420461</v>
      </c>
      <c r="N4343">
        <v>87000</v>
      </c>
      <c r="O4343" s="59">
        <v>25196670</v>
      </c>
    </row>
    <row r="4344" spans="1:15" x14ac:dyDescent="0.3">
      <c r="A4344" t="s">
        <v>690</v>
      </c>
      <c r="B4344">
        <v>100.7</v>
      </c>
      <c r="C4344">
        <v>2</v>
      </c>
      <c r="D4344" s="18">
        <v>39132</v>
      </c>
      <c r="E4344" s="18">
        <v>39135</v>
      </c>
      <c r="F4344" t="s">
        <v>5960</v>
      </c>
      <c r="G4344" t="s">
        <v>5969</v>
      </c>
      <c r="H4344" t="s">
        <v>681</v>
      </c>
      <c r="I4344" t="s">
        <v>722</v>
      </c>
      <c r="J4344" t="s">
        <v>797</v>
      </c>
      <c r="K4344" t="s">
        <v>1708</v>
      </c>
      <c r="L4344" t="s">
        <v>1707</v>
      </c>
      <c r="M4344">
        <v>106737</v>
      </c>
      <c r="N4344">
        <v>16000</v>
      </c>
      <c r="O4344" s="59">
        <v>25453752</v>
      </c>
    </row>
    <row r="4345" spans="1:15" x14ac:dyDescent="0.3">
      <c r="A4345" t="s">
        <v>690</v>
      </c>
      <c r="B4345">
        <v>90.24</v>
      </c>
      <c r="C4345">
        <v>1</v>
      </c>
      <c r="D4345" s="18">
        <v>39286</v>
      </c>
      <c r="E4345" s="18">
        <v>39302</v>
      </c>
      <c r="F4345" t="s">
        <v>5958</v>
      </c>
      <c r="G4345" t="s">
        <v>5969</v>
      </c>
      <c r="H4345" t="s">
        <v>681</v>
      </c>
      <c r="I4345" t="s">
        <v>687</v>
      </c>
      <c r="J4345" t="s">
        <v>688</v>
      </c>
      <c r="K4345" t="s">
        <v>1154</v>
      </c>
      <c r="L4345" t="s">
        <v>1706</v>
      </c>
      <c r="M4345">
        <v>9195643</v>
      </c>
      <c r="N4345">
        <v>16000</v>
      </c>
      <c r="O4345" s="59">
        <v>26630430</v>
      </c>
    </row>
    <row r="4346" spans="1:15" x14ac:dyDescent="0.3">
      <c r="A4346" t="s">
        <v>696</v>
      </c>
      <c r="B4346">
        <v>154.55000000000001</v>
      </c>
      <c r="C4346">
        <v>2</v>
      </c>
      <c r="D4346" s="18">
        <v>39139</v>
      </c>
      <c r="E4346" s="18">
        <v>39162</v>
      </c>
      <c r="F4346" t="s">
        <v>5960</v>
      </c>
      <c r="G4346" t="s">
        <v>5968</v>
      </c>
      <c r="H4346" t="s">
        <v>720</v>
      </c>
      <c r="I4346" t="s">
        <v>693</v>
      </c>
      <c r="J4346" t="s">
        <v>694</v>
      </c>
      <c r="K4346" t="s">
        <v>1705</v>
      </c>
      <c r="L4346" t="s">
        <v>1704</v>
      </c>
      <c r="M4346">
        <v>2123443</v>
      </c>
      <c r="N4346">
        <v>90830</v>
      </c>
      <c r="O4346" s="59">
        <v>25520394</v>
      </c>
    </row>
    <row r="4347" spans="1:15" x14ac:dyDescent="0.3">
      <c r="A4347" t="s">
        <v>690</v>
      </c>
      <c r="B4347">
        <v>96.59</v>
      </c>
      <c r="C4347">
        <v>2</v>
      </c>
      <c r="D4347" s="18">
        <v>39248</v>
      </c>
      <c r="E4347" s="18">
        <v>39266</v>
      </c>
      <c r="F4347" t="s">
        <v>5957</v>
      </c>
      <c r="G4347" t="s">
        <v>5969</v>
      </c>
      <c r="H4347" t="s">
        <v>681</v>
      </c>
      <c r="I4347" t="s">
        <v>711</v>
      </c>
      <c r="J4347" t="s">
        <v>712</v>
      </c>
      <c r="K4347" t="s">
        <v>1277</v>
      </c>
      <c r="L4347" t="s">
        <v>1703</v>
      </c>
      <c r="M4347">
        <v>139354</v>
      </c>
      <c r="N4347">
        <v>16000</v>
      </c>
      <c r="O4347" s="59">
        <v>26351538</v>
      </c>
    </row>
    <row r="4348" spans="1:15" x14ac:dyDescent="0.3">
      <c r="A4348" t="s">
        <v>690</v>
      </c>
      <c r="B4348">
        <v>121.13</v>
      </c>
      <c r="C4348">
        <v>1</v>
      </c>
      <c r="D4348" s="18">
        <v>39383</v>
      </c>
      <c r="E4348" s="18">
        <v>39409</v>
      </c>
      <c r="F4348" t="s">
        <v>5959</v>
      </c>
      <c r="G4348" t="s">
        <v>5969</v>
      </c>
      <c r="H4348" t="s">
        <v>675</v>
      </c>
      <c r="I4348" t="s">
        <v>711</v>
      </c>
      <c r="J4348" t="s">
        <v>712</v>
      </c>
      <c r="K4348" t="s">
        <v>1702</v>
      </c>
      <c r="L4348" t="s">
        <v>1701</v>
      </c>
      <c r="M4348">
        <v>2814301</v>
      </c>
      <c r="N4348">
        <v>30300</v>
      </c>
      <c r="O4348" s="59">
        <v>27381600</v>
      </c>
    </row>
    <row r="4349" spans="1:15" x14ac:dyDescent="0.3">
      <c r="A4349" t="s">
        <v>676</v>
      </c>
      <c r="B4349">
        <v>94.03</v>
      </c>
      <c r="C4349">
        <v>1</v>
      </c>
      <c r="D4349" s="18">
        <v>39125</v>
      </c>
      <c r="E4349" s="18">
        <v>39182</v>
      </c>
      <c r="F4349" t="s">
        <v>5960</v>
      </c>
      <c r="G4349" t="s">
        <v>5969</v>
      </c>
      <c r="H4349" t="s">
        <v>681</v>
      </c>
      <c r="I4349" t="s">
        <v>683</v>
      </c>
      <c r="J4349" t="s">
        <v>684</v>
      </c>
      <c r="K4349" t="s">
        <v>1700</v>
      </c>
      <c r="L4349" t="s">
        <v>1699</v>
      </c>
      <c r="M4349">
        <v>2834131</v>
      </c>
      <c r="N4349">
        <v>16000</v>
      </c>
      <c r="O4349" s="59">
        <v>1915785</v>
      </c>
    </row>
    <row r="4350" spans="1:15" x14ac:dyDescent="0.3">
      <c r="A4350" t="s">
        <v>690</v>
      </c>
      <c r="B4350">
        <v>122.89</v>
      </c>
      <c r="C4350">
        <v>2</v>
      </c>
      <c r="D4350" s="18">
        <v>39251</v>
      </c>
      <c r="E4350" s="18">
        <v>39276</v>
      </c>
      <c r="F4350" t="s">
        <v>5957</v>
      </c>
      <c r="G4350" t="s">
        <v>5969</v>
      </c>
      <c r="H4350" t="s">
        <v>675</v>
      </c>
      <c r="I4350" t="s">
        <v>711</v>
      </c>
      <c r="J4350" t="s">
        <v>712</v>
      </c>
      <c r="K4350" t="s">
        <v>824</v>
      </c>
      <c r="L4350" t="s">
        <v>1698</v>
      </c>
      <c r="M4350">
        <v>2776594</v>
      </c>
      <c r="N4350">
        <v>30300</v>
      </c>
      <c r="O4350" s="59">
        <v>26244486</v>
      </c>
    </row>
    <row r="4351" spans="1:15" x14ac:dyDescent="0.3">
      <c r="A4351" t="s">
        <v>676</v>
      </c>
      <c r="B4351">
        <v>94.77</v>
      </c>
      <c r="C4351">
        <v>1</v>
      </c>
      <c r="D4351" s="18">
        <v>39216</v>
      </c>
      <c r="E4351" s="18">
        <v>39288</v>
      </c>
      <c r="F4351" t="s">
        <v>5957</v>
      </c>
      <c r="G4351" t="s">
        <v>5969</v>
      </c>
      <c r="H4351" t="s">
        <v>681</v>
      </c>
      <c r="I4351" t="s">
        <v>678</v>
      </c>
      <c r="J4351" t="s">
        <v>679</v>
      </c>
      <c r="K4351" t="s">
        <v>1070</v>
      </c>
      <c r="L4351" t="s">
        <v>1697</v>
      </c>
      <c r="M4351">
        <v>303778</v>
      </c>
      <c r="N4351">
        <v>16000</v>
      </c>
      <c r="O4351" s="59">
        <v>26094974</v>
      </c>
    </row>
    <row r="4352" spans="1:15" x14ac:dyDescent="0.3">
      <c r="A4352" t="s">
        <v>696</v>
      </c>
      <c r="B4352">
        <v>157.91999999999999</v>
      </c>
      <c r="C4352">
        <v>3</v>
      </c>
      <c r="D4352" s="18">
        <v>39300</v>
      </c>
      <c r="E4352" s="18">
        <v>39316</v>
      </c>
      <c r="F4352" t="s">
        <v>5958</v>
      </c>
      <c r="G4352" t="s">
        <v>5969</v>
      </c>
      <c r="H4352" t="s">
        <v>675</v>
      </c>
      <c r="I4352" t="s">
        <v>693</v>
      </c>
      <c r="J4352" t="s">
        <v>694</v>
      </c>
      <c r="K4352" t="s">
        <v>733</v>
      </c>
      <c r="L4352" t="s">
        <v>1696</v>
      </c>
      <c r="M4352">
        <v>2588234</v>
      </c>
      <c r="N4352">
        <v>30300</v>
      </c>
      <c r="O4352" s="59">
        <v>26799456</v>
      </c>
    </row>
    <row r="4353" spans="1:15" x14ac:dyDescent="0.3">
      <c r="A4353" t="s">
        <v>696</v>
      </c>
      <c r="B4353">
        <v>168.82</v>
      </c>
      <c r="C4353">
        <v>2</v>
      </c>
      <c r="D4353" s="18">
        <v>39178</v>
      </c>
      <c r="E4353" s="18">
        <v>39181</v>
      </c>
      <c r="F4353" t="s">
        <v>5957</v>
      </c>
      <c r="G4353" t="s">
        <v>5968</v>
      </c>
      <c r="H4353" t="s">
        <v>720</v>
      </c>
      <c r="I4353" t="s">
        <v>693</v>
      </c>
      <c r="J4353" t="s">
        <v>694</v>
      </c>
      <c r="K4353" t="s">
        <v>1695</v>
      </c>
      <c r="L4353" t="s">
        <v>1694</v>
      </c>
      <c r="M4353">
        <v>2730471</v>
      </c>
      <c r="N4353">
        <v>90830</v>
      </c>
      <c r="O4353" s="59">
        <v>25833816</v>
      </c>
    </row>
    <row r="4354" spans="1:15" x14ac:dyDescent="0.3">
      <c r="A4354" t="s">
        <v>676</v>
      </c>
      <c r="B4354">
        <v>190.96</v>
      </c>
      <c r="C4354">
        <v>3</v>
      </c>
      <c r="D4354" s="18">
        <v>39251</v>
      </c>
      <c r="E4354" s="18">
        <v>39289</v>
      </c>
      <c r="F4354" t="s">
        <v>5957</v>
      </c>
      <c r="G4354" t="s">
        <v>5968</v>
      </c>
      <c r="H4354" t="s">
        <v>755</v>
      </c>
      <c r="I4354" t="s">
        <v>683</v>
      </c>
      <c r="J4354" t="s">
        <v>684</v>
      </c>
      <c r="K4354" t="s">
        <v>685</v>
      </c>
      <c r="L4354" t="s">
        <v>943</v>
      </c>
      <c r="M4354">
        <v>997777</v>
      </c>
      <c r="N4354">
        <v>87000</v>
      </c>
      <c r="O4354" s="59">
        <v>26343000</v>
      </c>
    </row>
    <row r="4355" spans="1:15" x14ac:dyDescent="0.3">
      <c r="A4355" t="s">
        <v>690</v>
      </c>
      <c r="B4355">
        <v>183.6</v>
      </c>
      <c r="C4355">
        <v>4</v>
      </c>
      <c r="D4355" s="18">
        <v>39143</v>
      </c>
      <c r="E4355" s="18">
        <v>39181</v>
      </c>
      <c r="F4355" t="s">
        <v>5960</v>
      </c>
      <c r="G4355" t="s">
        <v>5969</v>
      </c>
      <c r="H4355" t="s">
        <v>699</v>
      </c>
      <c r="I4355" t="s">
        <v>722</v>
      </c>
      <c r="J4355" t="s">
        <v>723</v>
      </c>
      <c r="K4355" t="s">
        <v>1693</v>
      </c>
      <c r="L4355" t="s">
        <v>1692</v>
      </c>
      <c r="M4355">
        <v>2220676</v>
      </c>
      <c r="N4355">
        <v>70700</v>
      </c>
      <c r="O4355" s="59">
        <v>25545224</v>
      </c>
    </row>
    <row r="4356" spans="1:15" x14ac:dyDescent="0.3">
      <c r="A4356" t="s">
        <v>709</v>
      </c>
      <c r="B4356">
        <v>121.82</v>
      </c>
      <c r="C4356">
        <v>2</v>
      </c>
      <c r="D4356" s="18">
        <v>39361</v>
      </c>
      <c r="E4356" s="18">
        <v>39395</v>
      </c>
      <c r="F4356" t="s">
        <v>5959</v>
      </c>
      <c r="G4356" t="s">
        <v>5969</v>
      </c>
      <c r="H4356" t="s">
        <v>681</v>
      </c>
      <c r="I4356" t="s">
        <v>706</v>
      </c>
      <c r="J4356" t="s">
        <v>707</v>
      </c>
      <c r="K4356" t="s">
        <v>1691</v>
      </c>
      <c r="L4356" t="s">
        <v>1690</v>
      </c>
      <c r="M4356">
        <v>201066</v>
      </c>
      <c r="N4356">
        <v>16000</v>
      </c>
      <c r="O4356" s="59">
        <v>27167224</v>
      </c>
    </row>
    <row r="4357" spans="1:15" x14ac:dyDescent="0.3">
      <c r="A4357" t="s">
        <v>696</v>
      </c>
      <c r="B4357">
        <v>115.45</v>
      </c>
      <c r="C4357">
        <v>1</v>
      </c>
      <c r="D4357" s="18">
        <v>39417</v>
      </c>
      <c r="E4357" s="18">
        <v>39418</v>
      </c>
      <c r="F4357" t="s">
        <v>5959</v>
      </c>
      <c r="G4357" t="s">
        <v>5969</v>
      </c>
      <c r="H4357" t="s">
        <v>681</v>
      </c>
      <c r="I4357" t="s">
        <v>765</v>
      </c>
      <c r="J4357" t="s">
        <v>766</v>
      </c>
      <c r="K4357" t="s">
        <v>1442</v>
      </c>
      <c r="L4357" t="s">
        <v>842</v>
      </c>
      <c r="M4357">
        <v>340017</v>
      </c>
      <c r="N4357">
        <v>16000</v>
      </c>
      <c r="O4357" s="59">
        <v>27668921</v>
      </c>
    </row>
    <row r="4358" spans="1:15" x14ac:dyDescent="0.3">
      <c r="A4358" t="s">
        <v>676</v>
      </c>
      <c r="B4358">
        <v>86.31</v>
      </c>
      <c r="C4358">
        <v>2</v>
      </c>
      <c r="D4358" s="18">
        <v>39216</v>
      </c>
      <c r="E4358" s="18">
        <v>39290</v>
      </c>
      <c r="F4358" t="s">
        <v>5957</v>
      </c>
      <c r="G4358" t="s">
        <v>5969</v>
      </c>
      <c r="H4358" t="s">
        <v>681</v>
      </c>
      <c r="I4358" t="s">
        <v>678</v>
      </c>
      <c r="J4358" t="s">
        <v>679</v>
      </c>
      <c r="K4358" t="s">
        <v>882</v>
      </c>
      <c r="L4358" t="s">
        <v>1689</v>
      </c>
      <c r="M4358">
        <v>297045</v>
      </c>
      <c r="N4358">
        <v>16000</v>
      </c>
      <c r="O4358" s="59">
        <v>26094467</v>
      </c>
    </row>
    <row r="4359" spans="1:15" x14ac:dyDescent="0.3">
      <c r="A4359" t="s">
        <v>690</v>
      </c>
      <c r="B4359">
        <v>123.68</v>
      </c>
      <c r="C4359">
        <v>3</v>
      </c>
      <c r="D4359" s="18">
        <v>39361</v>
      </c>
      <c r="E4359" s="18">
        <v>39392</v>
      </c>
      <c r="F4359" t="s">
        <v>5959</v>
      </c>
      <c r="G4359" t="s">
        <v>5969</v>
      </c>
      <c r="H4359" t="s">
        <v>675</v>
      </c>
      <c r="I4359" t="s">
        <v>711</v>
      </c>
      <c r="J4359" t="s">
        <v>712</v>
      </c>
      <c r="K4359" t="s">
        <v>1611</v>
      </c>
      <c r="L4359" t="s">
        <v>1688</v>
      </c>
      <c r="M4359">
        <v>766460</v>
      </c>
      <c r="N4359">
        <v>30300</v>
      </c>
      <c r="O4359" s="59">
        <v>27217253</v>
      </c>
    </row>
    <row r="4360" spans="1:15" x14ac:dyDescent="0.3">
      <c r="A4360" t="s">
        <v>709</v>
      </c>
      <c r="B4360">
        <v>107.97</v>
      </c>
      <c r="C4360">
        <v>1</v>
      </c>
      <c r="D4360" s="18">
        <v>39143</v>
      </c>
      <c r="E4360" s="18">
        <v>39170</v>
      </c>
      <c r="F4360" t="s">
        <v>5960</v>
      </c>
      <c r="G4360" t="s">
        <v>5969</v>
      </c>
      <c r="H4360" t="s">
        <v>681</v>
      </c>
      <c r="I4360" t="s">
        <v>706</v>
      </c>
      <c r="J4360" t="s">
        <v>707</v>
      </c>
      <c r="K4360" t="s">
        <v>1062</v>
      </c>
      <c r="L4360" t="s">
        <v>1687</v>
      </c>
      <c r="M4360">
        <v>1907103</v>
      </c>
      <c r="N4360">
        <v>16000</v>
      </c>
      <c r="O4360" s="59">
        <v>25560178</v>
      </c>
    </row>
    <row r="4361" spans="1:15" x14ac:dyDescent="0.3">
      <c r="A4361" t="s">
        <v>696</v>
      </c>
      <c r="B4361">
        <v>182.38</v>
      </c>
      <c r="C4361">
        <v>3</v>
      </c>
      <c r="D4361" s="18">
        <v>39424</v>
      </c>
      <c r="E4361" s="18">
        <v>39441</v>
      </c>
      <c r="F4361" t="s">
        <v>5959</v>
      </c>
      <c r="G4361" t="s">
        <v>5969</v>
      </c>
      <c r="H4361" t="s">
        <v>699</v>
      </c>
      <c r="I4361" t="s">
        <v>693</v>
      </c>
      <c r="J4361" t="s">
        <v>694</v>
      </c>
      <c r="K4361" t="s">
        <v>1525</v>
      </c>
      <c r="L4361" t="s">
        <v>1524</v>
      </c>
      <c r="M4361">
        <v>961868</v>
      </c>
      <c r="N4361">
        <v>70700</v>
      </c>
      <c r="O4361" s="59">
        <v>27754834</v>
      </c>
    </row>
    <row r="4362" spans="1:15" x14ac:dyDescent="0.3">
      <c r="A4362" t="s">
        <v>696</v>
      </c>
      <c r="B4362">
        <v>181.28</v>
      </c>
      <c r="C4362">
        <v>3</v>
      </c>
      <c r="D4362" s="18">
        <v>39185</v>
      </c>
      <c r="E4362" s="18">
        <v>39195</v>
      </c>
      <c r="F4362" t="s">
        <v>5957</v>
      </c>
      <c r="G4362" t="s">
        <v>5969</v>
      </c>
      <c r="H4362" t="s">
        <v>699</v>
      </c>
      <c r="I4362" t="s">
        <v>693</v>
      </c>
      <c r="J4362" t="s">
        <v>694</v>
      </c>
      <c r="K4362" t="s">
        <v>1686</v>
      </c>
      <c r="L4362" t="s">
        <v>1685</v>
      </c>
      <c r="M4362">
        <v>961632</v>
      </c>
      <c r="N4362">
        <v>70700</v>
      </c>
      <c r="O4362" s="59">
        <v>25860411</v>
      </c>
    </row>
    <row r="4363" spans="1:15" x14ac:dyDescent="0.3">
      <c r="A4363" t="s">
        <v>676</v>
      </c>
      <c r="B4363">
        <v>142.59</v>
      </c>
      <c r="C4363">
        <v>2</v>
      </c>
      <c r="D4363" s="18">
        <v>39307</v>
      </c>
      <c r="E4363" s="18">
        <v>39333</v>
      </c>
      <c r="F4363" t="s">
        <v>5958</v>
      </c>
      <c r="G4363" t="s">
        <v>5969</v>
      </c>
      <c r="H4363" t="s">
        <v>675</v>
      </c>
      <c r="I4363" t="s">
        <v>683</v>
      </c>
      <c r="J4363" t="s">
        <v>735</v>
      </c>
      <c r="K4363" t="s">
        <v>736</v>
      </c>
      <c r="L4363" t="s">
        <v>1684</v>
      </c>
      <c r="M4363">
        <v>245707</v>
      </c>
      <c r="N4363">
        <v>30300</v>
      </c>
      <c r="O4363" s="59">
        <v>26790234</v>
      </c>
    </row>
    <row r="4364" spans="1:15" x14ac:dyDescent="0.3">
      <c r="A4364" t="s">
        <v>696</v>
      </c>
      <c r="B4364">
        <v>191.28</v>
      </c>
      <c r="C4364">
        <v>3</v>
      </c>
      <c r="D4364" s="18">
        <v>39444</v>
      </c>
      <c r="E4364" s="18">
        <v>39458</v>
      </c>
      <c r="F4364" t="s">
        <v>5959</v>
      </c>
      <c r="G4364" t="s">
        <v>5969</v>
      </c>
      <c r="H4364" t="s">
        <v>699</v>
      </c>
      <c r="I4364" t="s">
        <v>693</v>
      </c>
      <c r="J4364" t="s">
        <v>694</v>
      </c>
      <c r="K4364" t="s">
        <v>698</v>
      </c>
      <c r="L4364" t="s">
        <v>697</v>
      </c>
      <c r="M4364">
        <v>962784</v>
      </c>
      <c r="N4364">
        <v>70700</v>
      </c>
      <c r="O4364" s="59">
        <v>27862831</v>
      </c>
    </row>
    <row r="4365" spans="1:15" x14ac:dyDescent="0.3">
      <c r="A4365" t="s">
        <v>696</v>
      </c>
      <c r="B4365">
        <v>175.83</v>
      </c>
      <c r="C4365">
        <v>3</v>
      </c>
      <c r="D4365" s="18">
        <v>39370</v>
      </c>
      <c r="E4365" s="18">
        <v>39393</v>
      </c>
      <c r="F4365" t="s">
        <v>5959</v>
      </c>
      <c r="G4365" t="s">
        <v>5968</v>
      </c>
      <c r="H4365" t="s">
        <v>755</v>
      </c>
      <c r="I4365" t="s">
        <v>693</v>
      </c>
      <c r="J4365" t="s">
        <v>694</v>
      </c>
      <c r="K4365" t="s">
        <v>733</v>
      </c>
      <c r="L4365" t="s">
        <v>1683</v>
      </c>
      <c r="M4365">
        <v>356371</v>
      </c>
      <c r="N4365">
        <v>87000</v>
      </c>
      <c r="O4365" s="59">
        <v>27262380</v>
      </c>
    </row>
    <row r="4366" spans="1:15" x14ac:dyDescent="0.3">
      <c r="A4366" t="s">
        <v>709</v>
      </c>
      <c r="B4366">
        <v>192.3</v>
      </c>
      <c r="C4366">
        <v>3</v>
      </c>
      <c r="D4366" s="18">
        <v>39384</v>
      </c>
      <c r="E4366" s="18">
        <v>39394</v>
      </c>
      <c r="F4366" t="s">
        <v>5959</v>
      </c>
      <c r="G4366" t="s">
        <v>5968</v>
      </c>
      <c r="H4366" t="s">
        <v>755</v>
      </c>
      <c r="I4366" t="s">
        <v>706</v>
      </c>
      <c r="J4366" t="s">
        <v>707</v>
      </c>
      <c r="K4366" t="s">
        <v>1606</v>
      </c>
      <c r="L4366" t="s">
        <v>1605</v>
      </c>
      <c r="M4366">
        <v>179019</v>
      </c>
      <c r="N4366">
        <v>87000</v>
      </c>
      <c r="O4366" s="59">
        <v>27371176</v>
      </c>
    </row>
    <row r="4367" spans="1:15" x14ac:dyDescent="0.3">
      <c r="A4367" t="s">
        <v>709</v>
      </c>
      <c r="B4367">
        <v>150.68</v>
      </c>
      <c r="C4367">
        <v>3</v>
      </c>
      <c r="D4367" s="18">
        <v>39251</v>
      </c>
      <c r="E4367" s="18">
        <v>39265</v>
      </c>
      <c r="F4367" t="s">
        <v>5957</v>
      </c>
      <c r="G4367" t="s">
        <v>5969</v>
      </c>
      <c r="H4367" t="s">
        <v>675</v>
      </c>
      <c r="I4367" t="s">
        <v>771</v>
      </c>
      <c r="J4367" t="s">
        <v>772</v>
      </c>
      <c r="K4367" t="s">
        <v>1682</v>
      </c>
      <c r="L4367" t="s">
        <v>1681</v>
      </c>
      <c r="M4367">
        <v>76502</v>
      </c>
      <c r="N4367">
        <v>30300</v>
      </c>
      <c r="O4367" s="59">
        <v>25864146</v>
      </c>
    </row>
    <row r="4368" spans="1:15" x14ac:dyDescent="0.3">
      <c r="A4368" t="s">
        <v>696</v>
      </c>
      <c r="B4368">
        <v>174.63</v>
      </c>
      <c r="C4368">
        <v>3</v>
      </c>
      <c r="D4368" s="18">
        <v>39236</v>
      </c>
      <c r="E4368" s="18">
        <v>39261</v>
      </c>
      <c r="F4368" t="s">
        <v>5957</v>
      </c>
      <c r="G4368" t="s">
        <v>5968</v>
      </c>
      <c r="H4368" t="s">
        <v>720</v>
      </c>
      <c r="I4368" t="s">
        <v>693</v>
      </c>
      <c r="J4368" t="s">
        <v>694</v>
      </c>
      <c r="K4368" t="s">
        <v>1680</v>
      </c>
      <c r="L4368" t="s">
        <v>1679</v>
      </c>
      <c r="M4368">
        <v>751057</v>
      </c>
      <c r="N4368">
        <v>90830</v>
      </c>
      <c r="O4368" s="59">
        <v>26261600</v>
      </c>
    </row>
    <row r="4369" spans="1:15" x14ac:dyDescent="0.3">
      <c r="A4369" t="s">
        <v>690</v>
      </c>
      <c r="B4369">
        <v>126.38</v>
      </c>
      <c r="C4369">
        <v>2</v>
      </c>
      <c r="D4369" s="18">
        <v>39307</v>
      </c>
      <c r="E4369" s="18">
        <v>39320</v>
      </c>
      <c r="F4369" t="s">
        <v>5958</v>
      </c>
      <c r="G4369" t="s">
        <v>5969</v>
      </c>
      <c r="H4369" t="s">
        <v>675</v>
      </c>
      <c r="I4369" t="s">
        <v>711</v>
      </c>
      <c r="J4369" t="s">
        <v>712</v>
      </c>
      <c r="K4369" t="s">
        <v>1264</v>
      </c>
      <c r="L4369" t="s">
        <v>1678</v>
      </c>
      <c r="M4369">
        <v>140026</v>
      </c>
      <c r="N4369">
        <v>30300</v>
      </c>
      <c r="O4369" s="59">
        <v>26782443</v>
      </c>
    </row>
    <row r="4370" spans="1:15" x14ac:dyDescent="0.3">
      <c r="A4370" t="s">
        <v>696</v>
      </c>
      <c r="B4370">
        <v>185.27</v>
      </c>
      <c r="C4370">
        <v>3</v>
      </c>
      <c r="D4370" s="18">
        <v>39298</v>
      </c>
      <c r="E4370" s="18">
        <v>39319</v>
      </c>
      <c r="F4370" t="s">
        <v>5958</v>
      </c>
      <c r="G4370" t="s">
        <v>5969</v>
      </c>
      <c r="H4370" t="s">
        <v>699</v>
      </c>
      <c r="I4370" t="s">
        <v>693</v>
      </c>
      <c r="J4370" t="s">
        <v>694</v>
      </c>
      <c r="K4370" t="s">
        <v>1677</v>
      </c>
      <c r="L4370" t="s">
        <v>1676</v>
      </c>
      <c r="M4370">
        <v>961059</v>
      </c>
      <c r="N4370">
        <v>70700</v>
      </c>
      <c r="O4370" s="59">
        <v>26718982</v>
      </c>
    </row>
    <row r="4371" spans="1:15" x14ac:dyDescent="0.3">
      <c r="A4371" t="s">
        <v>690</v>
      </c>
      <c r="B4371">
        <v>136.44</v>
      </c>
      <c r="C4371">
        <v>2</v>
      </c>
      <c r="D4371" s="18">
        <v>39384</v>
      </c>
      <c r="E4371" s="18">
        <v>39401</v>
      </c>
      <c r="F4371" t="s">
        <v>5959</v>
      </c>
      <c r="G4371" t="s">
        <v>5969</v>
      </c>
      <c r="H4371" t="s">
        <v>675</v>
      </c>
      <c r="I4371" t="s">
        <v>722</v>
      </c>
      <c r="J4371" t="s">
        <v>797</v>
      </c>
      <c r="K4371" t="s">
        <v>1675</v>
      </c>
      <c r="L4371" t="s">
        <v>1635</v>
      </c>
      <c r="M4371">
        <v>2596563</v>
      </c>
      <c r="N4371">
        <v>30300</v>
      </c>
      <c r="O4371" s="59">
        <v>27379068</v>
      </c>
    </row>
    <row r="4372" spans="1:15" x14ac:dyDescent="0.3">
      <c r="A4372" t="s">
        <v>709</v>
      </c>
      <c r="B4372">
        <v>191.87</v>
      </c>
      <c r="C4372">
        <v>2</v>
      </c>
      <c r="D4372" s="18">
        <v>39233</v>
      </c>
      <c r="E4372" s="18">
        <v>39234</v>
      </c>
      <c r="F4372" t="s">
        <v>5957</v>
      </c>
      <c r="G4372" t="s">
        <v>5969</v>
      </c>
      <c r="H4372" t="s">
        <v>699</v>
      </c>
      <c r="I4372" t="s">
        <v>726</v>
      </c>
      <c r="J4372" t="s">
        <v>727</v>
      </c>
      <c r="K4372" t="s">
        <v>1674</v>
      </c>
      <c r="L4372" t="s">
        <v>1673</v>
      </c>
      <c r="M4372">
        <v>1847381</v>
      </c>
      <c r="N4372">
        <v>70700</v>
      </c>
      <c r="O4372" s="59">
        <v>26178269</v>
      </c>
    </row>
    <row r="4373" spans="1:15" x14ac:dyDescent="0.3">
      <c r="A4373" t="s">
        <v>690</v>
      </c>
      <c r="B4373">
        <v>124.33</v>
      </c>
      <c r="C4373">
        <v>1</v>
      </c>
      <c r="D4373" s="18">
        <v>39404</v>
      </c>
      <c r="E4373" s="18">
        <v>39406</v>
      </c>
      <c r="F4373" t="s">
        <v>5959</v>
      </c>
      <c r="G4373" t="s">
        <v>5969</v>
      </c>
      <c r="H4373" t="s">
        <v>681</v>
      </c>
      <c r="I4373" t="s">
        <v>722</v>
      </c>
      <c r="J4373" t="s">
        <v>723</v>
      </c>
      <c r="K4373" t="s">
        <v>1216</v>
      </c>
      <c r="L4373" t="s">
        <v>1672</v>
      </c>
      <c r="M4373">
        <v>126010</v>
      </c>
      <c r="N4373">
        <v>16000</v>
      </c>
      <c r="O4373" s="59">
        <v>27599311</v>
      </c>
    </row>
    <row r="4374" spans="1:15" x14ac:dyDescent="0.3">
      <c r="A4374" t="s">
        <v>709</v>
      </c>
      <c r="B4374">
        <v>150.68</v>
      </c>
      <c r="C4374">
        <v>3</v>
      </c>
      <c r="D4374" s="18">
        <v>39122</v>
      </c>
      <c r="E4374" s="18">
        <v>39146</v>
      </c>
      <c r="F4374" t="s">
        <v>5960</v>
      </c>
      <c r="G4374" t="s">
        <v>5969</v>
      </c>
      <c r="H4374" t="s">
        <v>675</v>
      </c>
      <c r="I4374" t="s">
        <v>771</v>
      </c>
      <c r="J4374" t="s">
        <v>772</v>
      </c>
      <c r="K4374" t="s">
        <v>1671</v>
      </c>
      <c r="L4374" t="s">
        <v>1670</v>
      </c>
      <c r="M4374">
        <v>77383</v>
      </c>
      <c r="N4374">
        <v>30300</v>
      </c>
      <c r="O4374" s="59">
        <v>25350335</v>
      </c>
    </row>
    <row r="4375" spans="1:15" x14ac:dyDescent="0.3">
      <c r="A4375" t="s">
        <v>690</v>
      </c>
      <c r="B4375">
        <v>124.33</v>
      </c>
      <c r="C4375">
        <v>1</v>
      </c>
      <c r="D4375" s="18">
        <v>39247</v>
      </c>
      <c r="E4375" s="18">
        <v>39259</v>
      </c>
      <c r="F4375" t="s">
        <v>5957</v>
      </c>
      <c r="G4375" t="s">
        <v>5969</v>
      </c>
      <c r="H4375" t="s">
        <v>681</v>
      </c>
      <c r="I4375" t="s">
        <v>722</v>
      </c>
      <c r="J4375" t="s">
        <v>723</v>
      </c>
      <c r="K4375" t="s">
        <v>1294</v>
      </c>
      <c r="L4375" t="s">
        <v>1669</v>
      </c>
      <c r="M4375">
        <v>127019</v>
      </c>
      <c r="N4375">
        <v>16000</v>
      </c>
      <c r="O4375" s="59">
        <v>26402960</v>
      </c>
    </row>
    <row r="4376" spans="1:15" x14ac:dyDescent="0.3">
      <c r="A4376" t="s">
        <v>676</v>
      </c>
      <c r="B4376">
        <v>94.77</v>
      </c>
      <c r="C4376">
        <v>1</v>
      </c>
      <c r="D4376" s="18">
        <v>39306</v>
      </c>
      <c r="E4376" s="18">
        <v>39377</v>
      </c>
      <c r="F4376" t="s">
        <v>5958</v>
      </c>
      <c r="G4376" t="s">
        <v>5969</v>
      </c>
      <c r="H4376" t="s">
        <v>681</v>
      </c>
      <c r="I4376" t="s">
        <v>678</v>
      </c>
      <c r="J4376" t="s">
        <v>679</v>
      </c>
      <c r="K4376" t="s">
        <v>1668</v>
      </c>
      <c r="L4376" t="s">
        <v>1667</v>
      </c>
      <c r="M4376">
        <v>2218422</v>
      </c>
      <c r="N4376">
        <v>16000</v>
      </c>
      <c r="O4376" s="59">
        <v>2278855</v>
      </c>
    </row>
    <row r="4377" spans="1:15" x14ac:dyDescent="0.3">
      <c r="A4377" t="s">
        <v>676</v>
      </c>
      <c r="B4377">
        <v>182.75</v>
      </c>
      <c r="C4377">
        <v>3</v>
      </c>
      <c r="D4377" s="18">
        <v>39186</v>
      </c>
      <c r="E4377" s="18">
        <v>39242</v>
      </c>
      <c r="F4377" t="s">
        <v>5957</v>
      </c>
      <c r="G4377" t="s">
        <v>5969</v>
      </c>
      <c r="H4377" t="s">
        <v>699</v>
      </c>
      <c r="I4377" t="s">
        <v>683</v>
      </c>
      <c r="J4377" t="s">
        <v>684</v>
      </c>
      <c r="K4377" t="s">
        <v>1331</v>
      </c>
      <c r="L4377" t="s">
        <v>1666</v>
      </c>
      <c r="M4377">
        <v>958085</v>
      </c>
      <c r="N4377">
        <v>70700</v>
      </c>
      <c r="O4377" s="59">
        <v>25860031</v>
      </c>
    </row>
    <row r="4378" spans="1:15" x14ac:dyDescent="0.3">
      <c r="A4378" t="s">
        <v>709</v>
      </c>
      <c r="B4378">
        <v>180.22</v>
      </c>
      <c r="C4378">
        <v>2</v>
      </c>
      <c r="D4378" s="18">
        <v>39370</v>
      </c>
      <c r="E4378" s="18">
        <v>39396</v>
      </c>
      <c r="F4378" t="s">
        <v>5959</v>
      </c>
      <c r="G4378" t="s">
        <v>5969</v>
      </c>
      <c r="H4378" t="s">
        <v>699</v>
      </c>
      <c r="I4378" t="s">
        <v>771</v>
      </c>
      <c r="J4378" t="s">
        <v>750</v>
      </c>
      <c r="K4378" t="s">
        <v>1665</v>
      </c>
      <c r="L4378" t="s">
        <v>1664</v>
      </c>
      <c r="M4378">
        <v>929261</v>
      </c>
      <c r="N4378">
        <v>70700</v>
      </c>
      <c r="O4378" s="59">
        <v>27095922</v>
      </c>
    </row>
    <row r="4379" spans="1:15" x14ac:dyDescent="0.3">
      <c r="A4379" t="s">
        <v>676</v>
      </c>
      <c r="B4379">
        <v>155.97999999999999</v>
      </c>
      <c r="C4379">
        <v>2</v>
      </c>
      <c r="D4379" s="18">
        <v>39184</v>
      </c>
      <c r="E4379" s="18">
        <v>39238</v>
      </c>
      <c r="F4379" t="s">
        <v>5957</v>
      </c>
      <c r="G4379" t="s">
        <v>5969</v>
      </c>
      <c r="H4379" t="s">
        <v>675</v>
      </c>
      <c r="I4379" t="s">
        <v>683</v>
      </c>
      <c r="J4379" t="s">
        <v>703</v>
      </c>
      <c r="K4379" t="s">
        <v>1021</v>
      </c>
      <c r="L4379" t="s">
        <v>1663</v>
      </c>
      <c r="M4379">
        <v>17347</v>
      </c>
      <c r="N4379">
        <v>30300</v>
      </c>
      <c r="O4379" s="59">
        <v>25808616</v>
      </c>
    </row>
    <row r="4380" spans="1:15" x14ac:dyDescent="0.3">
      <c r="A4380" t="s">
        <v>690</v>
      </c>
      <c r="B4380">
        <v>89.04</v>
      </c>
      <c r="C4380">
        <v>1</v>
      </c>
      <c r="D4380" s="18">
        <v>39347</v>
      </c>
      <c r="E4380" s="18">
        <v>39365</v>
      </c>
      <c r="F4380" t="s">
        <v>5958</v>
      </c>
      <c r="G4380" t="s">
        <v>5969</v>
      </c>
      <c r="H4380" t="s">
        <v>681</v>
      </c>
      <c r="I4380" t="s">
        <v>687</v>
      </c>
      <c r="J4380" t="s">
        <v>688</v>
      </c>
      <c r="K4380" t="s">
        <v>1662</v>
      </c>
      <c r="L4380" t="s">
        <v>1661</v>
      </c>
      <c r="M4380">
        <v>266841</v>
      </c>
      <c r="N4380">
        <v>16000</v>
      </c>
      <c r="O4380" s="59">
        <v>27117403</v>
      </c>
    </row>
    <row r="4381" spans="1:15" x14ac:dyDescent="0.3">
      <c r="A4381" t="s">
        <v>676</v>
      </c>
      <c r="B4381">
        <v>159.59</v>
      </c>
      <c r="C4381">
        <v>2</v>
      </c>
      <c r="D4381" s="18">
        <v>39165</v>
      </c>
      <c r="E4381" s="18">
        <v>39217</v>
      </c>
      <c r="F4381" t="s">
        <v>5960</v>
      </c>
      <c r="G4381" t="s">
        <v>5968</v>
      </c>
      <c r="H4381" t="s">
        <v>720</v>
      </c>
      <c r="I4381" t="s">
        <v>672</v>
      </c>
      <c r="J4381" t="s">
        <v>673</v>
      </c>
      <c r="K4381" t="s">
        <v>1660</v>
      </c>
      <c r="L4381" t="s">
        <v>1659</v>
      </c>
      <c r="M4381">
        <v>9427175</v>
      </c>
      <c r="N4381">
        <v>90830</v>
      </c>
      <c r="O4381" s="59">
        <v>2048637</v>
      </c>
    </row>
    <row r="4382" spans="1:15" x14ac:dyDescent="0.3">
      <c r="A4382" t="s">
        <v>690</v>
      </c>
      <c r="B4382">
        <v>136.44</v>
      </c>
      <c r="C4382">
        <v>2</v>
      </c>
      <c r="D4382" s="18">
        <v>39249</v>
      </c>
      <c r="E4382" s="18">
        <v>39288</v>
      </c>
      <c r="F4382" t="s">
        <v>5957</v>
      </c>
      <c r="G4382" t="s">
        <v>5969</v>
      </c>
      <c r="H4382" t="s">
        <v>675</v>
      </c>
      <c r="I4382" t="s">
        <v>722</v>
      </c>
      <c r="J4382" t="s">
        <v>797</v>
      </c>
      <c r="K4382" t="s">
        <v>1018</v>
      </c>
      <c r="L4382" t="s">
        <v>1658</v>
      </c>
      <c r="M4382">
        <v>106091</v>
      </c>
      <c r="N4382">
        <v>30300</v>
      </c>
      <c r="O4382" s="59">
        <v>26348960</v>
      </c>
    </row>
    <row r="4383" spans="1:15" x14ac:dyDescent="0.3">
      <c r="A4383" t="s">
        <v>696</v>
      </c>
      <c r="B4383">
        <v>125.23</v>
      </c>
      <c r="C4383">
        <v>2</v>
      </c>
      <c r="D4383" s="18">
        <v>39140</v>
      </c>
      <c r="E4383" s="18">
        <v>39145</v>
      </c>
      <c r="F4383" t="s">
        <v>5960</v>
      </c>
      <c r="G4383" t="s">
        <v>5969</v>
      </c>
      <c r="H4383" t="s">
        <v>681</v>
      </c>
      <c r="I4383" t="s">
        <v>693</v>
      </c>
      <c r="J4383" t="s">
        <v>694</v>
      </c>
      <c r="K4383" t="s">
        <v>1657</v>
      </c>
      <c r="L4383" t="s">
        <v>1656</v>
      </c>
      <c r="M4383">
        <v>960958</v>
      </c>
      <c r="N4383">
        <v>16000</v>
      </c>
      <c r="O4383" s="59">
        <v>25521291</v>
      </c>
    </row>
    <row r="4384" spans="1:15" x14ac:dyDescent="0.3">
      <c r="A4384" t="s">
        <v>696</v>
      </c>
      <c r="B4384">
        <v>155.44</v>
      </c>
      <c r="C4384">
        <v>3</v>
      </c>
      <c r="D4384" s="18">
        <v>39201</v>
      </c>
      <c r="E4384" s="18">
        <v>39216</v>
      </c>
      <c r="F4384" t="s">
        <v>5957</v>
      </c>
      <c r="G4384" t="s">
        <v>5969</v>
      </c>
      <c r="H4384" t="s">
        <v>675</v>
      </c>
      <c r="I4384" t="s">
        <v>693</v>
      </c>
      <c r="J4384" t="s">
        <v>694</v>
      </c>
      <c r="K4384" t="s">
        <v>1655</v>
      </c>
      <c r="L4384" t="s">
        <v>1654</v>
      </c>
      <c r="M4384">
        <v>369171</v>
      </c>
      <c r="N4384">
        <v>30300</v>
      </c>
      <c r="O4384" s="59">
        <v>25994397</v>
      </c>
    </row>
    <row r="4385" spans="1:15" x14ac:dyDescent="0.3">
      <c r="A4385" t="s">
        <v>690</v>
      </c>
      <c r="B4385">
        <v>138.24</v>
      </c>
      <c r="C4385">
        <v>3</v>
      </c>
      <c r="D4385" s="18">
        <v>39387</v>
      </c>
      <c r="E4385" s="18">
        <v>39399</v>
      </c>
      <c r="F4385" t="s">
        <v>5959</v>
      </c>
      <c r="G4385" t="s">
        <v>5969</v>
      </c>
      <c r="H4385" t="s">
        <v>675</v>
      </c>
      <c r="I4385" t="s">
        <v>839</v>
      </c>
      <c r="J4385" t="s">
        <v>840</v>
      </c>
      <c r="K4385" t="s">
        <v>1430</v>
      </c>
      <c r="L4385" t="s">
        <v>1653</v>
      </c>
      <c r="M4385">
        <v>290248</v>
      </c>
      <c r="N4385">
        <v>30300</v>
      </c>
      <c r="O4385" s="59">
        <v>27448691</v>
      </c>
    </row>
    <row r="4386" spans="1:15" x14ac:dyDescent="0.3">
      <c r="A4386" t="s">
        <v>696</v>
      </c>
      <c r="B4386">
        <v>112.13</v>
      </c>
      <c r="C4386">
        <v>2</v>
      </c>
      <c r="D4386" s="18">
        <v>39370</v>
      </c>
      <c r="E4386" s="18">
        <v>39389</v>
      </c>
      <c r="F4386" t="s">
        <v>5959</v>
      </c>
      <c r="G4386" t="s">
        <v>5969</v>
      </c>
      <c r="H4386" t="s">
        <v>681</v>
      </c>
      <c r="I4386" t="s">
        <v>765</v>
      </c>
      <c r="J4386" t="s">
        <v>766</v>
      </c>
      <c r="K4386" t="s">
        <v>1652</v>
      </c>
      <c r="L4386" t="s">
        <v>1651</v>
      </c>
      <c r="M4386">
        <v>2856034</v>
      </c>
      <c r="N4386">
        <v>16000</v>
      </c>
      <c r="O4386" s="59">
        <v>27286931</v>
      </c>
    </row>
    <row r="4387" spans="1:15" x14ac:dyDescent="0.3">
      <c r="A4387" t="s">
        <v>690</v>
      </c>
      <c r="B4387">
        <v>123.68</v>
      </c>
      <c r="C4387">
        <v>3</v>
      </c>
      <c r="D4387" s="18">
        <v>39139</v>
      </c>
      <c r="E4387" s="18">
        <v>39158</v>
      </c>
      <c r="F4387" t="s">
        <v>5960</v>
      </c>
      <c r="G4387" t="s">
        <v>5969</v>
      </c>
      <c r="H4387" t="s">
        <v>675</v>
      </c>
      <c r="I4387" t="s">
        <v>711</v>
      </c>
      <c r="J4387" t="s">
        <v>712</v>
      </c>
      <c r="K4387" t="s">
        <v>1650</v>
      </c>
      <c r="L4387" t="s">
        <v>1649</v>
      </c>
      <c r="M4387">
        <v>150191</v>
      </c>
      <c r="N4387">
        <v>30300</v>
      </c>
      <c r="O4387" s="59">
        <v>25506724</v>
      </c>
    </row>
    <row r="4388" spans="1:15" x14ac:dyDescent="0.3">
      <c r="A4388" t="s">
        <v>690</v>
      </c>
      <c r="B4388">
        <v>98.91</v>
      </c>
      <c r="C4388">
        <v>1</v>
      </c>
      <c r="D4388" s="18">
        <v>39174</v>
      </c>
      <c r="E4388" s="18">
        <v>39199</v>
      </c>
      <c r="F4388" t="s">
        <v>5957</v>
      </c>
      <c r="G4388" t="s">
        <v>5969</v>
      </c>
      <c r="H4388" t="s">
        <v>681</v>
      </c>
      <c r="I4388" t="s">
        <v>711</v>
      </c>
      <c r="J4388" t="s">
        <v>712</v>
      </c>
      <c r="K4388" t="s">
        <v>854</v>
      </c>
      <c r="L4388" t="s">
        <v>1648</v>
      </c>
      <c r="M4388">
        <v>156480</v>
      </c>
      <c r="N4388">
        <v>16000</v>
      </c>
      <c r="O4388" s="59">
        <v>25764216</v>
      </c>
    </row>
    <row r="4389" spans="1:15" x14ac:dyDescent="0.3">
      <c r="A4389" t="s">
        <v>676</v>
      </c>
      <c r="B4389">
        <v>119.87</v>
      </c>
      <c r="C4389">
        <v>2</v>
      </c>
      <c r="D4389" s="18">
        <v>39383</v>
      </c>
      <c r="E4389" s="18">
        <v>39407</v>
      </c>
      <c r="F4389" t="s">
        <v>5959</v>
      </c>
      <c r="G4389" t="s">
        <v>5969</v>
      </c>
      <c r="H4389" t="s">
        <v>681</v>
      </c>
      <c r="I4389" t="s">
        <v>672</v>
      </c>
      <c r="J4389" t="s">
        <v>851</v>
      </c>
      <c r="K4389" t="s">
        <v>1647</v>
      </c>
      <c r="L4389" t="s">
        <v>1646</v>
      </c>
      <c r="M4389">
        <v>9011104</v>
      </c>
      <c r="N4389">
        <v>16000</v>
      </c>
      <c r="O4389" s="59">
        <v>27392240</v>
      </c>
    </row>
    <row r="4390" spans="1:15" x14ac:dyDescent="0.3">
      <c r="A4390" t="s">
        <v>696</v>
      </c>
      <c r="B4390">
        <v>192.93</v>
      </c>
      <c r="C4390">
        <v>4</v>
      </c>
      <c r="D4390" s="18">
        <v>39335</v>
      </c>
      <c r="E4390" s="18">
        <v>39335</v>
      </c>
      <c r="F4390" t="s">
        <v>5958</v>
      </c>
      <c r="G4390" t="s">
        <v>5968</v>
      </c>
      <c r="H4390" t="s">
        <v>755</v>
      </c>
      <c r="I4390" t="s">
        <v>946</v>
      </c>
      <c r="J4390" t="s">
        <v>1124</v>
      </c>
      <c r="K4390" t="s">
        <v>946</v>
      </c>
      <c r="L4390" t="s">
        <v>1645</v>
      </c>
      <c r="M4390">
        <v>960106</v>
      </c>
      <c r="N4390">
        <v>87000</v>
      </c>
      <c r="O4390" s="59">
        <v>26989633</v>
      </c>
    </row>
    <row r="4391" spans="1:15" x14ac:dyDescent="0.3">
      <c r="A4391" t="s">
        <v>676</v>
      </c>
      <c r="B4391">
        <v>86.31</v>
      </c>
      <c r="C4391">
        <v>2</v>
      </c>
      <c r="D4391" s="18">
        <v>39299</v>
      </c>
      <c r="E4391" s="18">
        <v>39372</v>
      </c>
      <c r="F4391" t="s">
        <v>5958</v>
      </c>
      <c r="G4391" t="s">
        <v>5969</v>
      </c>
      <c r="H4391" t="s">
        <v>681</v>
      </c>
      <c r="I4391" t="s">
        <v>678</v>
      </c>
      <c r="J4391" t="s">
        <v>679</v>
      </c>
      <c r="K4391" t="s">
        <v>1644</v>
      </c>
      <c r="L4391" t="s">
        <v>1643</v>
      </c>
      <c r="M4391">
        <v>297718</v>
      </c>
      <c r="N4391">
        <v>16000</v>
      </c>
      <c r="O4391" s="59">
        <v>26740081</v>
      </c>
    </row>
    <row r="4392" spans="1:15" x14ac:dyDescent="0.3">
      <c r="A4392" t="s">
        <v>696</v>
      </c>
      <c r="B4392">
        <v>168.82</v>
      </c>
      <c r="C4392">
        <v>2</v>
      </c>
      <c r="D4392" s="18">
        <v>39291</v>
      </c>
      <c r="E4392" s="18">
        <v>39302</v>
      </c>
      <c r="F4392" t="s">
        <v>5958</v>
      </c>
      <c r="G4392" t="s">
        <v>5968</v>
      </c>
      <c r="H4392" t="s">
        <v>720</v>
      </c>
      <c r="I4392" t="s">
        <v>693</v>
      </c>
      <c r="J4392" t="s">
        <v>694</v>
      </c>
      <c r="K4392" t="s">
        <v>1642</v>
      </c>
      <c r="L4392" t="s">
        <v>1641</v>
      </c>
      <c r="M4392">
        <v>353382</v>
      </c>
      <c r="N4392">
        <v>90830</v>
      </c>
      <c r="O4392" s="59">
        <v>26692172</v>
      </c>
    </row>
    <row r="4393" spans="1:15" x14ac:dyDescent="0.3">
      <c r="A4393" t="s">
        <v>709</v>
      </c>
      <c r="B4393">
        <v>134.01</v>
      </c>
      <c r="C4393">
        <v>3</v>
      </c>
      <c r="D4393" s="18">
        <v>39180</v>
      </c>
      <c r="E4393" s="18">
        <v>39227</v>
      </c>
      <c r="F4393" t="s">
        <v>5957</v>
      </c>
      <c r="G4393" t="s">
        <v>5969</v>
      </c>
      <c r="H4393" t="s">
        <v>681</v>
      </c>
      <c r="I4393" t="s">
        <v>746</v>
      </c>
      <c r="J4393" t="s">
        <v>747</v>
      </c>
      <c r="K4393" t="s">
        <v>1640</v>
      </c>
      <c r="L4393" t="s">
        <v>1639</v>
      </c>
      <c r="M4393">
        <v>380944</v>
      </c>
      <c r="N4393">
        <v>16000</v>
      </c>
      <c r="O4393" s="59">
        <v>17691651</v>
      </c>
    </row>
    <row r="4394" spans="1:15" x14ac:dyDescent="0.3">
      <c r="A4394" t="s">
        <v>709</v>
      </c>
      <c r="B4394">
        <v>180.57</v>
      </c>
      <c r="C4394">
        <v>4</v>
      </c>
      <c r="D4394" s="18">
        <v>39424</v>
      </c>
      <c r="E4394" s="18">
        <v>39466</v>
      </c>
      <c r="F4394" t="s">
        <v>5959</v>
      </c>
      <c r="G4394" t="s">
        <v>5969</v>
      </c>
      <c r="H4394" t="s">
        <v>675</v>
      </c>
      <c r="I4394" t="s">
        <v>746</v>
      </c>
      <c r="J4394" t="s">
        <v>747</v>
      </c>
      <c r="K4394" t="s">
        <v>1528</v>
      </c>
      <c r="L4394" t="s">
        <v>1527</v>
      </c>
      <c r="M4394">
        <v>2286458</v>
      </c>
      <c r="N4394">
        <v>30300</v>
      </c>
      <c r="O4394" s="59">
        <v>17830432</v>
      </c>
    </row>
    <row r="4395" spans="1:15" x14ac:dyDescent="0.3">
      <c r="A4395" t="s">
        <v>690</v>
      </c>
      <c r="B4395">
        <v>138.52000000000001</v>
      </c>
      <c r="C4395">
        <v>2</v>
      </c>
      <c r="D4395" s="18">
        <v>39123</v>
      </c>
      <c r="E4395" s="18">
        <v>39160</v>
      </c>
      <c r="F4395" t="s">
        <v>5960</v>
      </c>
      <c r="G4395" t="s">
        <v>5969</v>
      </c>
      <c r="H4395" t="s">
        <v>675</v>
      </c>
      <c r="I4395" t="s">
        <v>687</v>
      </c>
      <c r="J4395" t="s">
        <v>688</v>
      </c>
      <c r="K4395" t="s">
        <v>1638</v>
      </c>
      <c r="L4395" t="s">
        <v>1637</v>
      </c>
      <c r="M4395">
        <v>259780</v>
      </c>
      <c r="N4395">
        <v>30300</v>
      </c>
      <c r="O4395" s="59">
        <v>25415516</v>
      </c>
    </row>
    <row r="4396" spans="1:15" x14ac:dyDescent="0.3">
      <c r="A4396" t="s">
        <v>676</v>
      </c>
      <c r="B4396">
        <v>89.26</v>
      </c>
      <c r="C4396">
        <v>2</v>
      </c>
      <c r="D4396" s="18">
        <v>39221</v>
      </c>
      <c r="E4396" s="18">
        <v>39318</v>
      </c>
      <c r="F4396" t="s">
        <v>5957</v>
      </c>
      <c r="G4396" t="s">
        <v>5969</v>
      </c>
      <c r="H4396" t="s">
        <v>681</v>
      </c>
      <c r="I4396" t="s">
        <v>683</v>
      </c>
      <c r="J4396" t="s">
        <v>730</v>
      </c>
      <c r="K4396" t="s">
        <v>1636</v>
      </c>
      <c r="L4396" t="s">
        <v>1635</v>
      </c>
      <c r="M4396">
        <v>226276</v>
      </c>
      <c r="N4396">
        <v>16000</v>
      </c>
      <c r="O4396" s="59">
        <v>26141647</v>
      </c>
    </row>
    <row r="4397" spans="1:15" x14ac:dyDescent="0.3">
      <c r="A4397" t="s">
        <v>696</v>
      </c>
      <c r="B4397">
        <v>185.27</v>
      </c>
      <c r="C4397">
        <v>3</v>
      </c>
      <c r="D4397" s="18">
        <v>39328</v>
      </c>
      <c r="E4397" s="18">
        <v>39340</v>
      </c>
      <c r="F4397" t="s">
        <v>5958</v>
      </c>
      <c r="G4397" t="s">
        <v>5969</v>
      </c>
      <c r="H4397" t="s">
        <v>699</v>
      </c>
      <c r="I4397" t="s">
        <v>693</v>
      </c>
      <c r="J4397" t="s">
        <v>694</v>
      </c>
      <c r="K4397" t="s">
        <v>953</v>
      </c>
      <c r="L4397" t="s">
        <v>1634</v>
      </c>
      <c r="M4397">
        <v>2279479</v>
      </c>
      <c r="N4397">
        <v>70700</v>
      </c>
      <c r="O4397" s="59">
        <v>26935074</v>
      </c>
    </row>
    <row r="4398" spans="1:15" x14ac:dyDescent="0.3">
      <c r="A4398" t="s">
        <v>696</v>
      </c>
      <c r="B4398">
        <v>125.7</v>
      </c>
      <c r="C4398">
        <v>1</v>
      </c>
      <c r="D4398" s="18">
        <v>39150</v>
      </c>
      <c r="E4398" s="18">
        <v>39165</v>
      </c>
      <c r="F4398" t="s">
        <v>5960</v>
      </c>
      <c r="G4398" t="s">
        <v>5969</v>
      </c>
      <c r="H4398" t="s">
        <v>681</v>
      </c>
      <c r="I4398" t="s">
        <v>693</v>
      </c>
      <c r="J4398" t="s">
        <v>694</v>
      </c>
      <c r="K4398" t="s">
        <v>1633</v>
      </c>
      <c r="L4398" t="s">
        <v>1632</v>
      </c>
      <c r="M4398">
        <v>359263</v>
      </c>
      <c r="N4398">
        <v>16000</v>
      </c>
      <c r="O4398" s="59">
        <v>25625327</v>
      </c>
    </row>
    <row r="4399" spans="1:15" x14ac:dyDescent="0.3">
      <c r="A4399" t="s">
        <v>696</v>
      </c>
      <c r="B4399">
        <v>124.43</v>
      </c>
      <c r="C4399">
        <v>1</v>
      </c>
      <c r="D4399" s="18">
        <v>39149</v>
      </c>
      <c r="E4399" s="18">
        <v>39167</v>
      </c>
      <c r="F4399" t="s">
        <v>5960</v>
      </c>
      <c r="G4399" t="s">
        <v>5969</v>
      </c>
      <c r="H4399" t="s">
        <v>681</v>
      </c>
      <c r="I4399" t="s">
        <v>693</v>
      </c>
      <c r="J4399" t="s">
        <v>694</v>
      </c>
      <c r="K4399" t="s">
        <v>733</v>
      </c>
      <c r="L4399" t="s">
        <v>1631</v>
      </c>
      <c r="M4399">
        <v>354922</v>
      </c>
      <c r="N4399">
        <v>16000</v>
      </c>
      <c r="O4399" s="59">
        <v>25574156</v>
      </c>
    </row>
    <row r="4400" spans="1:15" x14ac:dyDescent="0.3">
      <c r="A4400" t="s">
        <v>676</v>
      </c>
      <c r="B4400">
        <v>108.51</v>
      </c>
      <c r="C4400">
        <v>1</v>
      </c>
      <c r="D4400" s="18">
        <v>39289</v>
      </c>
      <c r="E4400" s="18">
        <v>39387</v>
      </c>
      <c r="F4400" t="s">
        <v>5958</v>
      </c>
      <c r="G4400" t="s">
        <v>5969</v>
      </c>
      <c r="H4400" t="s">
        <v>681</v>
      </c>
      <c r="I4400" t="s">
        <v>672</v>
      </c>
      <c r="J4400" t="s">
        <v>851</v>
      </c>
      <c r="K4400" t="s">
        <v>672</v>
      </c>
      <c r="L4400" t="s">
        <v>1630</v>
      </c>
      <c r="M4400">
        <v>1982847</v>
      </c>
      <c r="N4400">
        <v>16000</v>
      </c>
      <c r="O4400" s="59">
        <v>26698611</v>
      </c>
    </row>
    <row r="4401" spans="1:15" x14ac:dyDescent="0.3">
      <c r="A4401" t="s">
        <v>690</v>
      </c>
      <c r="B4401">
        <v>123.68</v>
      </c>
      <c r="C4401">
        <v>3</v>
      </c>
      <c r="D4401" s="18">
        <v>39179</v>
      </c>
      <c r="E4401" s="18">
        <v>39188</v>
      </c>
      <c r="F4401" t="s">
        <v>5957</v>
      </c>
      <c r="G4401" t="s">
        <v>5969</v>
      </c>
      <c r="H4401" t="s">
        <v>675</v>
      </c>
      <c r="I4401" t="s">
        <v>711</v>
      </c>
      <c r="J4401" t="s">
        <v>712</v>
      </c>
      <c r="K4401" t="s">
        <v>801</v>
      </c>
      <c r="L4401" t="s">
        <v>1629</v>
      </c>
      <c r="M4401">
        <v>2542075</v>
      </c>
      <c r="N4401">
        <v>30300</v>
      </c>
      <c r="O4401" s="59">
        <v>25817376</v>
      </c>
    </row>
    <row r="4402" spans="1:15" x14ac:dyDescent="0.3">
      <c r="A4402" t="s">
        <v>709</v>
      </c>
      <c r="B4402">
        <v>147.22</v>
      </c>
      <c r="C4402">
        <v>2</v>
      </c>
      <c r="D4402" s="18">
        <v>39149</v>
      </c>
      <c r="E4402" s="18">
        <v>39169</v>
      </c>
      <c r="F4402" t="s">
        <v>5960</v>
      </c>
      <c r="G4402" t="s">
        <v>5969</v>
      </c>
      <c r="H4402" t="s">
        <v>699</v>
      </c>
      <c r="I4402" t="s">
        <v>746</v>
      </c>
      <c r="J4402" t="s">
        <v>782</v>
      </c>
      <c r="K4402" t="s">
        <v>1628</v>
      </c>
      <c r="L4402" t="s">
        <v>1627</v>
      </c>
      <c r="M4402">
        <v>965069</v>
      </c>
      <c r="N4402">
        <v>70700</v>
      </c>
      <c r="O4402" s="59">
        <v>17666355</v>
      </c>
    </row>
    <row r="4403" spans="1:15" x14ac:dyDescent="0.3">
      <c r="A4403" t="s">
        <v>709</v>
      </c>
      <c r="B4403">
        <v>151.36000000000001</v>
      </c>
      <c r="C4403">
        <v>2</v>
      </c>
      <c r="D4403" s="18">
        <v>39124</v>
      </c>
      <c r="E4403" s="18">
        <v>39144</v>
      </c>
      <c r="F4403" t="s">
        <v>5960</v>
      </c>
      <c r="G4403" t="s">
        <v>5968</v>
      </c>
      <c r="H4403" t="s">
        <v>720</v>
      </c>
      <c r="I4403" t="s">
        <v>726</v>
      </c>
      <c r="J4403" t="s">
        <v>750</v>
      </c>
      <c r="K4403" t="s">
        <v>982</v>
      </c>
      <c r="L4403" t="s">
        <v>1626</v>
      </c>
      <c r="M4403">
        <v>52042</v>
      </c>
      <c r="N4403">
        <v>90830</v>
      </c>
      <c r="O4403" s="59">
        <v>25399831</v>
      </c>
    </row>
    <row r="4404" spans="1:15" x14ac:dyDescent="0.3">
      <c r="A4404" t="s">
        <v>690</v>
      </c>
      <c r="B4404">
        <v>155.37</v>
      </c>
      <c r="C4404">
        <v>2</v>
      </c>
      <c r="D4404" s="18">
        <v>39327</v>
      </c>
      <c r="E4404" s="18">
        <v>39343</v>
      </c>
      <c r="F4404" t="s">
        <v>5958</v>
      </c>
      <c r="G4404" t="s">
        <v>5968</v>
      </c>
      <c r="H4404" t="s">
        <v>720</v>
      </c>
      <c r="I4404" t="s">
        <v>687</v>
      </c>
      <c r="J4404" t="s">
        <v>688</v>
      </c>
      <c r="K4404" t="s">
        <v>1154</v>
      </c>
      <c r="L4404" t="s">
        <v>1625</v>
      </c>
      <c r="M4404">
        <v>2671249</v>
      </c>
      <c r="N4404">
        <v>90830</v>
      </c>
      <c r="O4404" s="59">
        <v>26953947</v>
      </c>
    </row>
    <row r="4405" spans="1:15" x14ac:dyDescent="0.3">
      <c r="A4405" t="s">
        <v>709</v>
      </c>
      <c r="B4405">
        <v>111.79</v>
      </c>
      <c r="C4405">
        <v>2</v>
      </c>
      <c r="D4405" s="18">
        <v>39124</v>
      </c>
      <c r="E4405" s="18">
        <v>39154</v>
      </c>
      <c r="F4405" t="s">
        <v>5960</v>
      </c>
      <c r="G4405" t="s">
        <v>5969</v>
      </c>
      <c r="H4405" t="s">
        <v>681</v>
      </c>
      <c r="I4405" t="s">
        <v>746</v>
      </c>
      <c r="J4405" t="s">
        <v>833</v>
      </c>
      <c r="K4405" t="s">
        <v>1624</v>
      </c>
      <c r="L4405" t="s">
        <v>1623</v>
      </c>
      <c r="M4405">
        <v>2292555</v>
      </c>
      <c r="N4405">
        <v>16000</v>
      </c>
      <c r="O4405" s="59">
        <v>17654451</v>
      </c>
    </row>
    <row r="4406" spans="1:15" x14ac:dyDescent="0.3">
      <c r="A4406" t="s">
        <v>690</v>
      </c>
      <c r="B4406">
        <v>121.13</v>
      </c>
      <c r="C4406">
        <v>1</v>
      </c>
      <c r="D4406" s="18">
        <v>39374</v>
      </c>
      <c r="E4406" s="18">
        <v>39381</v>
      </c>
      <c r="F4406" t="s">
        <v>5959</v>
      </c>
      <c r="G4406" t="s">
        <v>5969</v>
      </c>
      <c r="H4406" t="s">
        <v>675</v>
      </c>
      <c r="I4406" t="s">
        <v>711</v>
      </c>
      <c r="J4406" t="s">
        <v>712</v>
      </c>
      <c r="K4406" t="s">
        <v>935</v>
      </c>
      <c r="L4406" t="s">
        <v>1362</v>
      </c>
      <c r="M4406">
        <v>770989</v>
      </c>
      <c r="N4406">
        <v>30300</v>
      </c>
      <c r="O4406" s="59">
        <v>27325829</v>
      </c>
    </row>
    <row r="4407" spans="1:15" x14ac:dyDescent="0.3">
      <c r="A4407" t="s">
        <v>676</v>
      </c>
      <c r="B4407">
        <v>151.74</v>
      </c>
      <c r="C4407">
        <v>2</v>
      </c>
      <c r="D4407" s="18">
        <v>39209</v>
      </c>
      <c r="E4407" s="18">
        <v>39242</v>
      </c>
      <c r="F4407" t="s">
        <v>5957</v>
      </c>
      <c r="G4407" t="s">
        <v>5969</v>
      </c>
      <c r="H4407" t="s">
        <v>675</v>
      </c>
      <c r="I4407" t="s">
        <v>678</v>
      </c>
      <c r="J4407" t="s">
        <v>1246</v>
      </c>
      <c r="K4407" t="s">
        <v>1622</v>
      </c>
      <c r="L4407" t="s">
        <v>943</v>
      </c>
      <c r="M4407">
        <v>1916458</v>
      </c>
      <c r="N4407">
        <v>30300</v>
      </c>
      <c r="O4407" s="59">
        <v>26036908</v>
      </c>
    </row>
    <row r="4408" spans="1:15" x14ac:dyDescent="0.3">
      <c r="A4408" t="s">
        <v>696</v>
      </c>
      <c r="B4408">
        <v>182.38</v>
      </c>
      <c r="C4408">
        <v>3</v>
      </c>
      <c r="D4408" s="18">
        <v>39341</v>
      </c>
      <c r="E4408" s="18">
        <v>39342</v>
      </c>
      <c r="F4408" t="s">
        <v>5958</v>
      </c>
      <c r="G4408" t="s">
        <v>5969</v>
      </c>
      <c r="H4408" t="s">
        <v>699</v>
      </c>
      <c r="I4408" t="s">
        <v>693</v>
      </c>
      <c r="J4408" t="s">
        <v>694</v>
      </c>
      <c r="K4408" t="s">
        <v>1045</v>
      </c>
      <c r="L4408" t="s">
        <v>1581</v>
      </c>
      <c r="M4408">
        <v>359478</v>
      </c>
      <c r="N4408">
        <v>70700</v>
      </c>
      <c r="O4408" s="59">
        <v>2362663</v>
      </c>
    </row>
    <row r="4409" spans="1:15" x14ac:dyDescent="0.3">
      <c r="A4409" t="s">
        <v>709</v>
      </c>
      <c r="B4409">
        <v>174.36</v>
      </c>
      <c r="C4409">
        <v>2</v>
      </c>
      <c r="D4409" s="18">
        <v>39409</v>
      </c>
      <c r="E4409" s="18">
        <v>39420</v>
      </c>
      <c r="F4409" t="s">
        <v>5959</v>
      </c>
      <c r="G4409" t="s">
        <v>5969</v>
      </c>
      <c r="H4409" t="s">
        <v>675</v>
      </c>
      <c r="I4409" t="s">
        <v>746</v>
      </c>
      <c r="J4409" t="s">
        <v>782</v>
      </c>
      <c r="K4409" t="s">
        <v>1621</v>
      </c>
      <c r="L4409" t="s">
        <v>1620</v>
      </c>
      <c r="M4409">
        <v>383166</v>
      </c>
      <c r="N4409">
        <v>30300</v>
      </c>
      <c r="O4409" s="59">
        <v>17822291</v>
      </c>
    </row>
    <row r="4410" spans="1:15" x14ac:dyDescent="0.3">
      <c r="A4410" t="s">
        <v>709</v>
      </c>
      <c r="B4410">
        <v>180.57</v>
      </c>
      <c r="C4410">
        <v>4</v>
      </c>
      <c r="D4410" s="18">
        <v>39202</v>
      </c>
      <c r="E4410" s="18">
        <v>39241</v>
      </c>
      <c r="F4410" t="s">
        <v>5957</v>
      </c>
      <c r="G4410" t="s">
        <v>5969</v>
      </c>
      <c r="H4410" t="s">
        <v>675</v>
      </c>
      <c r="I4410" t="s">
        <v>746</v>
      </c>
      <c r="J4410" t="s">
        <v>747</v>
      </c>
      <c r="K4410" t="s">
        <v>1528</v>
      </c>
      <c r="L4410" t="s">
        <v>1619</v>
      </c>
      <c r="M4410">
        <v>2328003</v>
      </c>
      <c r="N4410">
        <v>30300</v>
      </c>
      <c r="O4410" s="59">
        <v>17699698</v>
      </c>
    </row>
    <row r="4411" spans="1:15" x14ac:dyDescent="0.3">
      <c r="A4411" t="s">
        <v>709</v>
      </c>
      <c r="B4411">
        <v>142.51</v>
      </c>
      <c r="C4411">
        <v>2</v>
      </c>
      <c r="D4411" s="18">
        <v>39111</v>
      </c>
      <c r="E4411" s="18">
        <v>39116</v>
      </c>
      <c r="F4411" t="s">
        <v>5960</v>
      </c>
      <c r="G4411" t="s">
        <v>5969</v>
      </c>
      <c r="H4411" t="s">
        <v>675</v>
      </c>
      <c r="I4411" t="s">
        <v>706</v>
      </c>
      <c r="J4411" t="s">
        <v>707</v>
      </c>
      <c r="K4411" t="s">
        <v>1280</v>
      </c>
      <c r="L4411" t="s">
        <v>1618</v>
      </c>
      <c r="M4411">
        <v>183394</v>
      </c>
      <c r="N4411">
        <v>30300</v>
      </c>
      <c r="O4411" s="59">
        <v>25211859</v>
      </c>
    </row>
    <row r="4412" spans="1:15" x14ac:dyDescent="0.3">
      <c r="A4412" t="s">
        <v>696</v>
      </c>
      <c r="B4412">
        <v>157.82</v>
      </c>
      <c r="C4412">
        <v>3</v>
      </c>
      <c r="D4412" s="18">
        <v>39215</v>
      </c>
      <c r="E4412" s="18">
        <v>39237</v>
      </c>
      <c r="F4412" t="s">
        <v>5957</v>
      </c>
      <c r="G4412" t="s">
        <v>5969</v>
      </c>
      <c r="H4412" t="s">
        <v>675</v>
      </c>
      <c r="I4412" t="s">
        <v>765</v>
      </c>
      <c r="J4412" t="s">
        <v>766</v>
      </c>
      <c r="K4412" t="s">
        <v>1617</v>
      </c>
      <c r="L4412" t="s">
        <v>1437</v>
      </c>
      <c r="M4412">
        <v>759409</v>
      </c>
      <c r="N4412">
        <v>30300</v>
      </c>
      <c r="O4412" s="59">
        <v>26097944</v>
      </c>
    </row>
    <row r="4413" spans="1:15" x14ac:dyDescent="0.3">
      <c r="A4413" t="s">
        <v>676</v>
      </c>
      <c r="B4413">
        <v>146.53</v>
      </c>
      <c r="C4413">
        <v>2</v>
      </c>
      <c r="D4413" s="18">
        <v>39375</v>
      </c>
      <c r="E4413" s="18">
        <v>39451</v>
      </c>
      <c r="F4413" t="s">
        <v>5959</v>
      </c>
      <c r="G4413" t="s">
        <v>5969</v>
      </c>
      <c r="H4413" t="s">
        <v>675</v>
      </c>
      <c r="I4413" t="s">
        <v>672</v>
      </c>
      <c r="J4413" t="s">
        <v>851</v>
      </c>
      <c r="K4413" t="s">
        <v>1616</v>
      </c>
      <c r="L4413" t="s">
        <v>1615</v>
      </c>
      <c r="M4413">
        <v>9037487</v>
      </c>
      <c r="N4413">
        <v>30300</v>
      </c>
      <c r="O4413" s="59">
        <v>27336910</v>
      </c>
    </row>
    <row r="4414" spans="1:15" x14ac:dyDescent="0.3">
      <c r="A4414" t="s">
        <v>690</v>
      </c>
      <c r="B4414">
        <v>98.41</v>
      </c>
      <c r="C4414">
        <v>1</v>
      </c>
      <c r="D4414" s="18">
        <v>39164</v>
      </c>
      <c r="E4414" s="18">
        <v>39199</v>
      </c>
      <c r="F4414" t="s">
        <v>5960</v>
      </c>
      <c r="G4414" t="s">
        <v>5969</v>
      </c>
      <c r="H4414" t="s">
        <v>681</v>
      </c>
      <c r="I4414" t="s">
        <v>711</v>
      </c>
      <c r="J4414" t="s">
        <v>712</v>
      </c>
      <c r="K4414" t="s">
        <v>800</v>
      </c>
      <c r="L4414" t="s">
        <v>799</v>
      </c>
      <c r="M4414">
        <v>134834</v>
      </c>
      <c r="N4414">
        <v>16000</v>
      </c>
      <c r="O4414" s="59">
        <v>25711231</v>
      </c>
    </row>
    <row r="4415" spans="1:15" x14ac:dyDescent="0.3">
      <c r="A4415" t="s">
        <v>690</v>
      </c>
      <c r="B4415">
        <v>123.68</v>
      </c>
      <c r="C4415">
        <v>3</v>
      </c>
      <c r="D4415" s="18">
        <v>39314</v>
      </c>
      <c r="E4415" s="18">
        <v>39322</v>
      </c>
      <c r="F4415" t="s">
        <v>5958</v>
      </c>
      <c r="G4415" t="s">
        <v>5969</v>
      </c>
      <c r="H4415" t="s">
        <v>675</v>
      </c>
      <c r="I4415" t="s">
        <v>711</v>
      </c>
      <c r="J4415" t="s">
        <v>712</v>
      </c>
      <c r="K4415" t="s">
        <v>1614</v>
      </c>
      <c r="L4415" t="s">
        <v>1613</v>
      </c>
      <c r="M4415">
        <v>148637</v>
      </c>
      <c r="N4415">
        <v>30300</v>
      </c>
      <c r="O4415" s="59">
        <v>2287974</v>
      </c>
    </row>
    <row r="4416" spans="1:15" x14ac:dyDescent="0.3">
      <c r="A4416" t="s">
        <v>676</v>
      </c>
      <c r="B4416">
        <v>94.03</v>
      </c>
      <c r="C4416">
        <v>1</v>
      </c>
      <c r="D4416" s="18">
        <v>39353</v>
      </c>
      <c r="E4416" s="18">
        <v>39434</v>
      </c>
      <c r="F4416" t="s">
        <v>5958</v>
      </c>
      <c r="G4416" t="s">
        <v>5969</v>
      </c>
      <c r="H4416" t="s">
        <v>681</v>
      </c>
      <c r="I4416" t="s">
        <v>683</v>
      </c>
      <c r="J4416" t="s">
        <v>684</v>
      </c>
      <c r="K4416" t="s">
        <v>685</v>
      </c>
      <c r="L4416" t="s">
        <v>1612</v>
      </c>
      <c r="M4416">
        <v>997869</v>
      </c>
      <c r="N4416">
        <v>16000</v>
      </c>
      <c r="O4416" s="59">
        <v>27175929</v>
      </c>
    </row>
    <row r="4417" spans="1:15" x14ac:dyDescent="0.3">
      <c r="A4417" t="s">
        <v>690</v>
      </c>
      <c r="B4417">
        <v>123.68</v>
      </c>
      <c r="C4417">
        <v>3</v>
      </c>
      <c r="D4417" s="18">
        <v>39219</v>
      </c>
      <c r="E4417" s="18">
        <v>39225</v>
      </c>
      <c r="F4417" t="s">
        <v>5957</v>
      </c>
      <c r="G4417" t="s">
        <v>5969</v>
      </c>
      <c r="H4417" t="s">
        <v>675</v>
      </c>
      <c r="I4417" t="s">
        <v>711</v>
      </c>
      <c r="J4417" t="s">
        <v>712</v>
      </c>
      <c r="K4417" t="s">
        <v>1611</v>
      </c>
      <c r="L4417" t="s">
        <v>1610</v>
      </c>
      <c r="M4417">
        <v>2203736</v>
      </c>
      <c r="N4417">
        <v>30300</v>
      </c>
      <c r="O4417" s="59">
        <v>26082734</v>
      </c>
    </row>
    <row r="4418" spans="1:15" x14ac:dyDescent="0.3">
      <c r="A4418" t="s">
        <v>696</v>
      </c>
      <c r="B4418">
        <v>191.28</v>
      </c>
      <c r="C4418">
        <v>3</v>
      </c>
      <c r="D4418" s="18">
        <v>39409</v>
      </c>
      <c r="E4418" s="18">
        <v>39429</v>
      </c>
      <c r="F4418" t="s">
        <v>5959</v>
      </c>
      <c r="G4418" t="s">
        <v>5969</v>
      </c>
      <c r="H4418" t="s">
        <v>699</v>
      </c>
      <c r="I4418" t="s">
        <v>693</v>
      </c>
      <c r="J4418" t="s">
        <v>694</v>
      </c>
      <c r="K4418" t="s">
        <v>785</v>
      </c>
      <c r="L4418" t="s">
        <v>1609</v>
      </c>
      <c r="M4418">
        <v>2578938</v>
      </c>
      <c r="N4418">
        <v>70700</v>
      </c>
      <c r="O4418" s="59">
        <v>27592226</v>
      </c>
    </row>
    <row r="4419" spans="1:15" x14ac:dyDescent="0.3">
      <c r="A4419" t="s">
        <v>696</v>
      </c>
      <c r="B4419">
        <v>112.13</v>
      </c>
      <c r="C4419">
        <v>2</v>
      </c>
      <c r="D4419" s="18">
        <v>39335</v>
      </c>
      <c r="E4419" s="18">
        <v>39342</v>
      </c>
      <c r="F4419" t="s">
        <v>5958</v>
      </c>
      <c r="G4419" t="s">
        <v>5969</v>
      </c>
      <c r="H4419" t="s">
        <v>681</v>
      </c>
      <c r="I4419" t="s">
        <v>765</v>
      </c>
      <c r="J4419" t="s">
        <v>766</v>
      </c>
      <c r="K4419" t="s">
        <v>1608</v>
      </c>
      <c r="L4419" t="s">
        <v>1607</v>
      </c>
      <c r="M4419">
        <v>338664</v>
      </c>
      <c r="N4419">
        <v>16000</v>
      </c>
      <c r="O4419" s="59">
        <v>27013461</v>
      </c>
    </row>
    <row r="4420" spans="1:15" x14ac:dyDescent="0.3">
      <c r="A4420" t="s">
        <v>709</v>
      </c>
      <c r="B4420">
        <v>192.3</v>
      </c>
      <c r="C4420">
        <v>3</v>
      </c>
      <c r="D4420" s="18">
        <v>39339</v>
      </c>
      <c r="E4420" s="18">
        <v>39349</v>
      </c>
      <c r="F4420" t="s">
        <v>5958</v>
      </c>
      <c r="G4420" t="s">
        <v>5968</v>
      </c>
      <c r="H4420" t="s">
        <v>755</v>
      </c>
      <c r="I4420" t="s">
        <v>706</v>
      </c>
      <c r="J4420" t="s">
        <v>707</v>
      </c>
      <c r="K4420" t="s">
        <v>1606</v>
      </c>
      <c r="L4420" t="s">
        <v>1605</v>
      </c>
      <c r="M4420">
        <v>179019</v>
      </c>
      <c r="N4420">
        <v>87000</v>
      </c>
      <c r="O4420" s="59">
        <v>27041903</v>
      </c>
    </row>
    <row r="4421" spans="1:15" x14ac:dyDescent="0.3">
      <c r="A4421" t="s">
        <v>696</v>
      </c>
      <c r="B4421">
        <v>185.27</v>
      </c>
      <c r="C4421">
        <v>3</v>
      </c>
      <c r="D4421" s="18">
        <v>39342</v>
      </c>
      <c r="E4421" s="18">
        <v>39357</v>
      </c>
      <c r="F4421" t="s">
        <v>5958</v>
      </c>
      <c r="G4421" t="s">
        <v>5969</v>
      </c>
      <c r="H4421" t="s">
        <v>699</v>
      </c>
      <c r="I4421" t="s">
        <v>693</v>
      </c>
      <c r="J4421" t="s">
        <v>694</v>
      </c>
      <c r="K4421" t="s">
        <v>1604</v>
      </c>
      <c r="L4421" t="s">
        <v>1603</v>
      </c>
      <c r="M4421">
        <v>2580358</v>
      </c>
      <c r="N4421">
        <v>70700</v>
      </c>
      <c r="O4421" s="59">
        <v>27043591</v>
      </c>
    </row>
    <row r="4422" spans="1:15" x14ac:dyDescent="0.3">
      <c r="A4422" t="s">
        <v>690</v>
      </c>
      <c r="B4422">
        <v>136.44</v>
      </c>
      <c r="C4422">
        <v>2</v>
      </c>
      <c r="D4422" s="18">
        <v>39373</v>
      </c>
      <c r="E4422" s="18">
        <v>39406</v>
      </c>
      <c r="F4422" t="s">
        <v>5959</v>
      </c>
      <c r="G4422" t="s">
        <v>5969</v>
      </c>
      <c r="H4422" t="s">
        <v>675</v>
      </c>
      <c r="I4422" t="s">
        <v>722</v>
      </c>
      <c r="J4422" t="s">
        <v>797</v>
      </c>
      <c r="K4422" t="s">
        <v>1018</v>
      </c>
      <c r="L4422" t="s">
        <v>1602</v>
      </c>
      <c r="M4422">
        <v>107442</v>
      </c>
      <c r="N4422">
        <v>30300</v>
      </c>
      <c r="O4422" s="59">
        <v>27268383</v>
      </c>
    </row>
    <row r="4423" spans="1:15" x14ac:dyDescent="0.3">
      <c r="A4423" t="s">
        <v>709</v>
      </c>
      <c r="B4423">
        <v>97.73</v>
      </c>
      <c r="C4423">
        <v>2</v>
      </c>
      <c r="D4423" s="18">
        <v>39352</v>
      </c>
      <c r="E4423" s="18">
        <v>39393</v>
      </c>
      <c r="F4423" t="s">
        <v>5958</v>
      </c>
      <c r="G4423" t="s">
        <v>5968</v>
      </c>
      <c r="H4423" t="s">
        <v>720</v>
      </c>
      <c r="I4423" t="s">
        <v>706</v>
      </c>
      <c r="J4423" t="s">
        <v>707</v>
      </c>
      <c r="K4423" t="s">
        <v>769</v>
      </c>
      <c r="L4423" t="s">
        <v>768</v>
      </c>
      <c r="M4423">
        <v>2238665</v>
      </c>
      <c r="N4423">
        <v>90830</v>
      </c>
      <c r="O4423" s="59">
        <v>27110756</v>
      </c>
    </row>
    <row r="4424" spans="1:15" x14ac:dyDescent="0.3">
      <c r="A4424" t="s">
        <v>696</v>
      </c>
      <c r="B4424">
        <v>185.27</v>
      </c>
      <c r="C4424">
        <v>3</v>
      </c>
      <c r="D4424" s="18">
        <v>39220</v>
      </c>
      <c r="E4424" s="18">
        <v>39232</v>
      </c>
      <c r="F4424" t="s">
        <v>5957</v>
      </c>
      <c r="G4424" t="s">
        <v>5969</v>
      </c>
      <c r="H4424" t="s">
        <v>699</v>
      </c>
      <c r="I4424" t="s">
        <v>693</v>
      </c>
      <c r="J4424" t="s">
        <v>694</v>
      </c>
      <c r="K4424" t="s">
        <v>953</v>
      </c>
      <c r="L4424" t="s">
        <v>1358</v>
      </c>
      <c r="M4424">
        <v>960983</v>
      </c>
      <c r="N4424">
        <v>70700</v>
      </c>
      <c r="O4424" s="59">
        <v>26126918</v>
      </c>
    </row>
    <row r="4425" spans="1:15" x14ac:dyDescent="0.3">
      <c r="A4425" t="s">
        <v>709</v>
      </c>
      <c r="B4425">
        <v>139.11000000000001</v>
      </c>
      <c r="C4425">
        <v>2</v>
      </c>
      <c r="D4425" s="18">
        <v>39152</v>
      </c>
      <c r="E4425" s="18">
        <v>39202</v>
      </c>
      <c r="F4425" t="s">
        <v>5960</v>
      </c>
      <c r="G4425" t="s">
        <v>5969</v>
      </c>
      <c r="H4425" t="s">
        <v>675</v>
      </c>
      <c r="I4425" t="s">
        <v>771</v>
      </c>
      <c r="J4425" t="s">
        <v>772</v>
      </c>
      <c r="K4425" t="s">
        <v>1380</v>
      </c>
      <c r="L4425" t="s">
        <v>1601</v>
      </c>
      <c r="M4425">
        <v>2682459</v>
      </c>
      <c r="N4425">
        <v>30300</v>
      </c>
      <c r="O4425" s="59">
        <v>25602598</v>
      </c>
    </row>
    <row r="4426" spans="1:15" x14ac:dyDescent="0.3">
      <c r="A4426" t="s">
        <v>709</v>
      </c>
      <c r="B4426">
        <v>114.36</v>
      </c>
      <c r="C4426">
        <v>1</v>
      </c>
      <c r="D4426" s="18">
        <v>39307</v>
      </c>
      <c r="E4426" s="18">
        <v>39336</v>
      </c>
      <c r="F4426" t="s">
        <v>5958</v>
      </c>
      <c r="G4426" t="s">
        <v>5969</v>
      </c>
      <c r="H4426" t="s">
        <v>681</v>
      </c>
      <c r="I4426" t="s">
        <v>771</v>
      </c>
      <c r="J4426" t="s">
        <v>750</v>
      </c>
      <c r="K4426" t="s">
        <v>1251</v>
      </c>
      <c r="L4426" t="s">
        <v>1600</v>
      </c>
      <c r="M4426">
        <v>81068</v>
      </c>
      <c r="N4426">
        <v>16000</v>
      </c>
      <c r="O4426" s="59">
        <v>26831686</v>
      </c>
    </row>
    <row r="4427" spans="1:15" x14ac:dyDescent="0.3">
      <c r="A4427" t="s">
        <v>690</v>
      </c>
      <c r="B4427">
        <v>185.7</v>
      </c>
      <c r="C4427">
        <v>2</v>
      </c>
      <c r="D4427" s="18">
        <v>39362</v>
      </c>
      <c r="E4427" s="18">
        <v>39390</v>
      </c>
      <c r="F4427" t="s">
        <v>5959</v>
      </c>
      <c r="G4427" t="s">
        <v>5968</v>
      </c>
      <c r="H4427" t="s">
        <v>755</v>
      </c>
      <c r="I4427" t="s">
        <v>711</v>
      </c>
      <c r="J4427" t="s">
        <v>712</v>
      </c>
      <c r="K4427" t="s">
        <v>1553</v>
      </c>
      <c r="L4427" t="s">
        <v>1552</v>
      </c>
      <c r="M4427">
        <v>1948583</v>
      </c>
      <c r="N4427">
        <v>87000</v>
      </c>
      <c r="O4427" s="59">
        <v>27206169</v>
      </c>
    </row>
    <row r="4428" spans="1:15" x14ac:dyDescent="0.3">
      <c r="A4428" t="s">
        <v>676</v>
      </c>
      <c r="B4428">
        <v>140.33000000000001</v>
      </c>
      <c r="C4428">
        <v>2</v>
      </c>
      <c r="D4428" s="18">
        <v>39353</v>
      </c>
      <c r="E4428" s="18">
        <v>39359</v>
      </c>
      <c r="F4428" t="s">
        <v>5958</v>
      </c>
      <c r="G4428" t="s">
        <v>5968</v>
      </c>
      <c r="H4428" t="s">
        <v>720</v>
      </c>
      <c r="I4428" t="s">
        <v>672</v>
      </c>
      <c r="J4428" t="s">
        <v>779</v>
      </c>
      <c r="K4428" t="s">
        <v>1599</v>
      </c>
      <c r="L4428" t="s">
        <v>1598</v>
      </c>
      <c r="M4428">
        <v>348715</v>
      </c>
      <c r="N4428">
        <v>90830</v>
      </c>
      <c r="O4428" s="59">
        <v>2368656</v>
      </c>
    </row>
    <row r="4429" spans="1:15" x14ac:dyDescent="0.3">
      <c r="A4429" t="s">
        <v>696</v>
      </c>
      <c r="B4429">
        <v>125.7</v>
      </c>
      <c r="C4429">
        <v>1</v>
      </c>
      <c r="D4429" s="18">
        <v>39447</v>
      </c>
      <c r="E4429" s="18">
        <v>39465</v>
      </c>
      <c r="F4429" t="s">
        <v>5959</v>
      </c>
      <c r="G4429" t="s">
        <v>5969</v>
      </c>
      <c r="H4429" t="s">
        <v>681</v>
      </c>
      <c r="I4429" t="s">
        <v>693</v>
      </c>
      <c r="J4429" t="s">
        <v>694</v>
      </c>
      <c r="K4429" t="s">
        <v>955</v>
      </c>
      <c r="L4429" t="s">
        <v>1024</v>
      </c>
      <c r="M4429">
        <v>358243</v>
      </c>
      <c r="N4429">
        <v>16000</v>
      </c>
      <c r="O4429" s="59">
        <v>27890109</v>
      </c>
    </row>
    <row r="4430" spans="1:15" x14ac:dyDescent="0.3">
      <c r="A4430" t="s">
        <v>690</v>
      </c>
      <c r="B4430">
        <v>138.52000000000001</v>
      </c>
      <c r="C4430">
        <v>2</v>
      </c>
      <c r="D4430" s="18">
        <v>39137</v>
      </c>
      <c r="E4430" s="18">
        <v>39170</v>
      </c>
      <c r="F4430" t="s">
        <v>5960</v>
      </c>
      <c r="G4430" t="s">
        <v>5969</v>
      </c>
      <c r="H4430" t="s">
        <v>675</v>
      </c>
      <c r="I4430" t="s">
        <v>687</v>
      </c>
      <c r="J4430" t="s">
        <v>688</v>
      </c>
      <c r="K4430" t="s">
        <v>1597</v>
      </c>
      <c r="L4430" t="s">
        <v>1596</v>
      </c>
      <c r="M4430">
        <v>259710</v>
      </c>
      <c r="N4430">
        <v>30300</v>
      </c>
      <c r="O4430" s="59">
        <v>25514473</v>
      </c>
    </row>
    <row r="4431" spans="1:15" x14ac:dyDescent="0.3">
      <c r="A4431" t="s">
        <v>676</v>
      </c>
      <c r="B4431">
        <v>142.47</v>
      </c>
      <c r="C4431">
        <v>2</v>
      </c>
      <c r="D4431" s="18">
        <v>39356</v>
      </c>
      <c r="E4431" s="18">
        <v>39410</v>
      </c>
      <c r="F4431" t="s">
        <v>5959</v>
      </c>
      <c r="G4431" t="s">
        <v>5969</v>
      </c>
      <c r="H4431" t="s">
        <v>675</v>
      </c>
      <c r="I4431" t="s">
        <v>672</v>
      </c>
      <c r="J4431" t="s">
        <v>779</v>
      </c>
      <c r="K4431" t="s">
        <v>1595</v>
      </c>
      <c r="L4431" t="s">
        <v>1594</v>
      </c>
      <c r="M4431">
        <v>2300506</v>
      </c>
      <c r="N4431">
        <v>30300</v>
      </c>
      <c r="O4431" s="59">
        <v>27179520</v>
      </c>
    </row>
    <row r="4432" spans="1:15" x14ac:dyDescent="0.3">
      <c r="A4432" t="s">
        <v>696</v>
      </c>
      <c r="B4432">
        <v>141.34</v>
      </c>
      <c r="C4432">
        <v>2</v>
      </c>
      <c r="D4432" s="18">
        <v>39181</v>
      </c>
      <c r="E4432" s="18">
        <v>39200</v>
      </c>
      <c r="F4432" t="s">
        <v>5957</v>
      </c>
      <c r="G4432" t="s">
        <v>5969</v>
      </c>
      <c r="H4432" t="s">
        <v>675</v>
      </c>
      <c r="I4432" t="s">
        <v>946</v>
      </c>
      <c r="J4432" t="s">
        <v>947</v>
      </c>
      <c r="K4432" t="s">
        <v>948</v>
      </c>
      <c r="L4432" t="s">
        <v>1593</v>
      </c>
      <c r="M4432">
        <v>18707</v>
      </c>
      <c r="N4432">
        <v>30300</v>
      </c>
      <c r="O4432" s="59">
        <v>25944605</v>
      </c>
    </row>
    <row r="4433" spans="1:15" x14ac:dyDescent="0.3">
      <c r="A4433" t="s">
        <v>676</v>
      </c>
      <c r="B4433">
        <v>89.26</v>
      </c>
      <c r="C4433">
        <v>2</v>
      </c>
      <c r="D4433" s="18">
        <v>39136</v>
      </c>
      <c r="E4433" s="18">
        <v>39231</v>
      </c>
      <c r="F4433" t="s">
        <v>5960</v>
      </c>
      <c r="G4433" t="s">
        <v>5969</v>
      </c>
      <c r="H4433" t="s">
        <v>681</v>
      </c>
      <c r="I4433" t="s">
        <v>683</v>
      </c>
      <c r="J4433" t="s">
        <v>730</v>
      </c>
      <c r="K4433" t="s">
        <v>1592</v>
      </c>
      <c r="L4433" t="s">
        <v>1591</v>
      </c>
      <c r="M4433">
        <v>225366</v>
      </c>
      <c r="N4433">
        <v>16000</v>
      </c>
      <c r="O4433" s="59">
        <v>25463204</v>
      </c>
    </row>
    <row r="4434" spans="1:15" x14ac:dyDescent="0.3">
      <c r="A4434" t="s">
        <v>709</v>
      </c>
      <c r="B4434">
        <v>135.12</v>
      </c>
      <c r="C4434">
        <v>2</v>
      </c>
      <c r="D4434" s="18">
        <v>39284</v>
      </c>
      <c r="E4434" s="18">
        <v>39296</v>
      </c>
      <c r="F4434" t="s">
        <v>5958</v>
      </c>
      <c r="G4434" t="s">
        <v>5969</v>
      </c>
      <c r="H4434" t="s">
        <v>681</v>
      </c>
      <c r="I4434" t="s">
        <v>746</v>
      </c>
      <c r="J4434" t="s">
        <v>782</v>
      </c>
      <c r="K4434" t="s">
        <v>1392</v>
      </c>
      <c r="L4434" t="s">
        <v>1590</v>
      </c>
      <c r="M4434">
        <v>2388796</v>
      </c>
      <c r="N4434">
        <v>16000</v>
      </c>
      <c r="O4434" s="59">
        <v>17747834</v>
      </c>
    </row>
    <row r="4435" spans="1:15" x14ac:dyDescent="0.3">
      <c r="A4435" t="s">
        <v>696</v>
      </c>
      <c r="B4435">
        <v>122.87</v>
      </c>
      <c r="C4435">
        <v>1</v>
      </c>
      <c r="D4435" s="18">
        <v>39250</v>
      </c>
      <c r="E4435" s="18">
        <v>39271</v>
      </c>
      <c r="F4435" t="s">
        <v>5957</v>
      </c>
      <c r="G4435" t="s">
        <v>5969</v>
      </c>
      <c r="H4435" t="s">
        <v>681</v>
      </c>
      <c r="I4435" t="s">
        <v>693</v>
      </c>
      <c r="J4435" t="s">
        <v>694</v>
      </c>
      <c r="K4435" t="s">
        <v>1589</v>
      </c>
      <c r="L4435" t="s">
        <v>1588</v>
      </c>
      <c r="M4435">
        <v>2291322</v>
      </c>
      <c r="N4435">
        <v>16000</v>
      </c>
      <c r="O4435" s="59">
        <v>2196819</v>
      </c>
    </row>
    <row r="4436" spans="1:15" x14ac:dyDescent="0.3">
      <c r="A4436" t="s">
        <v>709</v>
      </c>
      <c r="B4436">
        <v>142.51</v>
      </c>
      <c r="C4436">
        <v>2</v>
      </c>
      <c r="D4436" s="18">
        <v>39363</v>
      </c>
      <c r="E4436" s="18">
        <v>39403</v>
      </c>
      <c r="F4436" t="s">
        <v>5959</v>
      </c>
      <c r="G4436" t="s">
        <v>5969</v>
      </c>
      <c r="H4436" t="s">
        <v>675</v>
      </c>
      <c r="I4436" t="s">
        <v>706</v>
      </c>
      <c r="J4436" t="s">
        <v>707</v>
      </c>
      <c r="K4436" t="s">
        <v>1587</v>
      </c>
      <c r="L4436" t="s">
        <v>1586</v>
      </c>
      <c r="M4436">
        <v>2187874</v>
      </c>
      <c r="N4436">
        <v>30300</v>
      </c>
      <c r="O4436" s="59">
        <v>27219993</v>
      </c>
    </row>
    <row r="4437" spans="1:15" x14ac:dyDescent="0.3">
      <c r="A4437" t="s">
        <v>676</v>
      </c>
      <c r="B4437">
        <v>86.31</v>
      </c>
      <c r="C4437">
        <v>2</v>
      </c>
      <c r="D4437" s="18">
        <v>39160</v>
      </c>
      <c r="E4437" s="18">
        <v>39247</v>
      </c>
      <c r="F4437" t="s">
        <v>5960</v>
      </c>
      <c r="G4437" t="s">
        <v>5969</v>
      </c>
      <c r="H4437" t="s">
        <v>681</v>
      </c>
      <c r="I4437" t="s">
        <v>678</v>
      </c>
      <c r="J4437" t="s">
        <v>679</v>
      </c>
      <c r="K4437" t="s">
        <v>1585</v>
      </c>
      <c r="L4437" t="s">
        <v>1584</v>
      </c>
      <c r="M4437">
        <v>296053</v>
      </c>
      <c r="N4437">
        <v>16000</v>
      </c>
      <c r="O4437" s="59">
        <v>25672563</v>
      </c>
    </row>
    <row r="4438" spans="1:15" x14ac:dyDescent="0.3">
      <c r="A4438" t="s">
        <v>690</v>
      </c>
      <c r="B4438">
        <v>98.41</v>
      </c>
      <c r="C4438">
        <v>1</v>
      </c>
      <c r="D4438" s="18">
        <v>39305</v>
      </c>
      <c r="E4438" s="18">
        <v>39339</v>
      </c>
      <c r="F4438" t="s">
        <v>5958</v>
      </c>
      <c r="G4438" t="s">
        <v>5969</v>
      </c>
      <c r="H4438" t="s">
        <v>681</v>
      </c>
      <c r="I4438" t="s">
        <v>711</v>
      </c>
      <c r="J4438" t="s">
        <v>712</v>
      </c>
      <c r="K4438" t="s">
        <v>1004</v>
      </c>
      <c r="L4438" t="s">
        <v>1583</v>
      </c>
      <c r="M4438">
        <v>2893190</v>
      </c>
      <c r="N4438">
        <v>16000</v>
      </c>
      <c r="O4438" s="59">
        <v>26782380</v>
      </c>
    </row>
    <row r="4439" spans="1:15" x14ac:dyDescent="0.3">
      <c r="A4439" t="s">
        <v>690</v>
      </c>
      <c r="B4439">
        <v>121.13</v>
      </c>
      <c r="C4439">
        <v>1</v>
      </c>
      <c r="D4439" s="18">
        <v>39285</v>
      </c>
      <c r="E4439" s="18">
        <v>39286</v>
      </c>
      <c r="F4439" t="s">
        <v>5958</v>
      </c>
      <c r="G4439" t="s">
        <v>5969</v>
      </c>
      <c r="H4439" t="s">
        <v>675</v>
      </c>
      <c r="I4439" t="s">
        <v>711</v>
      </c>
      <c r="J4439" t="s">
        <v>712</v>
      </c>
      <c r="K4439" t="s">
        <v>1004</v>
      </c>
      <c r="L4439" t="s">
        <v>1582</v>
      </c>
      <c r="M4439">
        <v>2119034</v>
      </c>
      <c r="N4439">
        <v>30300</v>
      </c>
      <c r="O4439" s="59">
        <v>26619982</v>
      </c>
    </row>
    <row r="4440" spans="1:15" x14ac:dyDescent="0.3">
      <c r="A4440" t="s">
        <v>696</v>
      </c>
      <c r="B4440">
        <v>182.38</v>
      </c>
      <c r="C4440">
        <v>3</v>
      </c>
      <c r="D4440" s="18">
        <v>39261</v>
      </c>
      <c r="E4440" s="18">
        <v>39263</v>
      </c>
      <c r="F4440" t="s">
        <v>5957</v>
      </c>
      <c r="G4440" t="s">
        <v>5969</v>
      </c>
      <c r="H4440" t="s">
        <v>699</v>
      </c>
      <c r="I4440" t="s">
        <v>693</v>
      </c>
      <c r="J4440" t="s">
        <v>694</v>
      </c>
      <c r="K4440" t="s">
        <v>1045</v>
      </c>
      <c r="L4440" t="s">
        <v>1581</v>
      </c>
      <c r="M4440">
        <v>359478</v>
      </c>
      <c r="N4440">
        <v>70700</v>
      </c>
      <c r="O4440" s="59">
        <v>26588206</v>
      </c>
    </row>
    <row r="4441" spans="1:15" x14ac:dyDescent="0.3">
      <c r="A4441" t="s">
        <v>690</v>
      </c>
      <c r="B4441">
        <v>123.68</v>
      </c>
      <c r="C4441">
        <v>3</v>
      </c>
      <c r="D4441" s="18">
        <v>39133</v>
      </c>
      <c r="E4441" s="18">
        <v>39161</v>
      </c>
      <c r="F4441" t="s">
        <v>5960</v>
      </c>
      <c r="G4441" t="s">
        <v>5969</v>
      </c>
      <c r="H4441" t="s">
        <v>675</v>
      </c>
      <c r="I4441" t="s">
        <v>711</v>
      </c>
      <c r="J4441" t="s">
        <v>712</v>
      </c>
      <c r="K4441" t="s">
        <v>801</v>
      </c>
      <c r="L4441" t="s">
        <v>1580</v>
      </c>
      <c r="M4441">
        <v>148605</v>
      </c>
      <c r="N4441">
        <v>30300</v>
      </c>
      <c r="O4441" s="59">
        <v>25457088</v>
      </c>
    </row>
    <row r="4442" spans="1:15" x14ac:dyDescent="0.3">
      <c r="A4442" t="s">
        <v>676</v>
      </c>
      <c r="B4442">
        <v>121.91</v>
      </c>
      <c r="C4442">
        <v>2</v>
      </c>
      <c r="D4442" s="18">
        <v>39410</v>
      </c>
      <c r="E4442" s="18">
        <v>39443</v>
      </c>
      <c r="F4442" t="s">
        <v>5959</v>
      </c>
      <c r="G4442" t="s">
        <v>5969</v>
      </c>
      <c r="H4442" t="s">
        <v>681</v>
      </c>
      <c r="I4442" t="s">
        <v>683</v>
      </c>
      <c r="J4442" t="s">
        <v>735</v>
      </c>
      <c r="K4442" t="s">
        <v>1256</v>
      </c>
      <c r="L4442" t="s">
        <v>1255</v>
      </c>
      <c r="M4442">
        <v>246460</v>
      </c>
      <c r="N4442">
        <v>16000</v>
      </c>
      <c r="O4442" s="59">
        <v>27608357</v>
      </c>
    </row>
    <row r="4443" spans="1:15" x14ac:dyDescent="0.3">
      <c r="A4443" t="s">
        <v>676</v>
      </c>
      <c r="B4443">
        <v>186.44</v>
      </c>
      <c r="C4443">
        <v>2</v>
      </c>
      <c r="D4443" s="18">
        <v>39090</v>
      </c>
      <c r="E4443" s="18">
        <v>39132</v>
      </c>
      <c r="F4443" t="s">
        <v>5960</v>
      </c>
      <c r="G4443" t="s">
        <v>5969</v>
      </c>
      <c r="H4443" t="s">
        <v>699</v>
      </c>
      <c r="I4443" t="s">
        <v>672</v>
      </c>
      <c r="J4443" t="s">
        <v>779</v>
      </c>
      <c r="K4443" t="s">
        <v>1321</v>
      </c>
      <c r="L4443" t="s">
        <v>1320</v>
      </c>
      <c r="M4443">
        <v>961245</v>
      </c>
      <c r="N4443">
        <v>70700</v>
      </c>
      <c r="O4443" s="59">
        <v>25148937</v>
      </c>
    </row>
    <row r="4444" spans="1:15" x14ac:dyDescent="0.3">
      <c r="A4444" t="s">
        <v>709</v>
      </c>
      <c r="B4444">
        <v>135.12</v>
      </c>
      <c r="C4444">
        <v>2</v>
      </c>
      <c r="D4444" s="18">
        <v>39423</v>
      </c>
      <c r="E4444" s="18">
        <v>39437</v>
      </c>
      <c r="F4444" t="s">
        <v>5959</v>
      </c>
      <c r="G4444" t="s">
        <v>5969</v>
      </c>
      <c r="H4444" t="s">
        <v>681</v>
      </c>
      <c r="I4444" t="s">
        <v>746</v>
      </c>
      <c r="J4444" t="s">
        <v>782</v>
      </c>
      <c r="K4444" t="s">
        <v>1579</v>
      </c>
      <c r="L4444" t="s">
        <v>1578</v>
      </c>
      <c r="M4444">
        <v>2788736</v>
      </c>
      <c r="N4444">
        <v>16000</v>
      </c>
      <c r="O4444" s="59">
        <v>17826464</v>
      </c>
    </row>
    <row r="4445" spans="1:15" x14ac:dyDescent="0.3">
      <c r="A4445" t="s">
        <v>709</v>
      </c>
      <c r="B4445">
        <v>127.08</v>
      </c>
      <c r="C4445">
        <v>3</v>
      </c>
      <c r="D4445" s="18">
        <v>39423</v>
      </c>
      <c r="E4445" s="18">
        <v>39464</v>
      </c>
      <c r="F4445" t="s">
        <v>5959</v>
      </c>
      <c r="G4445" t="s">
        <v>5969</v>
      </c>
      <c r="H4445" t="s">
        <v>681</v>
      </c>
      <c r="I4445" t="s">
        <v>771</v>
      </c>
      <c r="J4445" t="s">
        <v>772</v>
      </c>
      <c r="K4445" t="s">
        <v>984</v>
      </c>
      <c r="L4445" t="s">
        <v>1577</v>
      </c>
      <c r="M4445">
        <v>72678</v>
      </c>
      <c r="N4445">
        <v>16000</v>
      </c>
      <c r="O4445" s="59">
        <v>27595682</v>
      </c>
    </row>
    <row r="4446" spans="1:15" x14ac:dyDescent="0.3">
      <c r="A4446" t="s">
        <v>709</v>
      </c>
      <c r="B4446">
        <v>138.09</v>
      </c>
      <c r="C4446">
        <v>2</v>
      </c>
      <c r="D4446" s="18">
        <v>39387</v>
      </c>
      <c r="E4446" s="18">
        <v>39394</v>
      </c>
      <c r="F4446" t="s">
        <v>5959</v>
      </c>
      <c r="G4446" t="s">
        <v>5969</v>
      </c>
      <c r="H4446" t="s">
        <v>681</v>
      </c>
      <c r="I4446" t="s">
        <v>746</v>
      </c>
      <c r="J4446" t="s">
        <v>747</v>
      </c>
      <c r="K4446" t="s">
        <v>1576</v>
      </c>
      <c r="L4446" t="s">
        <v>1575</v>
      </c>
      <c r="M4446">
        <v>379797</v>
      </c>
      <c r="N4446">
        <v>16000</v>
      </c>
      <c r="O4446" s="59">
        <v>17805401</v>
      </c>
    </row>
    <row r="4447" spans="1:15" x14ac:dyDescent="0.3">
      <c r="A4447" t="s">
        <v>696</v>
      </c>
      <c r="B4447">
        <v>145.02000000000001</v>
      </c>
      <c r="C4447">
        <v>3</v>
      </c>
      <c r="D4447" s="18">
        <v>39136</v>
      </c>
      <c r="E4447" s="18">
        <v>39154</v>
      </c>
      <c r="F4447" t="s">
        <v>5960</v>
      </c>
      <c r="G4447" t="s">
        <v>5969</v>
      </c>
      <c r="H4447" t="s">
        <v>675</v>
      </c>
      <c r="I4447" t="s">
        <v>765</v>
      </c>
      <c r="J4447" t="s">
        <v>766</v>
      </c>
      <c r="K4447" t="s">
        <v>765</v>
      </c>
      <c r="L4447" t="s">
        <v>1574</v>
      </c>
      <c r="M4447">
        <v>2718857</v>
      </c>
      <c r="N4447">
        <v>30300</v>
      </c>
      <c r="O4447" s="59">
        <v>1984369</v>
      </c>
    </row>
    <row r="4448" spans="1:15" x14ac:dyDescent="0.3">
      <c r="A4448" t="s">
        <v>690</v>
      </c>
      <c r="B4448">
        <v>171.8</v>
      </c>
      <c r="C4448">
        <v>2</v>
      </c>
      <c r="D4448" s="18">
        <v>39243</v>
      </c>
      <c r="E4448" s="18">
        <v>39264</v>
      </c>
      <c r="F4448" t="s">
        <v>5957</v>
      </c>
      <c r="G4448" t="s">
        <v>5968</v>
      </c>
      <c r="H4448" t="s">
        <v>720</v>
      </c>
      <c r="I4448" t="s">
        <v>722</v>
      </c>
      <c r="J4448" t="s">
        <v>797</v>
      </c>
      <c r="K4448" t="s">
        <v>1573</v>
      </c>
      <c r="L4448" t="s">
        <v>1572</v>
      </c>
      <c r="M4448">
        <v>1834404</v>
      </c>
      <c r="N4448">
        <v>90830</v>
      </c>
      <c r="O4448" s="59">
        <v>26294345</v>
      </c>
    </row>
    <row r="4449" spans="1:15" x14ac:dyDescent="0.3">
      <c r="A4449" t="s">
        <v>690</v>
      </c>
      <c r="B4449">
        <v>192.63</v>
      </c>
      <c r="C4449">
        <v>3</v>
      </c>
      <c r="D4449" s="18">
        <v>39179</v>
      </c>
      <c r="E4449" s="18">
        <v>39207</v>
      </c>
      <c r="F4449" t="s">
        <v>5957</v>
      </c>
      <c r="G4449" t="s">
        <v>5968</v>
      </c>
      <c r="H4449" t="s">
        <v>755</v>
      </c>
      <c r="I4449" t="s">
        <v>839</v>
      </c>
      <c r="J4449" t="s">
        <v>797</v>
      </c>
      <c r="K4449" t="s">
        <v>1571</v>
      </c>
      <c r="L4449" t="s">
        <v>1570</v>
      </c>
      <c r="M4449">
        <v>936841</v>
      </c>
      <c r="N4449">
        <v>87000</v>
      </c>
      <c r="O4449" s="59">
        <v>25858418</v>
      </c>
    </row>
    <row r="4450" spans="1:15" x14ac:dyDescent="0.3">
      <c r="A4450" t="s">
        <v>690</v>
      </c>
      <c r="B4450">
        <v>181.83</v>
      </c>
      <c r="C4450">
        <v>4</v>
      </c>
      <c r="D4450" s="18">
        <v>39205</v>
      </c>
      <c r="E4450" s="18">
        <v>39223</v>
      </c>
      <c r="F4450" t="s">
        <v>5957</v>
      </c>
      <c r="G4450" t="s">
        <v>5969</v>
      </c>
      <c r="H4450" t="s">
        <v>699</v>
      </c>
      <c r="I4450" t="s">
        <v>711</v>
      </c>
      <c r="J4450" t="s">
        <v>712</v>
      </c>
      <c r="K4450" t="s">
        <v>935</v>
      </c>
      <c r="L4450" t="s">
        <v>1569</v>
      </c>
      <c r="M4450">
        <v>770974</v>
      </c>
      <c r="N4450">
        <v>70700</v>
      </c>
      <c r="O4450" s="59">
        <v>26017411</v>
      </c>
    </row>
    <row r="4451" spans="1:15" x14ac:dyDescent="0.3">
      <c r="A4451" t="s">
        <v>690</v>
      </c>
      <c r="B4451">
        <v>123.68</v>
      </c>
      <c r="C4451">
        <v>3</v>
      </c>
      <c r="D4451" s="18">
        <v>39320</v>
      </c>
      <c r="E4451" s="18">
        <v>39343</v>
      </c>
      <c r="F4451" t="s">
        <v>5958</v>
      </c>
      <c r="G4451" t="s">
        <v>5969</v>
      </c>
      <c r="H4451" t="s">
        <v>675</v>
      </c>
      <c r="I4451" t="s">
        <v>711</v>
      </c>
      <c r="J4451" t="s">
        <v>712</v>
      </c>
      <c r="K4451" t="s">
        <v>801</v>
      </c>
      <c r="L4451" t="s">
        <v>1568</v>
      </c>
      <c r="M4451">
        <v>937596</v>
      </c>
      <c r="N4451">
        <v>30300</v>
      </c>
      <c r="O4451" s="59">
        <v>26890655</v>
      </c>
    </row>
    <row r="4452" spans="1:15" x14ac:dyDescent="0.3">
      <c r="A4452" t="s">
        <v>696</v>
      </c>
      <c r="B4452">
        <v>125.23</v>
      </c>
      <c r="C4452">
        <v>2</v>
      </c>
      <c r="D4452" s="18">
        <v>39194</v>
      </c>
      <c r="E4452" s="18">
        <v>39218</v>
      </c>
      <c r="F4452" t="s">
        <v>5957</v>
      </c>
      <c r="G4452" t="s">
        <v>5969</v>
      </c>
      <c r="H4452" t="s">
        <v>681</v>
      </c>
      <c r="I4452" t="s">
        <v>693</v>
      </c>
      <c r="J4452" t="s">
        <v>694</v>
      </c>
      <c r="K4452" t="s">
        <v>1567</v>
      </c>
      <c r="L4452" t="s">
        <v>1566</v>
      </c>
      <c r="M4452">
        <v>2906396</v>
      </c>
      <c r="N4452">
        <v>16000</v>
      </c>
      <c r="O4452" s="59">
        <v>1080983</v>
      </c>
    </row>
    <row r="4453" spans="1:15" x14ac:dyDescent="0.3">
      <c r="A4453" t="s">
        <v>676</v>
      </c>
      <c r="B4453">
        <v>151.74</v>
      </c>
      <c r="C4453">
        <v>2</v>
      </c>
      <c r="D4453" s="18">
        <v>39124</v>
      </c>
      <c r="E4453" s="18">
        <v>39178</v>
      </c>
      <c r="F4453" t="s">
        <v>5960</v>
      </c>
      <c r="G4453" t="s">
        <v>5969</v>
      </c>
      <c r="H4453" t="s">
        <v>675</v>
      </c>
      <c r="I4453" t="s">
        <v>678</v>
      </c>
      <c r="J4453" t="s">
        <v>1246</v>
      </c>
      <c r="K4453" t="s">
        <v>1565</v>
      </c>
      <c r="L4453" t="s">
        <v>1564</v>
      </c>
      <c r="M4453">
        <v>718354</v>
      </c>
      <c r="N4453">
        <v>30300</v>
      </c>
      <c r="O4453" s="59">
        <v>25414960</v>
      </c>
    </row>
    <row r="4454" spans="1:15" x14ac:dyDescent="0.3">
      <c r="A4454" t="s">
        <v>690</v>
      </c>
      <c r="B4454">
        <v>98.91</v>
      </c>
      <c r="C4454">
        <v>1</v>
      </c>
      <c r="D4454" s="18">
        <v>39346</v>
      </c>
      <c r="E4454" s="18">
        <v>39373</v>
      </c>
      <c r="F4454" t="s">
        <v>5958</v>
      </c>
      <c r="G4454" t="s">
        <v>5969</v>
      </c>
      <c r="H4454" t="s">
        <v>681</v>
      </c>
      <c r="I4454" t="s">
        <v>711</v>
      </c>
      <c r="J4454" t="s">
        <v>712</v>
      </c>
      <c r="K4454" t="s">
        <v>1342</v>
      </c>
      <c r="L4454" t="s">
        <v>1563</v>
      </c>
      <c r="M4454">
        <v>1934628</v>
      </c>
      <c r="N4454">
        <v>16000</v>
      </c>
      <c r="O4454" s="59">
        <v>26891401</v>
      </c>
    </row>
    <row r="4455" spans="1:15" x14ac:dyDescent="0.3">
      <c r="A4455" t="s">
        <v>676</v>
      </c>
      <c r="B4455">
        <v>89.26</v>
      </c>
      <c r="C4455">
        <v>2</v>
      </c>
      <c r="D4455" s="18">
        <v>39339</v>
      </c>
      <c r="E4455" s="18">
        <v>39407</v>
      </c>
      <c r="F4455" t="s">
        <v>5958</v>
      </c>
      <c r="G4455" t="s">
        <v>5969</v>
      </c>
      <c r="H4455" t="s">
        <v>681</v>
      </c>
      <c r="I4455" t="s">
        <v>683</v>
      </c>
      <c r="J4455" t="s">
        <v>730</v>
      </c>
      <c r="K4455" t="s">
        <v>1562</v>
      </c>
      <c r="L4455" t="s">
        <v>1561</v>
      </c>
      <c r="M4455">
        <v>1724106</v>
      </c>
      <c r="N4455">
        <v>16000</v>
      </c>
      <c r="O4455" s="59">
        <v>27059016</v>
      </c>
    </row>
    <row r="4456" spans="1:15" x14ac:dyDescent="0.3">
      <c r="A4456" t="s">
        <v>676</v>
      </c>
      <c r="B4456">
        <v>183.17</v>
      </c>
      <c r="C4456">
        <v>2</v>
      </c>
      <c r="D4456" s="18">
        <v>39131</v>
      </c>
      <c r="E4456" s="18">
        <v>39164</v>
      </c>
      <c r="F4456" t="s">
        <v>5960</v>
      </c>
      <c r="G4456" t="s">
        <v>5969</v>
      </c>
      <c r="H4456" t="s">
        <v>699</v>
      </c>
      <c r="I4456" t="s">
        <v>683</v>
      </c>
      <c r="J4456" t="s">
        <v>1519</v>
      </c>
      <c r="K4456" t="s">
        <v>1560</v>
      </c>
      <c r="L4456" t="s">
        <v>1559</v>
      </c>
      <c r="M4456">
        <v>17309</v>
      </c>
      <c r="N4456">
        <v>70700</v>
      </c>
      <c r="O4456" s="59">
        <v>25444837</v>
      </c>
    </row>
    <row r="4457" spans="1:15" x14ac:dyDescent="0.3">
      <c r="A4457" t="s">
        <v>690</v>
      </c>
      <c r="B4457">
        <v>122.89</v>
      </c>
      <c r="C4457">
        <v>2</v>
      </c>
      <c r="D4457" s="18">
        <v>39345</v>
      </c>
      <c r="E4457" s="18">
        <v>39359</v>
      </c>
      <c r="F4457" t="s">
        <v>5958</v>
      </c>
      <c r="G4457" t="s">
        <v>5969</v>
      </c>
      <c r="H4457" t="s">
        <v>675</v>
      </c>
      <c r="I4457" t="s">
        <v>711</v>
      </c>
      <c r="J4457" t="s">
        <v>712</v>
      </c>
      <c r="K4457" t="s">
        <v>1558</v>
      </c>
      <c r="L4457" t="s">
        <v>1557</v>
      </c>
      <c r="M4457">
        <v>155673</v>
      </c>
      <c r="N4457">
        <v>30300</v>
      </c>
      <c r="O4457" s="59">
        <v>27053558</v>
      </c>
    </row>
    <row r="4458" spans="1:15" x14ac:dyDescent="0.3">
      <c r="A4458" t="s">
        <v>696</v>
      </c>
      <c r="B4458">
        <v>175.83</v>
      </c>
      <c r="C4458">
        <v>3</v>
      </c>
      <c r="D4458" s="18">
        <v>39313</v>
      </c>
      <c r="E4458" s="18">
        <v>39332</v>
      </c>
      <c r="F4458" t="s">
        <v>5958</v>
      </c>
      <c r="G4458" t="s">
        <v>5968</v>
      </c>
      <c r="H4458" t="s">
        <v>755</v>
      </c>
      <c r="I4458" t="s">
        <v>693</v>
      </c>
      <c r="J4458" t="s">
        <v>694</v>
      </c>
      <c r="K4458" t="s">
        <v>878</v>
      </c>
      <c r="L4458" t="s">
        <v>1428</v>
      </c>
      <c r="M4458">
        <v>2270259</v>
      </c>
      <c r="N4458">
        <v>87000</v>
      </c>
      <c r="O4458" s="59">
        <v>26827589</v>
      </c>
    </row>
    <row r="4459" spans="1:15" x14ac:dyDescent="0.3">
      <c r="A4459" t="s">
        <v>696</v>
      </c>
      <c r="B4459">
        <v>174.63</v>
      </c>
      <c r="C4459">
        <v>3</v>
      </c>
      <c r="D4459" s="18">
        <v>39138</v>
      </c>
      <c r="E4459" s="18">
        <v>39154</v>
      </c>
      <c r="F4459" t="s">
        <v>5960</v>
      </c>
      <c r="G4459" t="s">
        <v>5968</v>
      </c>
      <c r="H4459" t="s">
        <v>720</v>
      </c>
      <c r="I4459" t="s">
        <v>693</v>
      </c>
      <c r="J4459" t="s">
        <v>694</v>
      </c>
      <c r="K4459" t="s">
        <v>1074</v>
      </c>
      <c r="L4459" t="s">
        <v>1556</v>
      </c>
      <c r="M4459">
        <v>2007874</v>
      </c>
      <c r="N4459">
        <v>90830</v>
      </c>
      <c r="O4459" s="59">
        <v>25475486</v>
      </c>
    </row>
    <row r="4460" spans="1:15" x14ac:dyDescent="0.3">
      <c r="A4460" t="s">
        <v>690</v>
      </c>
      <c r="B4460">
        <v>92.9</v>
      </c>
      <c r="C4460">
        <v>2</v>
      </c>
      <c r="D4460" s="18">
        <v>39243</v>
      </c>
      <c r="E4460" s="18">
        <v>39281</v>
      </c>
      <c r="F4460" t="s">
        <v>5957</v>
      </c>
      <c r="G4460" t="s">
        <v>5969</v>
      </c>
      <c r="H4460" t="s">
        <v>681</v>
      </c>
      <c r="I4460" t="s">
        <v>711</v>
      </c>
      <c r="J4460" t="s">
        <v>712</v>
      </c>
      <c r="K4460" t="s">
        <v>1093</v>
      </c>
      <c r="L4460" t="s">
        <v>1555</v>
      </c>
      <c r="M4460">
        <v>771935</v>
      </c>
      <c r="N4460">
        <v>16000</v>
      </c>
      <c r="O4460" s="59">
        <v>2185986</v>
      </c>
    </row>
    <row r="4461" spans="1:15" x14ac:dyDescent="0.3">
      <c r="A4461" t="s">
        <v>696</v>
      </c>
      <c r="B4461">
        <v>179.99</v>
      </c>
      <c r="C4461">
        <v>2</v>
      </c>
      <c r="D4461" s="18">
        <v>39314</v>
      </c>
      <c r="E4461" s="18">
        <v>39323</v>
      </c>
      <c r="F4461" t="s">
        <v>5958</v>
      </c>
      <c r="G4461" t="s">
        <v>5969</v>
      </c>
      <c r="H4461" t="s">
        <v>675</v>
      </c>
      <c r="I4461" t="s">
        <v>693</v>
      </c>
      <c r="J4461" t="s">
        <v>694</v>
      </c>
      <c r="K4461" t="s">
        <v>1197</v>
      </c>
      <c r="L4461" t="s">
        <v>1507</v>
      </c>
      <c r="M4461">
        <v>358702</v>
      </c>
      <c r="N4461">
        <v>30300</v>
      </c>
      <c r="O4461" s="59">
        <v>26906835</v>
      </c>
    </row>
    <row r="4462" spans="1:15" x14ac:dyDescent="0.3">
      <c r="A4462" t="s">
        <v>690</v>
      </c>
      <c r="B4462">
        <v>121.13</v>
      </c>
      <c r="C4462">
        <v>1</v>
      </c>
      <c r="D4462" s="18">
        <v>39299</v>
      </c>
      <c r="E4462" s="18">
        <v>39332</v>
      </c>
      <c r="F4462" t="s">
        <v>5958</v>
      </c>
      <c r="G4462" t="s">
        <v>5969</v>
      </c>
      <c r="H4462" t="s">
        <v>675</v>
      </c>
      <c r="I4462" t="s">
        <v>711</v>
      </c>
      <c r="J4462" t="s">
        <v>712</v>
      </c>
      <c r="K4462" t="s">
        <v>1146</v>
      </c>
      <c r="L4462" t="s">
        <v>1554</v>
      </c>
      <c r="M4462">
        <v>136388</v>
      </c>
      <c r="N4462">
        <v>30300</v>
      </c>
      <c r="O4462" s="59">
        <v>26727499</v>
      </c>
    </row>
    <row r="4463" spans="1:15" x14ac:dyDescent="0.3">
      <c r="A4463" t="s">
        <v>696</v>
      </c>
      <c r="B4463">
        <v>192.93</v>
      </c>
      <c r="C4463">
        <v>4</v>
      </c>
      <c r="D4463" s="18">
        <v>39240</v>
      </c>
      <c r="E4463" s="18">
        <v>39256</v>
      </c>
      <c r="F4463" t="s">
        <v>5957</v>
      </c>
      <c r="G4463" t="s">
        <v>5968</v>
      </c>
      <c r="H4463" t="s">
        <v>755</v>
      </c>
      <c r="I4463" t="s">
        <v>946</v>
      </c>
      <c r="J4463" t="s">
        <v>1124</v>
      </c>
      <c r="K4463" t="s">
        <v>1125</v>
      </c>
      <c r="L4463" t="s">
        <v>1123</v>
      </c>
      <c r="M4463">
        <v>960231</v>
      </c>
      <c r="N4463">
        <v>87000</v>
      </c>
      <c r="O4463" s="59">
        <v>26234056</v>
      </c>
    </row>
    <row r="4464" spans="1:15" x14ac:dyDescent="0.3">
      <c r="A4464" t="s">
        <v>690</v>
      </c>
      <c r="B4464">
        <v>185.7</v>
      </c>
      <c r="C4464">
        <v>2</v>
      </c>
      <c r="D4464" s="18">
        <v>39306</v>
      </c>
      <c r="E4464" s="18">
        <v>39345</v>
      </c>
      <c r="F4464" t="s">
        <v>5958</v>
      </c>
      <c r="G4464" t="s">
        <v>5968</v>
      </c>
      <c r="H4464" t="s">
        <v>755</v>
      </c>
      <c r="I4464" t="s">
        <v>711</v>
      </c>
      <c r="J4464" t="s">
        <v>712</v>
      </c>
      <c r="K4464" t="s">
        <v>1553</v>
      </c>
      <c r="L4464" t="s">
        <v>1552</v>
      </c>
      <c r="M4464">
        <v>1948583</v>
      </c>
      <c r="N4464">
        <v>87000</v>
      </c>
      <c r="O4464" s="59">
        <v>26771977</v>
      </c>
    </row>
    <row r="4465" spans="1:15" x14ac:dyDescent="0.3">
      <c r="A4465" t="s">
        <v>690</v>
      </c>
      <c r="B4465">
        <v>100.7</v>
      </c>
      <c r="C4465">
        <v>2</v>
      </c>
      <c r="D4465" s="18">
        <v>39307</v>
      </c>
      <c r="E4465" s="18">
        <v>39326</v>
      </c>
      <c r="F4465" t="s">
        <v>5958</v>
      </c>
      <c r="G4465" t="s">
        <v>5969</v>
      </c>
      <c r="H4465" t="s">
        <v>681</v>
      </c>
      <c r="I4465" t="s">
        <v>722</v>
      </c>
      <c r="J4465" t="s">
        <v>797</v>
      </c>
      <c r="K4465" t="s">
        <v>1459</v>
      </c>
      <c r="L4465" t="s">
        <v>1551</v>
      </c>
      <c r="M4465">
        <v>2309073</v>
      </c>
      <c r="N4465">
        <v>16000</v>
      </c>
      <c r="O4465" s="59">
        <v>26779824</v>
      </c>
    </row>
    <row r="4466" spans="1:15" x14ac:dyDescent="0.3">
      <c r="A4466" t="s">
        <v>696</v>
      </c>
      <c r="B4466">
        <v>186.4</v>
      </c>
      <c r="C4466">
        <v>2</v>
      </c>
      <c r="D4466" s="18">
        <v>39119</v>
      </c>
      <c r="E4466" s="18">
        <v>39143</v>
      </c>
      <c r="F4466" t="s">
        <v>5960</v>
      </c>
      <c r="G4466" t="s">
        <v>5969</v>
      </c>
      <c r="H4466" t="s">
        <v>699</v>
      </c>
      <c r="I4466" t="s">
        <v>946</v>
      </c>
      <c r="J4466" t="s">
        <v>1124</v>
      </c>
      <c r="K4466" t="s">
        <v>1550</v>
      </c>
      <c r="L4466" t="s">
        <v>1549</v>
      </c>
      <c r="M4466">
        <v>336410</v>
      </c>
      <c r="N4466">
        <v>70700</v>
      </c>
      <c r="O4466" s="59">
        <v>25346029</v>
      </c>
    </row>
    <row r="4467" spans="1:15" x14ac:dyDescent="0.3">
      <c r="A4467" t="s">
        <v>676</v>
      </c>
      <c r="B4467">
        <v>190.96</v>
      </c>
      <c r="C4467">
        <v>3</v>
      </c>
      <c r="D4467" s="18">
        <v>39292</v>
      </c>
      <c r="E4467" s="18">
        <v>39296</v>
      </c>
      <c r="F4467" t="s">
        <v>5958</v>
      </c>
      <c r="G4467" t="s">
        <v>5968</v>
      </c>
      <c r="H4467" t="s">
        <v>755</v>
      </c>
      <c r="I4467" t="s">
        <v>683</v>
      </c>
      <c r="J4467" t="s">
        <v>684</v>
      </c>
      <c r="K4467" t="s">
        <v>1138</v>
      </c>
      <c r="L4467" t="s">
        <v>1548</v>
      </c>
      <c r="M4467">
        <v>958224</v>
      </c>
      <c r="N4467">
        <v>87000</v>
      </c>
      <c r="O4467" s="59">
        <v>26665708</v>
      </c>
    </row>
    <row r="4468" spans="1:15" x14ac:dyDescent="0.3">
      <c r="A4468" t="s">
        <v>676</v>
      </c>
      <c r="B4468">
        <v>124.29</v>
      </c>
      <c r="C4468">
        <v>2</v>
      </c>
      <c r="D4468" s="18">
        <v>39375</v>
      </c>
      <c r="E4468" s="18">
        <v>39453</v>
      </c>
      <c r="F4468" t="s">
        <v>5959</v>
      </c>
      <c r="G4468" t="s">
        <v>5969</v>
      </c>
      <c r="H4468" t="s">
        <v>681</v>
      </c>
      <c r="I4468" t="s">
        <v>678</v>
      </c>
      <c r="J4468" t="s">
        <v>753</v>
      </c>
      <c r="K4468" t="s">
        <v>1547</v>
      </c>
      <c r="L4468" t="s">
        <v>1546</v>
      </c>
      <c r="M4468">
        <v>2766338</v>
      </c>
      <c r="N4468">
        <v>16000</v>
      </c>
      <c r="O4468" s="59">
        <v>27335061</v>
      </c>
    </row>
    <row r="4469" spans="1:15" x14ac:dyDescent="0.3">
      <c r="A4469" t="s">
        <v>690</v>
      </c>
      <c r="B4469">
        <v>122.89</v>
      </c>
      <c r="C4469">
        <v>2</v>
      </c>
      <c r="D4469" s="18">
        <v>39291</v>
      </c>
      <c r="E4469" s="18">
        <v>39319</v>
      </c>
      <c r="F4469" t="s">
        <v>5958</v>
      </c>
      <c r="G4469" t="s">
        <v>5969</v>
      </c>
      <c r="H4469" t="s">
        <v>675</v>
      </c>
      <c r="I4469" t="s">
        <v>711</v>
      </c>
      <c r="J4469" t="s">
        <v>712</v>
      </c>
      <c r="K4469" t="s">
        <v>1160</v>
      </c>
      <c r="L4469" t="s">
        <v>1545</v>
      </c>
      <c r="M4469">
        <v>159255</v>
      </c>
      <c r="N4469">
        <v>30300</v>
      </c>
      <c r="O4469" s="59">
        <v>26676472</v>
      </c>
    </row>
    <row r="4470" spans="1:15" x14ac:dyDescent="0.3">
      <c r="A4470" t="s">
        <v>690</v>
      </c>
      <c r="B4470">
        <v>135.16999999999999</v>
      </c>
      <c r="C4470">
        <v>3</v>
      </c>
      <c r="D4470" s="18">
        <v>39296</v>
      </c>
      <c r="E4470" s="18">
        <v>39315</v>
      </c>
      <c r="F4470" t="s">
        <v>5958</v>
      </c>
      <c r="G4470" t="s">
        <v>5968</v>
      </c>
      <c r="H4470" t="s">
        <v>720</v>
      </c>
      <c r="I4470" t="s">
        <v>711</v>
      </c>
      <c r="J4470" t="s">
        <v>712</v>
      </c>
      <c r="K4470" t="s">
        <v>1336</v>
      </c>
      <c r="L4470" t="s">
        <v>786</v>
      </c>
      <c r="M4470">
        <v>771811</v>
      </c>
      <c r="N4470">
        <v>90830</v>
      </c>
      <c r="O4470" s="59">
        <v>26675794</v>
      </c>
    </row>
    <row r="4471" spans="1:15" x14ac:dyDescent="0.3">
      <c r="A4471" t="s">
        <v>709</v>
      </c>
      <c r="B4471">
        <v>127.08</v>
      </c>
      <c r="C4471">
        <v>3</v>
      </c>
      <c r="D4471" s="18">
        <v>39156</v>
      </c>
      <c r="E4471" s="18">
        <v>39185</v>
      </c>
      <c r="F4471" t="s">
        <v>5960</v>
      </c>
      <c r="G4471" t="s">
        <v>5969</v>
      </c>
      <c r="H4471" t="s">
        <v>681</v>
      </c>
      <c r="I4471" t="s">
        <v>771</v>
      </c>
      <c r="J4471" t="s">
        <v>772</v>
      </c>
      <c r="K4471" t="s">
        <v>1544</v>
      </c>
      <c r="L4471" t="s">
        <v>1543</v>
      </c>
      <c r="M4471">
        <v>2837708</v>
      </c>
      <c r="N4471">
        <v>16000</v>
      </c>
      <c r="O4471" s="59">
        <v>25602869</v>
      </c>
    </row>
    <row r="4472" spans="1:15" x14ac:dyDescent="0.3">
      <c r="A4472" t="s">
        <v>696</v>
      </c>
      <c r="B4472">
        <v>122.87</v>
      </c>
      <c r="C4472">
        <v>1</v>
      </c>
      <c r="D4472" s="18">
        <v>39298</v>
      </c>
      <c r="E4472" s="18">
        <v>39320</v>
      </c>
      <c r="F4472" t="s">
        <v>5958</v>
      </c>
      <c r="G4472" t="s">
        <v>5969</v>
      </c>
      <c r="H4472" t="s">
        <v>681</v>
      </c>
      <c r="I4472" t="s">
        <v>693</v>
      </c>
      <c r="J4472" t="s">
        <v>694</v>
      </c>
      <c r="K4472" t="s">
        <v>1542</v>
      </c>
      <c r="L4472" t="s">
        <v>1541</v>
      </c>
      <c r="M4472">
        <v>973011</v>
      </c>
      <c r="N4472">
        <v>16000</v>
      </c>
      <c r="O4472" s="59">
        <v>2284223</v>
      </c>
    </row>
    <row r="4473" spans="1:15" x14ac:dyDescent="0.3">
      <c r="A4473" t="s">
        <v>690</v>
      </c>
      <c r="B4473">
        <v>123.68</v>
      </c>
      <c r="C4473">
        <v>3</v>
      </c>
      <c r="D4473" s="18">
        <v>39251</v>
      </c>
      <c r="E4473" s="18">
        <v>39281</v>
      </c>
      <c r="F4473" t="s">
        <v>5957</v>
      </c>
      <c r="G4473" t="s">
        <v>5969</v>
      </c>
      <c r="H4473" t="s">
        <v>675</v>
      </c>
      <c r="I4473" t="s">
        <v>711</v>
      </c>
      <c r="J4473" t="s">
        <v>712</v>
      </c>
      <c r="K4473" t="s">
        <v>801</v>
      </c>
      <c r="L4473" t="s">
        <v>1540</v>
      </c>
      <c r="M4473">
        <v>2918743</v>
      </c>
      <c r="N4473">
        <v>30300</v>
      </c>
      <c r="O4473" s="59">
        <v>1109955</v>
      </c>
    </row>
    <row r="4474" spans="1:15" x14ac:dyDescent="0.3">
      <c r="A4474" t="s">
        <v>709</v>
      </c>
      <c r="B4474">
        <v>180.57</v>
      </c>
      <c r="C4474">
        <v>4</v>
      </c>
      <c r="D4474" s="18">
        <v>39402</v>
      </c>
      <c r="E4474" s="18">
        <v>39412</v>
      </c>
      <c r="F4474" t="s">
        <v>5959</v>
      </c>
      <c r="G4474" t="s">
        <v>5969</v>
      </c>
      <c r="H4474" t="s">
        <v>675</v>
      </c>
      <c r="I4474" t="s">
        <v>746</v>
      </c>
      <c r="J4474" t="s">
        <v>747</v>
      </c>
      <c r="K4474" t="s">
        <v>1539</v>
      </c>
      <c r="L4474" t="s">
        <v>1538</v>
      </c>
      <c r="M4474">
        <v>1999508</v>
      </c>
      <c r="N4474">
        <v>30300</v>
      </c>
      <c r="O4474" s="59">
        <v>17817883</v>
      </c>
    </row>
    <row r="4475" spans="1:15" x14ac:dyDescent="0.3">
      <c r="A4475" t="s">
        <v>690</v>
      </c>
      <c r="B4475">
        <v>98.41</v>
      </c>
      <c r="C4475">
        <v>1</v>
      </c>
      <c r="D4475" s="18">
        <v>39306</v>
      </c>
      <c r="E4475" s="18">
        <v>39310</v>
      </c>
      <c r="F4475" t="s">
        <v>5958</v>
      </c>
      <c r="G4475" t="s">
        <v>5969</v>
      </c>
      <c r="H4475" t="s">
        <v>681</v>
      </c>
      <c r="I4475" t="s">
        <v>711</v>
      </c>
      <c r="J4475" t="s">
        <v>712</v>
      </c>
      <c r="K4475" t="s">
        <v>1028</v>
      </c>
      <c r="L4475" t="s">
        <v>1537</v>
      </c>
      <c r="M4475">
        <v>743018</v>
      </c>
      <c r="N4475">
        <v>16000</v>
      </c>
      <c r="O4475" s="59">
        <v>26782211</v>
      </c>
    </row>
    <row r="4476" spans="1:15" x14ac:dyDescent="0.3">
      <c r="A4476" t="s">
        <v>690</v>
      </c>
      <c r="B4476">
        <v>136.44</v>
      </c>
      <c r="C4476">
        <v>2</v>
      </c>
      <c r="D4476" s="18">
        <v>39230</v>
      </c>
      <c r="E4476" s="18">
        <v>39247</v>
      </c>
      <c r="F4476" t="s">
        <v>5957</v>
      </c>
      <c r="G4476" t="s">
        <v>5969</v>
      </c>
      <c r="H4476" t="s">
        <v>675</v>
      </c>
      <c r="I4476" t="s">
        <v>722</v>
      </c>
      <c r="J4476" t="s">
        <v>797</v>
      </c>
      <c r="K4476" t="s">
        <v>1536</v>
      </c>
      <c r="L4476" t="s">
        <v>1535</v>
      </c>
      <c r="M4476">
        <v>106466</v>
      </c>
      <c r="N4476">
        <v>30300</v>
      </c>
      <c r="O4476" s="59">
        <v>26185788</v>
      </c>
    </row>
    <row r="4477" spans="1:15" x14ac:dyDescent="0.3">
      <c r="A4477" t="s">
        <v>690</v>
      </c>
      <c r="B4477">
        <v>92.9</v>
      </c>
      <c r="C4477">
        <v>2</v>
      </c>
      <c r="D4477" s="18">
        <v>39166</v>
      </c>
      <c r="E4477" s="18">
        <v>39174</v>
      </c>
      <c r="F4477" t="s">
        <v>5960</v>
      </c>
      <c r="G4477" t="s">
        <v>5969</v>
      </c>
      <c r="H4477" t="s">
        <v>681</v>
      </c>
      <c r="I4477" t="s">
        <v>711</v>
      </c>
      <c r="J4477" t="s">
        <v>712</v>
      </c>
      <c r="K4477" t="s">
        <v>1534</v>
      </c>
      <c r="L4477" t="s">
        <v>1533</v>
      </c>
      <c r="M4477">
        <v>150795</v>
      </c>
      <c r="N4477">
        <v>16000</v>
      </c>
      <c r="O4477" s="59">
        <v>25712124</v>
      </c>
    </row>
    <row r="4478" spans="1:15" x14ac:dyDescent="0.3">
      <c r="A4478" t="s">
        <v>709</v>
      </c>
      <c r="B4478">
        <v>127.08</v>
      </c>
      <c r="C4478">
        <v>3</v>
      </c>
      <c r="D4478" s="18">
        <v>39290</v>
      </c>
      <c r="E4478" s="18">
        <v>39307</v>
      </c>
      <c r="F4478" t="s">
        <v>5958</v>
      </c>
      <c r="G4478" t="s">
        <v>5969</v>
      </c>
      <c r="H4478" t="s">
        <v>681</v>
      </c>
      <c r="I4478" t="s">
        <v>771</v>
      </c>
      <c r="J4478" t="s">
        <v>772</v>
      </c>
      <c r="K4478" t="s">
        <v>1532</v>
      </c>
      <c r="L4478" t="s">
        <v>1531</v>
      </c>
      <c r="M4478">
        <v>2197625</v>
      </c>
      <c r="N4478">
        <v>16000</v>
      </c>
      <c r="O4478" s="59">
        <v>26670173</v>
      </c>
    </row>
    <row r="4479" spans="1:15" x14ac:dyDescent="0.3">
      <c r="A4479" t="s">
        <v>676</v>
      </c>
      <c r="B4479">
        <v>186.44</v>
      </c>
      <c r="C4479">
        <v>2</v>
      </c>
      <c r="D4479" s="18">
        <v>39391</v>
      </c>
      <c r="E4479" s="18">
        <v>39475</v>
      </c>
      <c r="F4479" t="s">
        <v>5959</v>
      </c>
      <c r="G4479" t="s">
        <v>5969</v>
      </c>
      <c r="H4479" t="s">
        <v>699</v>
      </c>
      <c r="I4479" t="s">
        <v>672</v>
      </c>
      <c r="J4479" t="s">
        <v>779</v>
      </c>
      <c r="K4479" t="s">
        <v>1530</v>
      </c>
      <c r="L4479" t="s">
        <v>1529</v>
      </c>
      <c r="M4479">
        <v>348277</v>
      </c>
      <c r="N4479">
        <v>70700</v>
      </c>
      <c r="O4479" s="59">
        <v>27427861</v>
      </c>
    </row>
    <row r="4480" spans="1:15" x14ac:dyDescent="0.3">
      <c r="A4480" t="s">
        <v>709</v>
      </c>
      <c r="B4480">
        <v>180.57</v>
      </c>
      <c r="C4480">
        <v>4</v>
      </c>
      <c r="D4480" s="18">
        <v>39255</v>
      </c>
      <c r="E4480" s="18">
        <v>39275</v>
      </c>
      <c r="F4480" t="s">
        <v>5957</v>
      </c>
      <c r="G4480" t="s">
        <v>5969</v>
      </c>
      <c r="H4480" t="s">
        <v>675</v>
      </c>
      <c r="I4480" t="s">
        <v>746</v>
      </c>
      <c r="J4480" t="s">
        <v>747</v>
      </c>
      <c r="K4480" t="s">
        <v>1528</v>
      </c>
      <c r="L4480" t="s">
        <v>1527</v>
      </c>
      <c r="M4480">
        <v>2286458</v>
      </c>
      <c r="N4480">
        <v>30300</v>
      </c>
      <c r="O4480" s="59">
        <v>17728021</v>
      </c>
    </row>
    <row r="4481" spans="1:15" x14ac:dyDescent="0.3">
      <c r="A4481" t="s">
        <v>696</v>
      </c>
      <c r="B4481">
        <v>181.28</v>
      </c>
      <c r="C4481">
        <v>3</v>
      </c>
      <c r="D4481" s="18">
        <v>39144</v>
      </c>
      <c r="E4481" s="18">
        <v>39158</v>
      </c>
      <c r="F4481" t="s">
        <v>5960</v>
      </c>
      <c r="G4481" t="s">
        <v>5969</v>
      </c>
      <c r="H4481" t="s">
        <v>699</v>
      </c>
      <c r="I4481" t="s">
        <v>693</v>
      </c>
      <c r="J4481" t="s">
        <v>694</v>
      </c>
      <c r="K4481" t="s">
        <v>1219</v>
      </c>
      <c r="L4481" t="s">
        <v>1526</v>
      </c>
      <c r="M4481">
        <v>2055561</v>
      </c>
      <c r="N4481">
        <v>70700</v>
      </c>
      <c r="O4481" s="59">
        <v>25681211</v>
      </c>
    </row>
    <row r="4482" spans="1:15" x14ac:dyDescent="0.3">
      <c r="A4482" t="s">
        <v>696</v>
      </c>
      <c r="B4482">
        <v>182.38</v>
      </c>
      <c r="C4482">
        <v>3</v>
      </c>
      <c r="D4482" s="18">
        <v>39119</v>
      </c>
      <c r="E4482" s="18">
        <v>39143</v>
      </c>
      <c r="F4482" t="s">
        <v>5960</v>
      </c>
      <c r="G4482" t="s">
        <v>5969</v>
      </c>
      <c r="H4482" t="s">
        <v>699</v>
      </c>
      <c r="I4482" t="s">
        <v>693</v>
      </c>
      <c r="J4482" t="s">
        <v>694</v>
      </c>
      <c r="K4482" t="s">
        <v>1525</v>
      </c>
      <c r="L4482" t="s">
        <v>1524</v>
      </c>
      <c r="M4482">
        <v>961868</v>
      </c>
      <c r="N4482">
        <v>70700</v>
      </c>
      <c r="O4482" s="59">
        <v>25397468</v>
      </c>
    </row>
    <row r="4483" spans="1:15" x14ac:dyDescent="0.3">
      <c r="A4483" t="s">
        <v>690</v>
      </c>
      <c r="B4483">
        <v>158.6</v>
      </c>
      <c r="C4483">
        <v>2</v>
      </c>
      <c r="D4483" s="18">
        <v>39236</v>
      </c>
      <c r="E4483" s="18">
        <v>39263</v>
      </c>
      <c r="F4483" t="s">
        <v>5957</v>
      </c>
      <c r="G4483" t="s">
        <v>5969</v>
      </c>
      <c r="H4483" t="s">
        <v>675</v>
      </c>
      <c r="I4483" t="s">
        <v>687</v>
      </c>
      <c r="J4483" t="s">
        <v>679</v>
      </c>
      <c r="K4483" t="s">
        <v>1523</v>
      </c>
      <c r="L4483" t="s">
        <v>1522</v>
      </c>
      <c r="M4483">
        <v>2297671</v>
      </c>
      <c r="N4483">
        <v>30300</v>
      </c>
      <c r="O4483" s="59">
        <v>26038435</v>
      </c>
    </row>
    <row r="4484" spans="1:15" x14ac:dyDescent="0.3">
      <c r="A4484" t="s">
        <v>690</v>
      </c>
      <c r="B4484">
        <v>92.9</v>
      </c>
      <c r="C4484">
        <v>2</v>
      </c>
      <c r="D4484" s="18">
        <v>39177</v>
      </c>
      <c r="E4484" s="18">
        <v>39195</v>
      </c>
      <c r="F4484" t="s">
        <v>5957</v>
      </c>
      <c r="G4484" t="s">
        <v>5969</v>
      </c>
      <c r="H4484" t="s">
        <v>681</v>
      </c>
      <c r="I4484" t="s">
        <v>711</v>
      </c>
      <c r="J4484" t="s">
        <v>712</v>
      </c>
      <c r="K4484" t="s">
        <v>923</v>
      </c>
      <c r="L4484" t="s">
        <v>1521</v>
      </c>
      <c r="M4484">
        <v>772229</v>
      </c>
      <c r="N4484">
        <v>16000</v>
      </c>
      <c r="O4484" s="59">
        <v>25763708</v>
      </c>
    </row>
    <row r="4485" spans="1:15" x14ac:dyDescent="0.3">
      <c r="A4485" t="s">
        <v>676</v>
      </c>
      <c r="B4485">
        <v>155.97999999999999</v>
      </c>
      <c r="C4485">
        <v>2</v>
      </c>
      <c r="D4485" s="18">
        <v>39214</v>
      </c>
      <c r="E4485" s="18">
        <v>39239</v>
      </c>
      <c r="F4485" t="s">
        <v>5957</v>
      </c>
      <c r="G4485" t="s">
        <v>5969</v>
      </c>
      <c r="H4485" t="s">
        <v>675</v>
      </c>
      <c r="I4485" t="s">
        <v>683</v>
      </c>
      <c r="J4485" t="s">
        <v>1519</v>
      </c>
      <c r="K4485" t="s">
        <v>1520</v>
      </c>
      <c r="L4485" t="s">
        <v>1518</v>
      </c>
      <c r="M4485">
        <v>18130</v>
      </c>
      <c r="N4485">
        <v>30300</v>
      </c>
      <c r="O4485" s="59">
        <v>26073868</v>
      </c>
    </row>
    <row r="4486" spans="1:15" x14ac:dyDescent="0.3">
      <c r="A4486" t="s">
        <v>690</v>
      </c>
      <c r="B4486">
        <v>136.44</v>
      </c>
      <c r="C4486">
        <v>2</v>
      </c>
      <c r="D4486" s="18">
        <v>39429</v>
      </c>
      <c r="E4486" s="18">
        <v>39452</v>
      </c>
      <c r="F4486" t="s">
        <v>5959</v>
      </c>
      <c r="G4486" t="s">
        <v>5969</v>
      </c>
      <c r="H4486" t="s">
        <v>675</v>
      </c>
      <c r="I4486" t="s">
        <v>722</v>
      </c>
      <c r="J4486" t="s">
        <v>797</v>
      </c>
      <c r="K4486" t="s">
        <v>1517</v>
      </c>
      <c r="L4486" t="s">
        <v>1516</v>
      </c>
      <c r="M4486">
        <v>107631</v>
      </c>
      <c r="N4486">
        <v>30300</v>
      </c>
      <c r="O4486" s="59">
        <v>27705191</v>
      </c>
    </row>
    <row r="4487" spans="1:15" x14ac:dyDescent="0.3">
      <c r="A4487" t="s">
        <v>676</v>
      </c>
      <c r="B4487">
        <v>112.01</v>
      </c>
      <c r="C4487">
        <v>2</v>
      </c>
      <c r="D4487" s="18">
        <v>39398</v>
      </c>
      <c r="E4487" s="18">
        <v>39456</v>
      </c>
      <c r="F4487" t="s">
        <v>5959</v>
      </c>
      <c r="G4487" t="s">
        <v>5969</v>
      </c>
      <c r="H4487" t="s">
        <v>681</v>
      </c>
      <c r="I4487" t="s">
        <v>672</v>
      </c>
      <c r="J4487" t="s">
        <v>950</v>
      </c>
      <c r="K4487" t="s">
        <v>1515</v>
      </c>
      <c r="L4487" t="s">
        <v>1514</v>
      </c>
      <c r="M4487">
        <v>796604</v>
      </c>
      <c r="N4487">
        <v>16000</v>
      </c>
      <c r="O4487" s="59">
        <v>27508088</v>
      </c>
    </row>
    <row r="4488" spans="1:15" x14ac:dyDescent="0.3">
      <c r="A4488" t="s">
        <v>676</v>
      </c>
      <c r="B4488">
        <v>140.33000000000001</v>
      </c>
      <c r="C4488">
        <v>2</v>
      </c>
      <c r="D4488" s="18">
        <v>39178</v>
      </c>
      <c r="E4488" s="18">
        <v>39267</v>
      </c>
      <c r="F4488" t="s">
        <v>5957</v>
      </c>
      <c r="G4488" t="s">
        <v>5968</v>
      </c>
      <c r="H4488" t="s">
        <v>720</v>
      </c>
      <c r="I4488" t="s">
        <v>672</v>
      </c>
      <c r="J4488" t="s">
        <v>779</v>
      </c>
      <c r="K4488" t="s">
        <v>1513</v>
      </c>
      <c r="L4488" t="s">
        <v>1512</v>
      </c>
      <c r="M4488">
        <v>350082</v>
      </c>
      <c r="N4488">
        <v>90830</v>
      </c>
      <c r="O4488" s="59">
        <v>25833322</v>
      </c>
    </row>
    <row r="4489" spans="1:15" x14ac:dyDescent="0.3">
      <c r="A4489" t="s">
        <v>709</v>
      </c>
      <c r="B4489">
        <v>147.22</v>
      </c>
      <c r="C4489">
        <v>2</v>
      </c>
      <c r="D4489" s="18">
        <v>39362</v>
      </c>
      <c r="E4489" s="18">
        <v>39391</v>
      </c>
      <c r="F4489" t="s">
        <v>5959</v>
      </c>
      <c r="G4489" t="s">
        <v>5969</v>
      </c>
      <c r="H4489" t="s">
        <v>699</v>
      </c>
      <c r="I4489" t="s">
        <v>746</v>
      </c>
      <c r="J4489" t="s">
        <v>782</v>
      </c>
      <c r="K4489" t="s">
        <v>1511</v>
      </c>
      <c r="L4489" t="s">
        <v>1510</v>
      </c>
      <c r="M4489">
        <v>964802</v>
      </c>
      <c r="N4489">
        <v>70700</v>
      </c>
      <c r="O4489" s="59">
        <v>17791475</v>
      </c>
    </row>
    <row r="4490" spans="1:15" x14ac:dyDescent="0.3">
      <c r="A4490" t="s">
        <v>690</v>
      </c>
      <c r="B4490">
        <v>98.41</v>
      </c>
      <c r="C4490">
        <v>1</v>
      </c>
      <c r="D4490" s="18">
        <v>39278</v>
      </c>
      <c r="E4490" s="18">
        <v>39299</v>
      </c>
      <c r="F4490" t="s">
        <v>5958</v>
      </c>
      <c r="G4490" t="s">
        <v>5969</v>
      </c>
      <c r="H4490" t="s">
        <v>681</v>
      </c>
      <c r="I4490" t="s">
        <v>711</v>
      </c>
      <c r="J4490" t="s">
        <v>712</v>
      </c>
      <c r="K4490" t="s">
        <v>1509</v>
      </c>
      <c r="L4490" t="s">
        <v>1508</v>
      </c>
      <c r="M4490">
        <v>137185</v>
      </c>
      <c r="N4490">
        <v>16000</v>
      </c>
      <c r="O4490" s="59">
        <v>26619840</v>
      </c>
    </row>
    <row r="4491" spans="1:15" x14ac:dyDescent="0.3">
      <c r="A4491" t="s">
        <v>696</v>
      </c>
      <c r="B4491">
        <v>179.99</v>
      </c>
      <c r="C4491">
        <v>2</v>
      </c>
      <c r="D4491" s="18">
        <v>39397</v>
      </c>
      <c r="E4491" s="18">
        <v>39402</v>
      </c>
      <c r="F4491" t="s">
        <v>5959</v>
      </c>
      <c r="G4491" t="s">
        <v>5969</v>
      </c>
      <c r="H4491" t="s">
        <v>675</v>
      </c>
      <c r="I4491" t="s">
        <v>693</v>
      </c>
      <c r="J4491" t="s">
        <v>694</v>
      </c>
      <c r="K4491" t="s">
        <v>1197</v>
      </c>
      <c r="L4491" t="s">
        <v>1507</v>
      </c>
      <c r="M4491">
        <v>358702</v>
      </c>
      <c r="N4491">
        <v>30300</v>
      </c>
      <c r="O4491" s="59">
        <v>27508909</v>
      </c>
    </row>
    <row r="4492" spans="1:15" x14ac:dyDescent="0.3">
      <c r="A4492" t="s">
        <v>709</v>
      </c>
      <c r="B4492">
        <v>134.01</v>
      </c>
      <c r="C4492">
        <v>3</v>
      </c>
      <c r="D4492" s="18">
        <v>39187</v>
      </c>
      <c r="E4492" s="18">
        <v>39210</v>
      </c>
      <c r="F4492" t="s">
        <v>5957</v>
      </c>
      <c r="G4492" t="s">
        <v>5969</v>
      </c>
      <c r="H4492" t="s">
        <v>681</v>
      </c>
      <c r="I4492" t="s">
        <v>746</v>
      </c>
      <c r="J4492" t="s">
        <v>747</v>
      </c>
      <c r="K4492" t="s">
        <v>1129</v>
      </c>
      <c r="L4492" t="s">
        <v>1060</v>
      </c>
      <c r="M4492">
        <v>916929</v>
      </c>
      <c r="N4492">
        <v>16000</v>
      </c>
      <c r="O4492" s="59">
        <v>17691690</v>
      </c>
    </row>
    <row r="4493" spans="1:15" x14ac:dyDescent="0.3">
      <c r="A4493" t="s">
        <v>709</v>
      </c>
      <c r="B4493">
        <v>180.22</v>
      </c>
      <c r="C4493">
        <v>2</v>
      </c>
      <c r="D4493" s="18">
        <v>39438</v>
      </c>
      <c r="E4493" s="18">
        <v>39446</v>
      </c>
      <c r="F4493" t="s">
        <v>5959</v>
      </c>
      <c r="G4493" t="s">
        <v>5969</v>
      </c>
      <c r="H4493" t="s">
        <v>699</v>
      </c>
      <c r="I4493" t="s">
        <v>771</v>
      </c>
      <c r="J4493" t="s">
        <v>750</v>
      </c>
      <c r="K4493" t="s">
        <v>1251</v>
      </c>
      <c r="L4493" t="s">
        <v>1506</v>
      </c>
      <c r="M4493">
        <v>930341</v>
      </c>
      <c r="N4493">
        <v>70700</v>
      </c>
      <c r="O4493" s="59">
        <v>2357329</v>
      </c>
    </row>
    <row r="4494" spans="1:15" x14ac:dyDescent="0.3">
      <c r="A4494" t="s">
        <v>709</v>
      </c>
      <c r="B4494">
        <v>127.08</v>
      </c>
      <c r="C4494">
        <v>3</v>
      </c>
      <c r="D4494" s="18">
        <v>39397</v>
      </c>
      <c r="E4494" s="18">
        <v>39410</v>
      </c>
      <c r="F4494" t="s">
        <v>5959</v>
      </c>
      <c r="G4494" t="s">
        <v>5969</v>
      </c>
      <c r="H4494" t="s">
        <v>681</v>
      </c>
      <c r="I4494" t="s">
        <v>771</v>
      </c>
      <c r="J4494" t="s">
        <v>772</v>
      </c>
      <c r="K4494" t="s">
        <v>1122</v>
      </c>
      <c r="L4494" t="s">
        <v>1505</v>
      </c>
      <c r="M4494">
        <v>1823693</v>
      </c>
      <c r="N4494">
        <v>16000</v>
      </c>
      <c r="O4494" s="59">
        <v>27431869</v>
      </c>
    </row>
    <row r="4495" spans="1:15" x14ac:dyDescent="0.3">
      <c r="A4495" t="s">
        <v>676</v>
      </c>
      <c r="B4495">
        <v>179.74</v>
      </c>
      <c r="C4495">
        <v>4</v>
      </c>
      <c r="D4495" s="18">
        <v>39194</v>
      </c>
      <c r="E4495" s="18">
        <v>39290</v>
      </c>
      <c r="F4495" t="s">
        <v>5957</v>
      </c>
      <c r="G4495" t="s">
        <v>5969</v>
      </c>
      <c r="H4495" t="s">
        <v>699</v>
      </c>
      <c r="I4495" t="s">
        <v>683</v>
      </c>
      <c r="J4495" t="s">
        <v>735</v>
      </c>
      <c r="K4495" t="s">
        <v>1504</v>
      </c>
      <c r="L4495" t="s">
        <v>1503</v>
      </c>
      <c r="M4495">
        <v>2384192</v>
      </c>
      <c r="N4495">
        <v>70700</v>
      </c>
      <c r="O4495" s="59">
        <v>25913374</v>
      </c>
    </row>
    <row r="4496" spans="1:15" x14ac:dyDescent="0.3">
      <c r="A4496" t="s">
        <v>696</v>
      </c>
      <c r="B4496">
        <v>157.91999999999999</v>
      </c>
      <c r="C4496">
        <v>3</v>
      </c>
      <c r="D4496" s="18">
        <v>39320</v>
      </c>
      <c r="E4496" s="18">
        <v>39340</v>
      </c>
      <c r="F4496" t="s">
        <v>5958</v>
      </c>
      <c r="G4496" t="s">
        <v>5969</v>
      </c>
      <c r="H4496" t="s">
        <v>675</v>
      </c>
      <c r="I4496" t="s">
        <v>693</v>
      </c>
      <c r="J4496" t="s">
        <v>694</v>
      </c>
      <c r="K4496" t="s">
        <v>1088</v>
      </c>
      <c r="L4496" t="s">
        <v>1502</v>
      </c>
      <c r="M4496">
        <v>1907886</v>
      </c>
      <c r="N4496">
        <v>30300</v>
      </c>
      <c r="O4496" s="59">
        <v>26906685</v>
      </c>
    </row>
    <row r="4497" spans="1:15" x14ac:dyDescent="0.3">
      <c r="A4497" t="s">
        <v>696</v>
      </c>
      <c r="B4497">
        <v>168.82</v>
      </c>
      <c r="C4497">
        <v>2</v>
      </c>
      <c r="D4497" s="18">
        <v>39277</v>
      </c>
      <c r="E4497" s="18">
        <v>39280</v>
      </c>
      <c r="F4497" t="s">
        <v>5958</v>
      </c>
      <c r="G4497" t="s">
        <v>5968</v>
      </c>
      <c r="H4497" t="s">
        <v>720</v>
      </c>
      <c r="I4497" t="s">
        <v>693</v>
      </c>
      <c r="J4497" t="s">
        <v>694</v>
      </c>
      <c r="K4497" t="s">
        <v>1501</v>
      </c>
      <c r="L4497" t="s">
        <v>1500</v>
      </c>
      <c r="M4497">
        <v>353940</v>
      </c>
      <c r="N4497">
        <v>90830</v>
      </c>
      <c r="O4497" s="59">
        <v>26582748</v>
      </c>
    </row>
    <row r="4498" spans="1:15" x14ac:dyDescent="0.3">
      <c r="A4498" t="s">
        <v>696</v>
      </c>
      <c r="B4498">
        <v>141.34</v>
      </c>
      <c r="C4498">
        <v>2</v>
      </c>
      <c r="D4498" s="18">
        <v>39410</v>
      </c>
      <c r="E4498" s="18">
        <v>39415</v>
      </c>
      <c r="F4498" t="s">
        <v>5959</v>
      </c>
      <c r="G4498" t="s">
        <v>5969</v>
      </c>
      <c r="H4498" t="s">
        <v>675</v>
      </c>
      <c r="I4498" t="s">
        <v>946</v>
      </c>
      <c r="J4498" t="s">
        <v>947</v>
      </c>
      <c r="K4498" t="s">
        <v>1067</v>
      </c>
      <c r="L4498" t="s">
        <v>1066</v>
      </c>
      <c r="M4498">
        <v>19520</v>
      </c>
      <c r="N4498">
        <v>30300</v>
      </c>
      <c r="O4498" s="59">
        <v>27592945</v>
      </c>
    </row>
    <row r="4499" spans="1:15" x14ac:dyDescent="0.3">
      <c r="A4499" t="s">
        <v>690</v>
      </c>
      <c r="B4499">
        <v>181.83</v>
      </c>
      <c r="C4499">
        <v>4</v>
      </c>
      <c r="D4499" s="18">
        <v>39191</v>
      </c>
      <c r="E4499" s="18">
        <v>39219</v>
      </c>
      <c r="F4499" t="s">
        <v>5957</v>
      </c>
      <c r="G4499" t="s">
        <v>5969</v>
      </c>
      <c r="H4499" t="s">
        <v>699</v>
      </c>
      <c r="I4499" t="s">
        <v>711</v>
      </c>
      <c r="J4499" t="s">
        <v>712</v>
      </c>
      <c r="K4499" t="s">
        <v>1499</v>
      </c>
      <c r="L4499" t="s">
        <v>1498</v>
      </c>
      <c r="M4499">
        <v>936489</v>
      </c>
      <c r="N4499">
        <v>70700</v>
      </c>
      <c r="O4499" s="59">
        <v>25858362</v>
      </c>
    </row>
    <row r="4500" spans="1:15" x14ac:dyDescent="0.3">
      <c r="A4500" t="s">
        <v>676</v>
      </c>
      <c r="B4500">
        <v>151.03</v>
      </c>
      <c r="C4500">
        <v>2</v>
      </c>
      <c r="D4500" s="18">
        <v>39289</v>
      </c>
      <c r="E4500" s="18">
        <v>39359</v>
      </c>
      <c r="F4500" t="s">
        <v>5958</v>
      </c>
      <c r="G4500" t="s">
        <v>5969</v>
      </c>
      <c r="H4500" t="s">
        <v>675</v>
      </c>
      <c r="I4500" t="s">
        <v>678</v>
      </c>
      <c r="J4500" t="s">
        <v>753</v>
      </c>
      <c r="K4500" t="s">
        <v>1497</v>
      </c>
      <c r="L4500" t="s">
        <v>1496</v>
      </c>
      <c r="M4500">
        <v>253412</v>
      </c>
      <c r="N4500">
        <v>30300</v>
      </c>
      <c r="O4500" s="59">
        <v>26629041</v>
      </c>
    </row>
    <row r="4501" spans="1:15" x14ac:dyDescent="0.3">
      <c r="A4501" t="s">
        <v>690</v>
      </c>
      <c r="B4501">
        <v>184.32</v>
      </c>
      <c r="C4501">
        <v>2</v>
      </c>
      <c r="D4501" s="18">
        <v>39437</v>
      </c>
      <c r="E4501" s="18">
        <v>39443</v>
      </c>
      <c r="F4501" t="s">
        <v>5959</v>
      </c>
      <c r="G4501" t="s">
        <v>5969</v>
      </c>
      <c r="H4501" t="s">
        <v>699</v>
      </c>
      <c r="I4501" t="s">
        <v>722</v>
      </c>
      <c r="J4501" t="s">
        <v>797</v>
      </c>
      <c r="K4501" t="s">
        <v>1495</v>
      </c>
      <c r="L4501" t="s">
        <v>1494</v>
      </c>
      <c r="M4501">
        <v>933581</v>
      </c>
      <c r="N4501">
        <v>70700</v>
      </c>
      <c r="O4501" s="59">
        <v>2486892</v>
      </c>
    </row>
    <row r="4502" spans="1:15" x14ac:dyDescent="0.3">
      <c r="A4502" t="s">
        <v>709</v>
      </c>
      <c r="B4502">
        <v>190.66</v>
      </c>
      <c r="C4502">
        <v>3</v>
      </c>
      <c r="D4502" s="18">
        <v>39419</v>
      </c>
      <c r="E4502" s="18">
        <v>39445</v>
      </c>
      <c r="F4502" t="s">
        <v>5959</v>
      </c>
      <c r="G4502" t="s">
        <v>5968</v>
      </c>
      <c r="H4502" t="s">
        <v>755</v>
      </c>
      <c r="I4502" t="s">
        <v>726</v>
      </c>
      <c r="J4502" t="s">
        <v>750</v>
      </c>
      <c r="K4502" t="s">
        <v>1493</v>
      </c>
      <c r="L4502" t="s">
        <v>1492</v>
      </c>
      <c r="M4502">
        <v>1972771</v>
      </c>
      <c r="N4502">
        <v>87000</v>
      </c>
      <c r="O4502" s="59">
        <v>27643269</v>
      </c>
    </row>
    <row r="4503" spans="1:15" x14ac:dyDescent="0.3">
      <c r="A4503" t="s">
        <v>696</v>
      </c>
      <c r="B4503">
        <v>185.27</v>
      </c>
      <c r="C4503">
        <v>3</v>
      </c>
      <c r="D4503" s="18">
        <v>39306</v>
      </c>
      <c r="E4503" s="18">
        <v>39316</v>
      </c>
      <c r="F4503" t="s">
        <v>5958</v>
      </c>
      <c r="G4503" t="s">
        <v>5969</v>
      </c>
      <c r="H4503" t="s">
        <v>699</v>
      </c>
      <c r="I4503" t="s">
        <v>693</v>
      </c>
      <c r="J4503" t="s">
        <v>950</v>
      </c>
      <c r="K4503" t="s">
        <v>1491</v>
      </c>
      <c r="L4503" t="s">
        <v>1490</v>
      </c>
      <c r="M4503">
        <v>1992160</v>
      </c>
      <c r="N4503">
        <v>70700</v>
      </c>
      <c r="O4503" s="59">
        <v>26773794</v>
      </c>
    </row>
    <row r="4504" spans="1:15" x14ac:dyDescent="0.3">
      <c r="A4504" t="s">
        <v>709</v>
      </c>
      <c r="B4504">
        <v>97.73</v>
      </c>
      <c r="C4504">
        <v>2</v>
      </c>
      <c r="D4504" s="18">
        <v>39279</v>
      </c>
      <c r="E4504" s="18">
        <v>39318</v>
      </c>
      <c r="F4504" t="s">
        <v>5958</v>
      </c>
      <c r="G4504" t="s">
        <v>5968</v>
      </c>
      <c r="H4504" t="s">
        <v>720</v>
      </c>
      <c r="I4504" t="s">
        <v>706</v>
      </c>
      <c r="J4504" t="s">
        <v>707</v>
      </c>
      <c r="K4504" t="s">
        <v>813</v>
      </c>
      <c r="L4504" t="s">
        <v>1435</v>
      </c>
      <c r="M4504">
        <v>179159</v>
      </c>
      <c r="N4504">
        <v>90830</v>
      </c>
      <c r="O4504" s="59">
        <v>26568826</v>
      </c>
    </row>
    <row r="4505" spans="1:15" x14ac:dyDescent="0.3">
      <c r="A4505" t="s">
        <v>690</v>
      </c>
      <c r="B4505">
        <v>96.59</v>
      </c>
      <c r="C4505">
        <v>2</v>
      </c>
      <c r="D4505" s="18">
        <v>39171</v>
      </c>
      <c r="E4505" s="18">
        <v>39193</v>
      </c>
      <c r="F4505" t="s">
        <v>5960</v>
      </c>
      <c r="G4505" t="s">
        <v>5969</v>
      </c>
      <c r="H4505" t="s">
        <v>681</v>
      </c>
      <c r="I4505" t="s">
        <v>711</v>
      </c>
      <c r="J4505" t="s">
        <v>712</v>
      </c>
      <c r="K4505" t="s">
        <v>1264</v>
      </c>
      <c r="L4505" t="s">
        <v>1263</v>
      </c>
      <c r="M4505">
        <v>138404</v>
      </c>
      <c r="N4505">
        <v>16000</v>
      </c>
      <c r="O4505" s="59">
        <v>25762952</v>
      </c>
    </row>
    <row r="4506" spans="1:15" x14ac:dyDescent="0.3">
      <c r="A4506" t="s">
        <v>709</v>
      </c>
      <c r="B4506">
        <v>97.73</v>
      </c>
      <c r="C4506">
        <v>2</v>
      </c>
      <c r="D4506" s="18">
        <v>39353</v>
      </c>
      <c r="E4506" s="18">
        <v>39397</v>
      </c>
      <c r="F4506" t="s">
        <v>5958</v>
      </c>
      <c r="G4506" t="s">
        <v>5968</v>
      </c>
      <c r="H4506" t="s">
        <v>720</v>
      </c>
      <c r="I4506" t="s">
        <v>706</v>
      </c>
      <c r="J4506" t="s">
        <v>707</v>
      </c>
      <c r="K4506" t="s">
        <v>1489</v>
      </c>
      <c r="L4506" t="s">
        <v>1488</v>
      </c>
      <c r="M4506">
        <v>9062927</v>
      </c>
      <c r="N4506">
        <v>90830</v>
      </c>
      <c r="O4506" s="59">
        <v>2380540</v>
      </c>
    </row>
    <row r="4507" spans="1:15" x14ac:dyDescent="0.3">
      <c r="A4507" t="s">
        <v>709</v>
      </c>
      <c r="B4507">
        <v>156.27000000000001</v>
      </c>
      <c r="C4507">
        <v>2</v>
      </c>
      <c r="D4507" s="18">
        <v>39250</v>
      </c>
      <c r="E4507" s="18">
        <v>39296</v>
      </c>
      <c r="F4507" t="s">
        <v>5957</v>
      </c>
      <c r="G4507" t="s">
        <v>5969</v>
      </c>
      <c r="H4507" t="s">
        <v>675</v>
      </c>
      <c r="I4507" t="s">
        <v>746</v>
      </c>
      <c r="J4507" t="s">
        <v>833</v>
      </c>
      <c r="K4507" t="s">
        <v>1487</v>
      </c>
      <c r="L4507" t="s">
        <v>1486</v>
      </c>
      <c r="M4507">
        <v>2865219</v>
      </c>
      <c r="N4507">
        <v>30300</v>
      </c>
      <c r="O4507" s="59">
        <v>17723094</v>
      </c>
    </row>
    <row r="4508" spans="1:15" x14ac:dyDescent="0.3">
      <c r="A4508" t="s">
        <v>690</v>
      </c>
      <c r="B4508">
        <v>121.13</v>
      </c>
      <c r="C4508">
        <v>1</v>
      </c>
      <c r="D4508" s="18">
        <v>39390</v>
      </c>
      <c r="E4508" s="18">
        <v>39418</v>
      </c>
      <c r="F4508" t="s">
        <v>5959</v>
      </c>
      <c r="G4508" t="s">
        <v>5969</v>
      </c>
      <c r="H4508" t="s">
        <v>675</v>
      </c>
      <c r="I4508" t="s">
        <v>711</v>
      </c>
      <c r="J4508" t="s">
        <v>712</v>
      </c>
      <c r="K4508" t="s">
        <v>775</v>
      </c>
      <c r="L4508" t="s">
        <v>774</v>
      </c>
      <c r="M4508">
        <v>136750</v>
      </c>
      <c r="N4508">
        <v>30300</v>
      </c>
      <c r="O4508" s="59">
        <v>27491035</v>
      </c>
    </row>
    <row r="4509" spans="1:15" x14ac:dyDescent="0.3">
      <c r="A4509" t="s">
        <v>676</v>
      </c>
      <c r="B4509">
        <v>117.86</v>
      </c>
      <c r="C4509">
        <v>2</v>
      </c>
      <c r="D4509" s="18">
        <v>39188</v>
      </c>
      <c r="E4509" s="18">
        <v>39247</v>
      </c>
      <c r="F4509" t="s">
        <v>5957</v>
      </c>
      <c r="G4509" t="s">
        <v>5969</v>
      </c>
      <c r="H4509" t="s">
        <v>675</v>
      </c>
      <c r="I4509" t="s">
        <v>683</v>
      </c>
      <c r="J4509" t="s">
        <v>684</v>
      </c>
      <c r="K4509" t="s">
        <v>1485</v>
      </c>
      <c r="L4509" t="s">
        <v>943</v>
      </c>
      <c r="M4509">
        <v>997633</v>
      </c>
      <c r="N4509">
        <v>30300</v>
      </c>
      <c r="O4509" s="59">
        <v>25882830</v>
      </c>
    </row>
    <row r="4510" spans="1:15" x14ac:dyDescent="0.3">
      <c r="A4510" t="s">
        <v>696</v>
      </c>
      <c r="B4510">
        <v>124.43</v>
      </c>
      <c r="C4510">
        <v>1</v>
      </c>
      <c r="D4510" s="18">
        <v>39361</v>
      </c>
      <c r="E4510" s="18">
        <v>39377</v>
      </c>
      <c r="F4510" t="s">
        <v>5959</v>
      </c>
      <c r="G4510" t="s">
        <v>5969</v>
      </c>
      <c r="H4510" t="s">
        <v>681</v>
      </c>
      <c r="I4510" t="s">
        <v>693</v>
      </c>
      <c r="J4510" t="s">
        <v>694</v>
      </c>
      <c r="K4510" t="s">
        <v>1484</v>
      </c>
      <c r="L4510" t="s">
        <v>1483</v>
      </c>
      <c r="M4510">
        <v>2730978</v>
      </c>
      <c r="N4510">
        <v>16000</v>
      </c>
      <c r="O4510" s="59">
        <v>27233818</v>
      </c>
    </row>
    <row r="4511" spans="1:15" x14ac:dyDescent="0.3">
      <c r="A4511" t="s">
        <v>709</v>
      </c>
      <c r="B4511">
        <v>181.82</v>
      </c>
      <c r="C4511">
        <v>2</v>
      </c>
      <c r="D4511" s="18">
        <v>39375</v>
      </c>
      <c r="E4511" s="18">
        <v>39410</v>
      </c>
      <c r="F4511" t="s">
        <v>5959</v>
      </c>
      <c r="G4511" t="s">
        <v>5968</v>
      </c>
      <c r="H4511" t="s">
        <v>755</v>
      </c>
      <c r="I4511" t="s">
        <v>746</v>
      </c>
      <c r="J4511" t="s">
        <v>782</v>
      </c>
      <c r="K4511" t="s">
        <v>1482</v>
      </c>
      <c r="L4511" t="s">
        <v>1481</v>
      </c>
      <c r="M4511">
        <v>382799</v>
      </c>
      <c r="N4511">
        <v>87000</v>
      </c>
      <c r="O4511" s="59">
        <v>17799791</v>
      </c>
    </row>
    <row r="4512" spans="1:15" x14ac:dyDescent="0.3">
      <c r="A4512" t="s">
        <v>690</v>
      </c>
      <c r="B4512">
        <v>184.08</v>
      </c>
      <c r="C4512">
        <v>4</v>
      </c>
      <c r="D4512" s="18">
        <v>39297</v>
      </c>
      <c r="E4512" s="18">
        <v>39302</v>
      </c>
      <c r="F4512" t="s">
        <v>5958</v>
      </c>
      <c r="G4512" t="s">
        <v>5968</v>
      </c>
      <c r="H4512" t="s">
        <v>755</v>
      </c>
      <c r="I4512" t="s">
        <v>687</v>
      </c>
      <c r="J4512" t="s">
        <v>688</v>
      </c>
      <c r="K4512" t="s">
        <v>1167</v>
      </c>
      <c r="L4512" t="s">
        <v>1480</v>
      </c>
      <c r="M4512">
        <v>2796506</v>
      </c>
      <c r="N4512">
        <v>87000</v>
      </c>
      <c r="O4512" s="59">
        <v>26718287</v>
      </c>
    </row>
    <row r="4513" spans="1:15" x14ac:dyDescent="0.3">
      <c r="A4513" t="s">
        <v>709</v>
      </c>
      <c r="B4513">
        <v>138.09</v>
      </c>
      <c r="C4513">
        <v>2</v>
      </c>
      <c r="D4513" s="18">
        <v>39263</v>
      </c>
      <c r="E4513" s="18">
        <v>39270</v>
      </c>
      <c r="F4513" t="s">
        <v>5957</v>
      </c>
      <c r="G4513" t="s">
        <v>5969</v>
      </c>
      <c r="H4513" t="s">
        <v>681</v>
      </c>
      <c r="I4513" t="s">
        <v>746</v>
      </c>
      <c r="J4513" t="s">
        <v>747</v>
      </c>
      <c r="K4513" t="s">
        <v>1479</v>
      </c>
      <c r="L4513" t="s">
        <v>1143</v>
      </c>
      <c r="M4513">
        <v>915466</v>
      </c>
      <c r="N4513">
        <v>16000</v>
      </c>
      <c r="O4513" s="59">
        <v>17735726</v>
      </c>
    </row>
    <row r="4514" spans="1:15" x14ac:dyDescent="0.3">
      <c r="A4514" t="s">
        <v>690</v>
      </c>
      <c r="B4514">
        <v>112.39</v>
      </c>
      <c r="C4514">
        <v>1</v>
      </c>
      <c r="D4514" s="18">
        <v>39172</v>
      </c>
      <c r="E4514" s="18">
        <v>39193</v>
      </c>
      <c r="F4514" t="s">
        <v>5960</v>
      </c>
      <c r="G4514" t="s">
        <v>5969</v>
      </c>
      <c r="H4514" t="s">
        <v>681</v>
      </c>
      <c r="I4514" t="s">
        <v>722</v>
      </c>
      <c r="J4514" t="s">
        <v>797</v>
      </c>
      <c r="K4514" t="s">
        <v>1131</v>
      </c>
      <c r="L4514" t="s">
        <v>1455</v>
      </c>
      <c r="M4514">
        <v>9036482</v>
      </c>
      <c r="N4514">
        <v>16000</v>
      </c>
      <c r="O4514" s="59">
        <v>25760110</v>
      </c>
    </row>
    <row r="4515" spans="1:15" x14ac:dyDescent="0.3">
      <c r="A4515" t="s">
        <v>676</v>
      </c>
      <c r="B4515">
        <v>146.53</v>
      </c>
      <c r="C4515">
        <v>2</v>
      </c>
      <c r="D4515" s="18">
        <v>39293</v>
      </c>
      <c r="E4515" s="18">
        <v>39392</v>
      </c>
      <c r="F4515" t="s">
        <v>5958</v>
      </c>
      <c r="G4515" t="s">
        <v>5969</v>
      </c>
      <c r="H4515" t="s">
        <v>675</v>
      </c>
      <c r="I4515" t="s">
        <v>672</v>
      </c>
      <c r="J4515" t="s">
        <v>851</v>
      </c>
      <c r="K4515" t="s">
        <v>1478</v>
      </c>
      <c r="L4515" t="s">
        <v>1477</v>
      </c>
      <c r="M4515">
        <v>272541</v>
      </c>
      <c r="N4515">
        <v>30300</v>
      </c>
      <c r="O4515" s="59">
        <v>26685441</v>
      </c>
    </row>
    <row r="4516" spans="1:15" x14ac:dyDescent="0.3">
      <c r="A4516" t="s">
        <v>696</v>
      </c>
      <c r="B4516">
        <v>168.82</v>
      </c>
      <c r="C4516">
        <v>2</v>
      </c>
      <c r="D4516" s="18">
        <v>39304</v>
      </c>
      <c r="E4516" s="18">
        <v>39320</v>
      </c>
      <c r="F4516" t="s">
        <v>5958</v>
      </c>
      <c r="G4516" t="s">
        <v>5968</v>
      </c>
      <c r="H4516" t="s">
        <v>720</v>
      </c>
      <c r="I4516" t="s">
        <v>693</v>
      </c>
      <c r="J4516" t="s">
        <v>694</v>
      </c>
      <c r="K4516" t="s">
        <v>1476</v>
      </c>
      <c r="L4516" t="s">
        <v>1475</v>
      </c>
      <c r="M4516">
        <v>2615711</v>
      </c>
      <c r="N4516">
        <v>90830</v>
      </c>
      <c r="O4516" s="59">
        <v>26799117</v>
      </c>
    </row>
    <row r="4517" spans="1:15" x14ac:dyDescent="0.3">
      <c r="A4517" t="s">
        <v>676</v>
      </c>
      <c r="B4517">
        <v>121.91</v>
      </c>
      <c r="C4517">
        <v>2</v>
      </c>
      <c r="D4517" s="18">
        <v>39200</v>
      </c>
      <c r="E4517" s="18">
        <v>39271</v>
      </c>
      <c r="F4517" t="s">
        <v>5957</v>
      </c>
      <c r="G4517" t="s">
        <v>5969</v>
      </c>
      <c r="H4517" t="s">
        <v>681</v>
      </c>
      <c r="I4517" t="s">
        <v>683</v>
      </c>
      <c r="J4517" t="s">
        <v>735</v>
      </c>
      <c r="K4517" t="s">
        <v>736</v>
      </c>
      <c r="L4517" t="s">
        <v>1474</v>
      </c>
      <c r="M4517">
        <v>2874589</v>
      </c>
      <c r="N4517">
        <v>16000</v>
      </c>
      <c r="O4517" s="59">
        <v>25984132</v>
      </c>
    </row>
    <row r="4518" spans="1:15" x14ac:dyDescent="0.3">
      <c r="A4518" t="s">
        <v>676</v>
      </c>
      <c r="B4518">
        <v>117.86</v>
      </c>
      <c r="C4518">
        <v>2</v>
      </c>
      <c r="D4518" s="18">
        <v>39108</v>
      </c>
      <c r="E4518" s="18">
        <v>39144</v>
      </c>
      <c r="F4518" t="s">
        <v>5960</v>
      </c>
      <c r="G4518" t="s">
        <v>5969</v>
      </c>
      <c r="H4518" t="s">
        <v>675</v>
      </c>
      <c r="I4518" t="s">
        <v>683</v>
      </c>
      <c r="J4518" t="s">
        <v>684</v>
      </c>
      <c r="K4518" t="s">
        <v>685</v>
      </c>
      <c r="L4518" t="s">
        <v>943</v>
      </c>
      <c r="M4518">
        <v>997777</v>
      </c>
      <c r="N4518">
        <v>30300</v>
      </c>
      <c r="O4518" s="59">
        <v>25269370</v>
      </c>
    </row>
    <row r="4519" spans="1:15" x14ac:dyDescent="0.3">
      <c r="A4519" t="s">
        <v>676</v>
      </c>
      <c r="B4519">
        <v>94.77</v>
      </c>
      <c r="C4519">
        <v>1</v>
      </c>
      <c r="D4519" s="18">
        <v>39425</v>
      </c>
      <c r="E4519" s="18">
        <v>39427</v>
      </c>
      <c r="F4519" t="s">
        <v>5959</v>
      </c>
      <c r="G4519" t="s">
        <v>5969</v>
      </c>
      <c r="H4519" t="s">
        <v>681</v>
      </c>
      <c r="I4519" t="s">
        <v>678</v>
      </c>
      <c r="J4519" t="s">
        <v>679</v>
      </c>
      <c r="K4519" t="s">
        <v>1015</v>
      </c>
      <c r="L4519" t="s">
        <v>1473</v>
      </c>
      <c r="M4519">
        <v>765122</v>
      </c>
      <c r="N4519">
        <v>16000</v>
      </c>
      <c r="O4519" s="59">
        <v>27721248</v>
      </c>
    </row>
    <row r="4520" spans="1:15" x14ac:dyDescent="0.3">
      <c r="A4520" t="s">
        <v>690</v>
      </c>
      <c r="B4520">
        <v>90.24</v>
      </c>
      <c r="C4520">
        <v>1</v>
      </c>
      <c r="D4520" s="18">
        <v>39200</v>
      </c>
      <c r="E4520" s="18">
        <v>39201</v>
      </c>
      <c r="F4520" t="s">
        <v>5957</v>
      </c>
      <c r="G4520" t="s">
        <v>5969</v>
      </c>
      <c r="H4520" t="s">
        <v>681</v>
      </c>
      <c r="I4520" t="s">
        <v>687</v>
      </c>
      <c r="J4520" t="s">
        <v>688</v>
      </c>
      <c r="K4520" t="s">
        <v>1472</v>
      </c>
      <c r="L4520" t="s">
        <v>1471</v>
      </c>
      <c r="M4520">
        <v>1788688</v>
      </c>
      <c r="N4520">
        <v>16000</v>
      </c>
      <c r="O4520" s="59">
        <v>25985748</v>
      </c>
    </row>
    <row r="4521" spans="1:15" x14ac:dyDescent="0.3">
      <c r="A4521" t="s">
        <v>690</v>
      </c>
      <c r="B4521">
        <v>135.16999999999999</v>
      </c>
      <c r="C4521">
        <v>3</v>
      </c>
      <c r="D4521" s="18">
        <v>39279</v>
      </c>
      <c r="E4521" s="18">
        <v>39311</v>
      </c>
      <c r="F4521" t="s">
        <v>5958</v>
      </c>
      <c r="G4521" t="s">
        <v>5968</v>
      </c>
      <c r="H4521" t="s">
        <v>720</v>
      </c>
      <c r="I4521" t="s">
        <v>711</v>
      </c>
      <c r="J4521" t="s">
        <v>712</v>
      </c>
      <c r="K4521" t="s">
        <v>801</v>
      </c>
      <c r="L4521" t="s">
        <v>1470</v>
      </c>
      <c r="M4521">
        <v>2917364</v>
      </c>
      <c r="N4521">
        <v>90830</v>
      </c>
      <c r="O4521" s="59">
        <v>26566924</v>
      </c>
    </row>
    <row r="4522" spans="1:15" x14ac:dyDescent="0.3">
      <c r="A4522" t="s">
        <v>696</v>
      </c>
      <c r="B4522">
        <v>191.28</v>
      </c>
      <c r="C4522">
        <v>3</v>
      </c>
      <c r="D4522" s="18">
        <v>39095</v>
      </c>
      <c r="E4522" s="18">
        <v>39112</v>
      </c>
      <c r="F4522" t="s">
        <v>5960</v>
      </c>
      <c r="G4522" t="s">
        <v>5969</v>
      </c>
      <c r="H4522" t="s">
        <v>699</v>
      </c>
      <c r="I4522" t="s">
        <v>693</v>
      </c>
      <c r="J4522" t="s">
        <v>694</v>
      </c>
      <c r="K4522" t="s">
        <v>1469</v>
      </c>
      <c r="L4522" t="s">
        <v>1468</v>
      </c>
      <c r="M4522">
        <v>962864</v>
      </c>
      <c r="N4522">
        <v>70700</v>
      </c>
      <c r="O4522" s="59">
        <v>25199718</v>
      </c>
    </row>
    <row r="4523" spans="1:15" x14ac:dyDescent="0.3">
      <c r="A4523" t="s">
        <v>709</v>
      </c>
      <c r="B4523">
        <v>107.97</v>
      </c>
      <c r="C4523">
        <v>1</v>
      </c>
      <c r="D4523" s="18">
        <v>39293</v>
      </c>
      <c r="E4523" s="18">
        <v>39304</v>
      </c>
      <c r="F4523" t="s">
        <v>5958</v>
      </c>
      <c r="G4523" t="s">
        <v>5969</v>
      </c>
      <c r="H4523" t="s">
        <v>681</v>
      </c>
      <c r="I4523" t="s">
        <v>706</v>
      </c>
      <c r="J4523" t="s">
        <v>707</v>
      </c>
      <c r="K4523" t="s">
        <v>1467</v>
      </c>
      <c r="L4523" t="s">
        <v>1466</v>
      </c>
      <c r="M4523">
        <v>184258</v>
      </c>
      <c r="N4523">
        <v>16000</v>
      </c>
      <c r="O4523" s="59">
        <v>2261327</v>
      </c>
    </row>
    <row r="4524" spans="1:15" x14ac:dyDescent="0.3">
      <c r="A4524" t="s">
        <v>676</v>
      </c>
      <c r="B4524">
        <v>169.38</v>
      </c>
      <c r="C4524">
        <v>2</v>
      </c>
      <c r="D4524" s="18">
        <v>39200</v>
      </c>
      <c r="E4524" s="18">
        <v>39293</v>
      </c>
      <c r="F4524" t="s">
        <v>5957</v>
      </c>
      <c r="G4524" t="s">
        <v>5969</v>
      </c>
      <c r="H4524" t="s">
        <v>699</v>
      </c>
      <c r="I4524" t="s">
        <v>678</v>
      </c>
      <c r="J4524" t="s">
        <v>1180</v>
      </c>
      <c r="K4524" t="s">
        <v>757</v>
      </c>
      <c r="L4524" t="s">
        <v>1465</v>
      </c>
      <c r="M4524">
        <v>1777299</v>
      </c>
      <c r="N4524">
        <v>70700</v>
      </c>
      <c r="O4524" s="59">
        <v>25965603</v>
      </c>
    </row>
    <row r="4525" spans="1:15" x14ac:dyDescent="0.3">
      <c r="A4525" t="s">
        <v>709</v>
      </c>
      <c r="B4525">
        <v>142.51</v>
      </c>
      <c r="C4525">
        <v>2</v>
      </c>
      <c r="D4525" s="18">
        <v>39179</v>
      </c>
      <c r="E4525" s="18">
        <v>39229</v>
      </c>
      <c r="F4525" t="s">
        <v>5957</v>
      </c>
      <c r="G4525" t="s">
        <v>5969</v>
      </c>
      <c r="H4525" t="s">
        <v>675</v>
      </c>
      <c r="I4525" t="s">
        <v>706</v>
      </c>
      <c r="J4525" t="s">
        <v>707</v>
      </c>
      <c r="K4525" t="s">
        <v>1464</v>
      </c>
      <c r="L4525" t="s">
        <v>1463</v>
      </c>
      <c r="M4525">
        <v>2796586</v>
      </c>
      <c r="N4525">
        <v>30300</v>
      </c>
      <c r="O4525" s="59">
        <v>2062996</v>
      </c>
    </row>
    <row r="4526" spans="1:15" x14ac:dyDescent="0.3">
      <c r="A4526" t="s">
        <v>690</v>
      </c>
      <c r="B4526">
        <v>185.7</v>
      </c>
      <c r="C4526">
        <v>2</v>
      </c>
      <c r="D4526" s="18">
        <v>39417</v>
      </c>
      <c r="E4526" s="18">
        <v>39456</v>
      </c>
      <c r="F4526" t="s">
        <v>5959</v>
      </c>
      <c r="G4526" t="s">
        <v>5968</v>
      </c>
      <c r="H4526" t="s">
        <v>755</v>
      </c>
      <c r="I4526" t="s">
        <v>711</v>
      </c>
      <c r="J4526" t="s">
        <v>712</v>
      </c>
      <c r="K4526" t="s">
        <v>916</v>
      </c>
      <c r="L4526" t="s">
        <v>1462</v>
      </c>
      <c r="M4526">
        <v>2942212</v>
      </c>
      <c r="N4526">
        <v>87000</v>
      </c>
      <c r="O4526" s="59">
        <v>2469327</v>
      </c>
    </row>
    <row r="4527" spans="1:15" x14ac:dyDescent="0.3">
      <c r="A4527" t="s">
        <v>690</v>
      </c>
      <c r="B4527">
        <v>157.52000000000001</v>
      </c>
      <c r="C4527">
        <v>3</v>
      </c>
      <c r="D4527" s="18">
        <v>39250</v>
      </c>
      <c r="E4527" s="18">
        <v>39255</v>
      </c>
      <c r="F4527" t="s">
        <v>5957</v>
      </c>
      <c r="G4527" t="s">
        <v>5969</v>
      </c>
      <c r="H4527" t="s">
        <v>675</v>
      </c>
      <c r="I4527" t="s">
        <v>722</v>
      </c>
      <c r="J4527" t="s">
        <v>723</v>
      </c>
      <c r="K4527" t="s">
        <v>1461</v>
      </c>
      <c r="L4527" t="s">
        <v>1460</v>
      </c>
      <c r="M4527">
        <v>127037</v>
      </c>
      <c r="N4527">
        <v>30300</v>
      </c>
      <c r="O4527" s="59">
        <v>26350461</v>
      </c>
    </row>
    <row r="4528" spans="1:15" x14ac:dyDescent="0.3">
      <c r="A4528" t="s">
        <v>690</v>
      </c>
      <c r="B4528">
        <v>136.44</v>
      </c>
      <c r="C4528">
        <v>2</v>
      </c>
      <c r="D4528" s="18">
        <v>39088</v>
      </c>
      <c r="E4528" s="18">
        <v>39098</v>
      </c>
      <c r="F4528" t="s">
        <v>5960</v>
      </c>
      <c r="G4528" t="s">
        <v>5969</v>
      </c>
      <c r="H4528" t="s">
        <v>675</v>
      </c>
      <c r="I4528" t="s">
        <v>722</v>
      </c>
      <c r="J4528" t="s">
        <v>797</v>
      </c>
      <c r="K4528" t="s">
        <v>1459</v>
      </c>
      <c r="L4528" t="s">
        <v>1458</v>
      </c>
      <c r="M4528">
        <v>106286</v>
      </c>
      <c r="N4528">
        <v>30300</v>
      </c>
      <c r="O4528" s="59">
        <v>25107031</v>
      </c>
    </row>
    <row r="4529" spans="1:15" x14ac:dyDescent="0.3">
      <c r="A4529" t="s">
        <v>696</v>
      </c>
      <c r="B4529">
        <v>173.75</v>
      </c>
      <c r="C4529">
        <v>2</v>
      </c>
      <c r="D4529" s="18">
        <v>39363</v>
      </c>
      <c r="E4529" s="18">
        <v>39385</v>
      </c>
      <c r="F4529" t="s">
        <v>5959</v>
      </c>
      <c r="G4529" t="s">
        <v>5968</v>
      </c>
      <c r="H4529" t="s">
        <v>720</v>
      </c>
      <c r="I4529" t="s">
        <v>765</v>
      </c>
      <c r="J4529" t="s">
        <v>766</v>
      </c>
      <c r="K4529" t="s">
        <v>765</v>
      </c>
      <c r="L4529" t="s">
        <v>1457</v>
      </c>
      <c r="M4529">
        <v>2662932</v>
      </c>
      <c r="N4529">
        <v>90830</v>
      </c>
      <c r="O4529" s="59">
        <v>27286870</v>
      </c>
    </row>
    <row r="4530" spans="1:15" x14ac:dyDescent="0.3">
      <c r="A4530" t="s">
        <v>696</v>
      </c>
      <c r="B4530">
        <v>174.63</v>
      </c>
      <c r="C4530">
        <v>3</v>
      </c>
      <c r="D4530" s="18">
        <v>39362</v>
      </c>
      <c r="E4530" s="18">
        <v>39370</v>
      </c>
      <c r="F4530" t="s">
        <v>5959</v>
      </c>
      <c r="G4530" t="s">
        <v>5968</v>
      </c>
      <c r="H4530" t="s">
        <v>720</v>
      </c>
      <c r="I4530" t="s">
        <v>693</v>
      </c>
      <c r="J4530" t="s">
        <v>694</v>
      </c>
      <c r="K4530" t="s">
        <v>1456</v>
      </c>
      <c r="L4530" t="s">
        <v>1455</v>
      </c>
      <c r="M4530">
        <v>370786</v>
      </c>
      <c r="N4530">
        <v>90830</v>
      </c>
      <c r="O4530" s="59">
        <v>27235007</v>
      </c>
    </row>
    <row r="4531" spans="1:15" x14ac:dyDescent="0.3">
      <c r="A4531" t="s">
        <v>690</v>
      </c>
      <c r="B4531">
        <v>184.28</v>
      </c>
      <c r="C4531">
        <v>3</v>
      </c>
      <c r="D4531" s="18">
        <v>39125</v>
      </c>
      <c r="E4531" s="18">
        <v>39159</v>
      </c>
      <c r="F4531" t="s">
        <v>5960</v>
      </c>
      <c r="G4531" t="s">
        <v>5968</v>
      </c>
      <c r="H4531" t="s">
        <v>755</v>
      </c>
      <c r="I4531" t="s">
        <v>722</v>
      </c>
      <c r="J4531" t="s">
        <v>843</v>
      </c>
      <c r="K4531" t="s">
        <v>1454</v>
      </c>
      <c r="L4531" t="s">
        <v>1453</v>
      </c>
      <c r="M4531">
        <v>1808397</v>
      </c>
      <c r="N4531">
        <v>87000</v>
      </c>
      <c r="O4531" s="59">
        <v>25395112</v>
      </c>
    </row>
    <row r="4532" spans="1:15" x14ac:dyDescent="0.3">
      <c r="A4532" t="s">
        <v>696</v>
      </c>
      <c r="B4532">
        <v>157.91999999999999</v>
      </c>
      <c r="C4532">
        <v>3</v>
      </c>
      <c r="D4532" s="18">
        <v>39278</v>
      </c>
      <c r="E4532" s="18">
        <v>39293</v>
      </c>
      <c r="F4532" t="s">
        <v>5958</v>
      </c>
      <c r="G4532" t="s">
        <v>5969</v>
      </c>
      <c r="H4532" t="s">
        <v>675</v>
      </c>
      <c r="I4532" t="s">
        <v>693</v>
      </c>
      <c r="J4532" t="s">
        <v>694</v>
      </c>
      <c r="K4532" t="s">
        <v>1088</v>
      </c>
      <c r="L4532" t="s">
        <v>1452</v>
      </c>
      <c r="M4532">
        <v>9016517</v>
      </c>
      <c r="N4532">
        <v>30300</v>
      </c>
      <c r="O4532" s="59">
        <v>26583353</v>
      </c>
    </row>
    <row r="4533" spans="1:15" x14ac:dyDescent="0.3">
      <c r="A4533" t="s">
        <v>690</v>
      </c>
      <c r="B4533">
        <v>126.38</v>
      </c>
      <c r="C4533">
        <v>2</v>
      </c>
      <c r="D4533" s="18">
        <v>39403</v>
      </c>
      <c r="E4533" s="18">
        <v>39435</v>
      </c>
      <c r="F4533" t="s">
        <v>5959</v>
      </c>
      <c r="G4533" t="s">
        <v>5969</v>
      </c>
      <c r="H4533" t="s">
        <v>675</v>
      </c>
      <c r="I4533" t="s">
        <v>711</v>
      </c>
      <c r="J4533" t="s">
        <v>712</v>
      </c>
      <c r="K4533" t="s">
        <v>1086</v>
      </c>
      <c r="L4533" t="s">
        <v>1085</v>
      </c>
      <c r="M4533">
        <v>140429</v>
      </c>
      <c r="N4533">
        <v>30300</v>
      </c>
      <c r="O4533" s="59">
        <v>27679219</v>
      </c>
    </row>
    <row r="4534" spans="1:15" x14ac:dyDescent="0.3">
      <c r="A4534" t="s">
        <v>709</v>
      </c>
      <c r="B4534">
        <v>181.82</v>
      </c>
      <c r="C4534">
        <v>2</v>
      </c>
      <c r="D4534" s="18">
        <v>39140</v>
      </c>
      <c r="E4534" s="18">
        <v>39146</v>
      </c>
      <c r="F4534" t="s">
        <v>5960</v>
      </c>
      <c r="G4534" t="s">
        <v>5968</v>
      </c>
      <c r="H4534" t="s">
        <v>755</v>
      </c>
      <c r="I4534" t="s">
        <v>746</v>
      </c>
      <c r="J4534" t="s">
        <v>782</v>
      </c>
      <c r="K4534" t="s">
        <v>1392</v>
      </c>
      <c r="L4534" t="s">
        <v>1451</v>
      </c>
      <c r="M4534">
        <v>9244571</v>
      </c>
      <c r="N4534">
        <v>87000</v>
      </c>
      <c r="O4534" s="59">
        <v>17668518</v>
      </c>
    </row>
    <row r="4535" spans="1:15" x14ac:dyDescent="0.3">
      <c r="A4535" t="s">
        <v>690</v>
      </c>
      <c r="B4535">
        <v>138.52000000000001</v>
      </c>
      <c r="C4535">
        <v>2</v>
      </c>
      <c r="D4535" s="18">
        <v>39194</v>
      </c>
      <c r="E4535" s="18">
        <v>39228</v>
      </c>
      <c r="F4535" t="s">
        <v>5957</v>
      </c>
      <c r="G4535" t="s">
        <v>5969</v>
      </c>
      <c r="H4535" t="s">
        <v>675</v>
      </c>
      <c r="I4535" t="s">
        <v>687</v>
      </c>
      <c r="J4535" t="s">
        <v>688</v>
      </c>
      <c r="K4535" t="s">
        <v>1212</v>
      </c>
      <c r="L4535" t="s">
        <v>1450</v>
      </c>
      <c r="M4535">
        <v>744835</v>
      </c>
      <c r="N4535">
        <v>30300</v>
      </c>
      <c r="O4535" s="59">
        <v>25930766</v>
      </c>
    </row>
    <row r="4536" spans="1:15" x14ac:dyDescent="0.3">
      <c r="A4536" t="s">
        <v>696</v>
      </c>
      <c r="B4536">
        <v>174.63</v>
      </c>
      <c r="C4536">
        <v>3</v>
      </c>
      <c r="D4536" s="18">
        <v>39119</v>
      </c>
      <c r="E4536" s="18">
        <v>39135</v>
      </c>
      <c r="F4536" t="s">
        <v>5960</v>
      </c>
      <c r="G4536" t="s">
        <v>5968</v>
      </c>
      <c r="H4536" t="s">
        <v>720</v>
      </c>
      <c r="I4536" t="s">
        <v>693</v>
      </c>
      <c r="J4536" t="s">
        <v>694</v>
      </c>
      <c r="K4536" t="s">
        <v>1449</v>
      </c>
      <c r="L4536" t="s">
        <v>1448</v>
      </c>
      <c r="M4536">
        <v>371458</v>
      </c>
      <c r="N4536">
        <v>90830</v>
      </c>
      <c r="O4536" s="59">
        <v>25374871</v>
      </c>
    </row>
    <row r="4537" spans="1:15" x14ac:dyDescent="0.3">
      <c r="A4537" t="s">
        <v>696</v>
      </c>
      <c r="B4537">
        <v>185.27</v>
      </c>
      <c r="C4537">
        <v>3</v>
      </c>
      <c r="D4537" s="18">
        <v>39179</v>
      </c>
      <c r="E4537" s="18">
        <v>39198</v>
      </c>
      <c r="F4537" t="s">
        <v>5957</v>
      </c>
      <c r="G4537" t="s">
        <v>5969</v>
      </c>
      <c r="H4537" t="s">
        <v>699</v>
      </c>
      <c r="I4537" t="s">
        <v>693</v>
      </c>
      <c r="J4537" t="s">
        <v>694</v>
      </c>
      <c r="K4537" t="s">
        <v>1447</v>
      </c>
      <c r="L4537" t="s">
        <v>710</v>
      </c>
      <c r="M4537">
        <v>2648638</v>
      </c>
      <c r="N4537">
        <v>70700</v>
      </c>
      <c r="O4537" s="59">
        <v>25807800</v>
      </c>
    </row>
    <row r="4538" spans="1:15" x14ac:dyDescent="0.3">
      <c r="A4538" t="s">
        <v>676</v>
      </c>
      <c r="B4538">
        <v>182.75</v>
      </c>
      <c r="C4538">
        <v>3</v>
      </c>
      <c r="D4538" s="18">
        <v>39397</v>
      </c>
      <c r="E4538" s="18">
        <v>39413</v>
      </c>
      <c r="F4538" t="s">
        <v>5959</v>
      </c>
      <c r="G4538" t="s">
        <v>5969</v>
      </c>
      <c r="H4538" t="s">
        <v>699</v>
      </c>
      <c r="I4538" t="s">
        <v>683</v>
      </c>
      <c r="J4538" t="s">
        <v>684</v>
      </c>
      <c r="K4538" t="s">
        <v>685</v>
      </c>
      <c r="L4538" t="s">
        <v>1446</v>
      </c>
      <c r="M4538">
        <v>2406035</v>
      </c>
      <c r="N4538">
        <v>70700</v>
      </c>
      <c r="O4538" s="59">
        <v>27482309</v>
      </c>
    </row>
    <row r="4539" spans="1:15" x14ac:dyDescent="0.3">
      <c r="A4539" t="s">
        <v>690</v>
      </c>
      <c r="B4539">
        <v>181.83</v>
      </c>
      <c r="C4539">
        <v>4</v>
      </c>
      <c r="D4539" s="18">
        <v>39409</v>
      </c>
      <c r="E4539" s="18">
        <v>39427</v>
      </c>
      <c r="F4539" t="s">
        <v>5959</v>
      </c>
      <c r="G4539" t="s">
        <v>5969</v>
      </c>
      <c r="H4539" t="s">
        <v>699</v>
      </c>
      <c r="I4539" t="s">
        <v>711</v>
      </c>
      <c r="J4539" t="s">
        <v>712</v>
      </c>
      <c r="K4539" t="s">
        <v>1082</v>
      </c>
      <c r="L4539" t="s">
        <v>1081</v>
      </c>
      <c r="M4539">
        <v>135748</v>
      </c>
      <c r="N4539">
        <v>70700</v>
      </c>
      <c r="O4539" s="59">
        <v>27590147</v>
      </c>
    </row>
    <row r="4540" spans="1:15" x14ac:dyDescent="0.3">
      <c r="A4540" t="s">
        <v>690</v>
      </c>
      <c r="B4540">
        <v>92.9</v>
      </c>
      <c r="C4540">
        <v>2</v>
      </c>
      <c r="D4540" s="18">
        <v>39408</v>
      </c>
      <c r="E4540" s="18">
        <v>39420</v>
      </c>
      <c r="F4540" t="s">
        <v>5959</v>
      </c>
      <c r="G4540" t="s">
        <v>5969</v>
      </c>
      <c r="H4540" t="s">
        <v>681</v>
      </c>
      <c r="I4540" t="s">
        <v>711</v>
      </c>
      <c r="J4540" t="s">
        <v>712</v>
      </c>
      <c r="K4540" t="s">
        <v>1368</v>
      </c>
      <c r="L4540" t="s">
        <v>1367</v>
      </c>
      <c r="M4540">
        <v>150651</v>
      </c>
      <c r="N4540">
        <v>16000</v>
      </c>
      <c r="O4540" s="59">
        <v>27546868</v>
      </c>
    </row>
    <row r="4541" spans="1:15" x14ac:dyDescent="0.3">
      <c r="A4541" t="s">
        <v>690</v>
      </c>
      <c r="B4541">
        <v>123.68</v>
      </c>
      <c r="C4541">
        <v>3</v>
      </c>
      <c r="D4541" s="18">
        <v>39404</v>
      </c>
      <c r="E4541" s="18">
        <v>39405</v>
      </c>
      <c r="F4541" t="s">
        <v>5959</v>
      </c>
      <c r="G4541" t="s">
        <v>5969</v>
      </c>
      <c r="H4541" t="s">
        <v>675</v>
      </c>
      <c r="I4541" t="s">
        <v>711</v>
      </c>
      <c r="J4541" t="s">
        <v>712</v>
      </c>
      <c r="K4541" t="s">
        <v>1214</v>
      </c>
      <c r="L4541" t="s">
        <v>1445</v>
      </c>
      <c r="M4541">
        <v>2682553</v>
      </c>
      <c r="N4541">
        <v>30300</v>
      </c>
      <c r="O4541" s="59">
        <v>27547019</v>
      </c>
    </row>
    <row r="4542" spans="1:15" x14ac:dyDescent="0.3">
      <c r="A4542" t="s">
        <v>709</v>
      </c>
      <c r="B4542">
        <v>180.57</v>
      </c>
      <c r="C4542">
        <v>4</v>
      </c>
      <c r="D4542" s="18">
        <v>39335</v>
      </c>
      <c r="E4542" s="18">
        <v>39347</v>
      </c>
      <c r="F4542" t="s">
        <v>5958</v>
      </c>
      <c r="G4542" t="s">
        <v>5969</v>
      </c>
      <c r="H4542" t="s">
        <v>675</v>
      </c>
      <c r="I4542" t="s">
        <v>746</v>
      </c>
      <c r="J4542" t="s">
        <v>747</v>
      </c>
      <c r="K4542" t="s">
        <v>1280</v>
      </c>
      <c r="L4542" t="s">
        <v>1143</v>
      </c>
      <c r="M4542">
        <v>380298</v>
      </c>
      <c r="N4542">
        <v>30300</v>
      </c>
      <c r="O4542" s="59">
        <v>17775590</v>
      </c>
    </row>
    <row r="4543" spans="1:15" x14ac:dyDescent="0.3">
      <c r="A4543" t="s">
        <v>709</v>
      </c>
      <c r="B4543">
        <v>145.01</v>
      </c>
      <c r="C4543">
        <v>2</v>
      </c>
      <c r="D4543" s="18">
        <v>39293</v>
      </c>
      <c r="E4543" s="18">
        <v>39334</v>
      </c>
      <c r="F4543" t="s">
        <v>5958</v>
      </c>
      <c r="G4543" t="s">
        <v>5969</v>
      </c>
      <c r="H4543" t="s">
        <v>675</v>
      </c>
      <c r="I4543" t="s">
        <v>706</v>
      </c>
      <c r="J4543" t="s">
        <v>707</v>
      </c>
      <c r="K4543" t="s">
        <v>1444</v>
      </c>
      <c r="L4543" t="s">
        <v>1443</v>
      </c>
      <c r="M4543">
        <v>1753247</v>
      </c>
      <c r="N4543">
        <v>30300</v>
      </c>
      <c r="O4543" s="59">
        <v>26678260</v>
      </c>
    </row>
    <row r="4544" spans="1:15" x14ac:dyDescent="0.3">
      <c r="A4544" t="s">
        <v>696</v>
      </c>
      <c r="B4544">
        <v>157.82</v>
      </c>
      <c r="C4544">
        <v>3</v>
      </c>
      <c r="D4544" s="18">
        <v>39374</v>
      </c>
      <c r="E4544" s="18">
        <v>39395</v>
      </c>
      <c r="F4544" t="s">
        <v>5959</v>
      </c>
      <c r="G4544" t="s">
        <v>5969</v>
      </c>
      <c r="H4544" t="s">
        <v>675</v>
      </c>
      <c r="I4544" t="s">
        <v>765</v>
      </c>
      <c r="J4544" t="s">
        <v>766</v>
      </c>
      <c r="K4544" t="s">
        <v>1442</v>
      </c>
      <c r="L4544" t="s">
        <v>1441</v>
      </c>
      <c r="M4544">
        <v>339531</v>
      </c>
      <c r="N4544">
        <v>30300</v>
      </c>
      <c r="O4544" s="59">
        <v>27342236</v>
      </c>
    </row>
    <row r="4545" spans="1:15" x14ac:dyDescent="0.3">
      <c r="A4545" t="s">
        <v>676</v>
      </c>
      <c r="B4545">
        <v>119.87</v>
      </c>
      <c r="C4545">
        <v>2</v>
      </c>
      <c r="D4545" s="18">
        <v>39348</v>
      </c>
      <c r="E4545" s="18">
        <v>39447</v>
      </c>
      <c r="F4545" t="s">
        <v>5958</v>
      </c>
      <c r="G4545" t="s">
        <v>5969</v>
      </c>
      <c r="H4545" t="s">
        <v>681</v>
      </c>
      <c r="I4545" t="s">
        <v>672</v>
      </c>
      <c r="J4545" t="s">
        <v>851</v>
      </c>
      <c r="K4545" t="s">
        <v>1440</v>
      </c>
      <c r="L4545" t="s">
        <v>1439</v>
      </c>
      <c r="M4545">
        <v>271828</v>
      </c>
      <c r="N4545">
        <v>16000</v>
      </c>
      <c r="O4545" s="59">
        <v>27117805</v>
      </c>
    </row>
    <row r="4546" spans="1:15" x14ac:dyDescent="0.3">
      <c r="A4546" t="s">
        <v>696</v>
      </c>
      <c r="B4546">
        <v>157.91999999999999</v>
      </c>
      <c r="C4546">
        <v>3</v>
      </c>
      <c r="D4546" s="18">
        <v>39284</v>
      </c>
      <c r="E4546" s="18">
        <v>39302</v>
      </c>
      <c r="F4546" t="s">
        <v>5958</v>
      </c>
      <c r="G4546" t="s">
        <v>5969</v>
      </c>
      <c r="H4546" t="s">
        <v>675</v>
      </c>
      <c r="I4546" t="s">
        <v>693</v>
      </c>
      <c r="J4546" t="s">
        <v>694</v>
      </c>
      <c r="K4546" t="s">
        <v>1438</v>
      </c>
      <c r="L4546" t="s">
        <v>1437</v>
      </c>
      <c r="M4546">
        <v>2614210</v>
      </c>
      <c r="N4546">
        <v>30300</v>
      </c>
      <c r="O4546" s="59">
        <v>26637911</v>
      </c>
    </row>
    <row r="4547" spans="1:15" x14ac:dyDescent="0.3">
      <c r="A4547" t="s">
        <v>709</v>
      </c>
      <c r="B4547">
        <v>97.73</v>
      </c>
      <c r="C4547">
        <v>2</v>
      </c>
      <c r="D4547" s="18">
        <v>39167</v>
      </c>
      <c r="E4547" s="18">
        <v>39179</v>
      </c>
      <c r="F4547" t="s">
        <v>5960</v>
      </c>
      <c r="G4547" t="s">
        <v>5968</v>
      </c>
      <c r="H4547" t="s">
        <v>720</v>
      </c>
      <c r="I4547" t="s">
        <v>706</v>
      </c>
      <c r="J4547" t="s">
        <v>707</v>
      </c>
      <c r="K4547" t="s">
        <v>1436</v>
      </c>
      <c r="L4547" t="s">
        <v>1435</v>
      </c>
      <c r="M4547">
        <v>177910</v>
      </c>
      <c r="N4547">
        <v>90830</v>
      </c>
      <c r="O4547" s="59">
        <v>25714135</v>
      </c>
    </row>
    <row r="4548" spans="1:15" x14ac:dyDescent="0.3">
      <c r="A4548" t="s">
        <v>690</v>
      </c>
      <c r="B4548">
        <v>121.13</v>
      </c>
      <c r="C4548">
        <v>1</v>
      </c>
      <c r="D4548" s="18">
        <v>39151</v>
      </c>
      <c r="E4548" s="18">
        <v>39172</v>
      </c>
      <c r="F4548" t="s">
        <v>5960</v>
      </c>
      <c r="G4548" t="s">
        <v>5969</v>
      </c>
      <c r="H4548" t="s">
        <v>675</v>
      </c>
      <c r="I4548" t="s">
        <v>711</v>
      </c>
      <c r="J4548" t="s">
        <v>712</v>
      </c>
      <c r="K4548" t="s">
        <v>916</v>
      </c>
      <c r="L4548" t="s">
        <v>1434</v>
      </c>
      <c r="M4548">
        <v>1818024</v>
      </c>
      <c r="N4548">
        <v>30300</v>
      </c>
      <c r="O4548" s="59">
        <v>25607334</v>
      </c>
    </row>
    <row r="4549" spans="1:15" x14ac:dyDescent="0.3">
      <c r="A4549" t="s">
        <v>696</v>
      </c>
      <c r="B4549">
        <v>139.68</v>
      </c>
      <c r="C4549">
        <v>2</v>
      </c>
      <c r="D4549" s="18">
        <v>39095</v>
      </c>
      <c r="E4549" s="18">
        <v>39111</v>
      </c>
      <c r="F4549" t="s">
        <v>5960</v>
      </c>
      <c r="G4549" t="s">
        <v>5968</v>
      </c>
      <c r="H4549" t="s">
        <v>720</v>
      </c>
      <c r="I4549" t="s">
        <v>693</v>
      </c>
      <c r="J4549" t="s">
        <v>694</v>
      </c>
      <c r="K4549" t="s">
        <v>785</v>
      </c>
      <c r="L4549" t="s">
        <v>1433</v>
      </c>
      <c r="M4549">
        <v>1796096</v>
      </c>
      <c r="N4549">
        <v>90830</v>
      </c>
      <c r="O4549" s="59">
        <v>1927055</v>
      </c>
    </row>
    <row r="4550" spans="1:15" x14ac:dyDescent="0.3">
      <c r="A4550" t="s">
        <v>690</v>
      </c>
      <c r="B4550">
        <v>157.52000000000001</v>
      </c>
      <c r="C4550">
        <v>3</v>
      </c>
      <c r="D4550" s="18">
        <v>39088</v>
      </c>
      <c r="E4550" s="18">
        <v>39122</v>
      </c>
      <c r="F4550" t="s">
        <v>5960</v>
      </c>
      <c r="G4550" t="s">
        <v>5969</v>
      </c>
      <c r="H4550" t="s">
        <v>675</v>
      </c>
      <c r="I4550" t="s">
        <v>722</v>
      </c>
      <c r="J4550" t="s">
        <v>723</v>
      </c>
      <c r="K4550" t="s">
        <v>1178</v>
      </c>
      <c r="L4550" t="s">
        <v>1319</v>
      </c>
      <c r="M4550">
        <v>127182</v>
      </c>
      <c r="N4550">
        <v>30300</v>
      </c>
      <c r="O4550" s="59">
        <v>25156948</v>
      </c>
    </row>
    <row r="4551" spans="1:15" x14ac:dyDescent="0.3">
      <c r="A4551" t="s">
        <v>676</v>
      </c>
      <c r="B4551">
        <v>157.38</v>
      </c>
      <c r="C4551">
        <v>2</v>
      </c>
      <c r="D4551" s="18">
        <v>39429</v>
      </c>
      <c r="E4551" s="18">
        <v>39450</v>
      </c>
      <c r="F4551" t="s">
        <v>5959</v>
      </c>
      <c r="G4551" t="s">
        <v>5968</v>
      </c>
      <c r="H4551" t="s">
        <v>755</v>
      </c>
      <c r="I4551" t="s">
        <v>678</v>
      </c>
      <c r="J4551" t="s">
        <v>679</v>
      </c>
      <c r="K4551" t="s">
        <v>882</v>
      </c>
      <c r="L4551" t="s">
        <v>1432</v>
      </c>
      <c r="M4551">
        <v>298149</v>
      </c>
      <c r="N4551">
        <v>87000</v>
      </c>
      <c r="O4551" s="59">
        <v>27698356</v>
      </c>
    </row>
    <row r="4552" spans="1:15" x14ac:dyDescent="0.3">
      <c r="A4552" t="s">
        <v>676</v>
      </c>
      <c r="B4552">
        <v>86.31</v>
      </c>
      <c r="C4552">
        <v>2</v>
      </c>
      <c r="D4552" s="18">
        <v>39354</v>
      </c>
      <c r="E4552" s="18">
        <v>39450</v>
      </c>
      <c r="F4552" t="s">
        <v>5958</v>
      </c>
      <c r="G4552" t="s">
        <v>5969</v>
      </c>
      <c r="H4552" t="s">
        <v>681</v>
      </c>
      <c r="I4552" t="s">
        <v>678</v>
      </c>
      <c r="J4552" t="s">
        <v>679</v>
      </c>
      <c r="K4552" t="s">
        <v>1390</v>
      </c>
      <c r="L4552" t="s">
        <v>1431</v>
      </c>
      <c r="M4552">
        <v>296830</v>
      </c>
      <c r="N4552">
        <v>16000</v>
      </c>
      <c r="O4552" s="59">
        <v>27174763</v>
      </c>
    </row>
    <row r="4553" spans="1:15" x14ac:dyDescent="0.3">
      <c r="A4553" t="s">
        <v>690</v>
      </c>
      <c r="B4553">
        <v>190.09</v>
      </c>
      <c r="C4553">
        <v>2</v>
      </c>
      <c r="D4553" s="18">
        <v>39380</v>
      </c>
      <c r="E4553" s="18">
        <v>39383</v>
      </c>
      <c r="F4553" t="s">
        <v>5959</v>
      </c>
      <c r="G4553" t="s">
        <v>5968</v>
      </c>
      <c r="H4553" t="s">
        <v>720</v>
      </c>
      <c r="I4553" t="s">
        <v>839</v>
      </c>
      <c r="J4553" t="s">
        <v>840</v>
      </c>
      <c r="K4553" t="s">
        <v>1430</v>
      </c>
      <c r="L4553" t="s">
        <v>1429</v>
      </c>
      <c r="M4553">
        <v>2876185</v>
      </c>
      <c r="N4553">
        <v>90830</v>
      </c>
      <c r="O4553" s="59">
        <v>27512317</v>
      </c>
    </row>
    <row r="4554" spans="1:15" x14ac:dyDescent="0.3">
      <c r="A4554" t="s">
        <v>696</v>
      </c>
      <c r="B4554">
        <v>136.43</v>
      </c>
      <c r="C4554">
        <v>2</v>
      </c>
      <c r="D4554" s="18">
        <v>39188</v>
      </c>
      <c r="E4554" s="18">
        <v>39206</v>
      </c>
      <c r="F4554" t="s">
        <v>5957</v>
      </c>
      <c r="G4554" t="s">
        <v>5968</v>
      </c>
      <c r="H4554" t="s">
        <v>720</v>
      </c>
      <c r="I4554" t="s">
        <v>693</v>
      </c>
      <c r="J4554" t="s">
        <v>694</v>
      </c>
      <c r="K4554" t="s">
        <v>878</v>
      </c>
      <c r="L4554" t="s">
        <v>1428</v>
      </c>
      <c r="M4554">
        <v>2270259</v>
      </c>
      <c r="N4554">
        <v>90830</v>
      </c>
      <c r="O4554" s="59">
        <v>25887080</v>
      </c>
    </row>
    <row r="4555" spans="1:15" x14ac:dyDescent="0.3">
      <c r="A4555" t="s">
        <v>690</v>
      </c>
      <c r="B4555">
        <v>171.8</v>
      </c>
      <c r="C4555">
        <v>2</v>
      </c>
      <c r="D4555" s="18">
        <v>39090</v>
      </c>
      <c r="E4555" s="18">
        <v>39104</v>
      </c>
      <c r="F4555" t="s">
        <v>5960</v>
      </c>
      <c r="G4555" t="s">
        <v>5968</v>
      </c>
      <c r="H4555" t="s">
        <v>720</v>
      </c>
      <c r="I4555" t="s">
        <v>722</v>
      </c>
      <c r="J4555" t="s">
        <v>797</v>
      </c>
      <c r="K4555" t="s">
        <v>1427</v>
      </c>
      <c r="L4555" t="s">
        <v>1426</v>
      </c>
      <c r="M4555">
        <v>1719490</v>
      </c>
      <c r="N4555">
        <v>90830</v>
      </c>
      <c r="O4555" s="59">
        <v>25008539</v>
      </c>
    </row>
    <row r="4556" spans="1:15" x14ac:dyDescent="0.3">
      <c r="A4556" t="s">
        <v>696</v>
      </c>
      <c r="B4556">
        <v>125.23</v>
      </c>
      <c r="C4556">
        <v>2</v>
      </c>
      <c r="D4556" s="18">
        <v>39283</v>
      </c>
      <c r="E4556" s="18">
        <v>39295</v>
      </c>
      <c r="F4556" t="s">
        <v>5958</v>
      </c>
      <c r="G4556" t="s">
        <v>5969</v>
      </c>
      <c r="H4556" t="s">
        <v>681</v>
      </c>
      <c r="I4556" t="s">
        <v>693</v>
      </c>
      <c r="J4556" t="s">
        <v>694</v>
      </c>
      <c r="K4556" t="s">
        <v>740</v>
      </c>
      <c r="L4556" t="s">
        <v>1425</v>
      </c>
      <c r="M4556">
        <v>717984</v>
      </c>
      <c r="N4556">
        <v>16000</v>
      </c>
      <c r="O4556" s="59">
        <v>26366632</v>
      </c>
    </row>
    <row r="4557" spans="1:15" x14ac:dyDescent="0.3">
      <c r="A4557" t="s">
        <v>696</v>
      </c>
      <c r="B4557">
        <v>168.82</v>
      </c>
      <c r="C4557">
        <v>2</v>
      </c>
      <c r="D4557" s="18">
        <v>39229</v>
      </c>
      <c r="E4557" s="18">
        <v>39253</v>
      </c>
      <c r="F4557" t="s">
        <v>5957</v>
      </c>
      <c r="G4557" t="s">
        <v>5968</v>
      </c>
      <c r="H4557" t="s">
        <v>720</v>
      </c>
      <c r="I4557" t="s">
        <v>693</v>
      </c>
      <c r="J4557" t="s">
        <v>694</v>
      </c>
      <c r="K4557" t="s">
        <v>1266</v>
      </c>
      <c r="L4557" t="s">
        <v>1424</v>
      </c>
      <c r="M4557">
        <v>2424937</v>
      </c>
      <c r="N4557">
        <v>90830</v>
      </c>
      <c r="O4557" s="59">
        <v>26259911</v>
      </c>
    </row>
    <row r="4558" spans="1:15" x14ac:dyDescent="0.3">
      <c r="A4558" t="s">
        <v>690</v>
      </c>
      <c r="B4558">
        <v>173</v>
      </c>
      <c r="C4558">
        <v>2</v>
      </c>
      <c r="D4558" s="18">
        <v>39125</v>
      </c>
      <c r="E4558" s="18">
        <v>39165</v>
      </c>
      <c r="F4558" t="s">
        <v>5960</v>
      </c>
      <c r="G4558" t="s">
        <v>5969</v>
      </c>
      <c r="H4558" t="s">
        <v>699</v>
      </c>
      <c r="I4558" t="s">
        <v>687</v>
      </c>
      <c r="J4558" t="s">
        <v>688</v>
      </c>
      <c r="K4558" t="s">
        <v>962</v>
      </c>
      <c r="L4558" t="s">
        <v>961</v>
      </c>
      <c r="M4558">
        <v>266686</v>
      </c>
      <c r="N4558">
        <v>70700</v>
      </c>
      <c r="O4558" s="59">
        <v>25396522</v>
      </c>
    </row>
    <row r="4559" spans="1:15" x14ac:dyDescent="0.3">
      <c r="A4559" t="s">
        <v>709</v>
      </c>
      <c r="B4559">
        <v>142.51</v>
      </c>
      <c r="C4559">
        <v>2</v>
      </c>
      <c r="D4559" s="18">
        <v>39191</v>
      </c>
      <c r="E4559" s="18">
        <v>39199</v>
      </c>
      <c r="F4559" t="s">
        <v>5957</v>
      </c>
      <c r="G4559" t="s">
        <v>5969</v>
      </c>
      <c r="H4559" t="s">
        <v>675</v>
      </c>
      <c r="I4559" t="s">
        <v>706</v>
      </c>
      <c r="J4559" t="s">
        <v>707</v>
      </c>
      <c r="K4559" t="s">
        <v>1423</v>
      </c>
      <c r="L4559" t="s">
        <v>1422</v>
      </c>
      <c r="M4559">
        <v>183687</v>
      </c>
      <c r="N4559">
        <v>30300</v>
      </c>
      <c r="O4559" s="59">
        <v>2092160</v>
      </c>
    </row>
    <row r="4560" spans="1:15" x14ac:dyDescent="0.3">
      <c r="A4560" t="s">
        <v>696</v>
      </c>
      <c r="B4560">
        <v>184.07</v>
      </c>
      <c r="C4560">
        <v>4</v>
      </c>
      <c r="D4560" s="18">
        <v>39187</v>
      </c>
      <c r="E4560" s="18">
        <v>39191</v>
      </c>
      <c r="F4560" t="s">
        <v>5957</v>
      </c>
      <c r="G4560" t="s">
        <v>5969</v>
      </c>
      <c r="H4560" t="s">
        <v>675</v>
      </c>
      <c r="I4560" t="s">
        <v>946</v>
      </c>
      <c r="J4560" t="s">
        <v>1124</v>
      </c>
      <c r="K4560" t="s">
        <v>1421</v>
      </c>
      <c r="L4560" t="s">
        <v>1420</v>
      </c>
      <c r="M4560">
        <v>2280592</v>
      </c>
      <c r="N4560">
        <v>30300</v>
      </c>
      <c r="O4560" s="59">
        <v>25884991</v>
      </c>
    </row>
    <row r="4561" spans="1:15" x14ac:dyDescent="0.3">
      <c r="A4561" t="s">
        <v>676</v>
      </c>
      <c r="B4561">
        <v>142.59</v>
      </c>
      <c r="C4561">
        <v>2</v>
      </c>
      <c r="D4561" s="18">
        <v>39145</v>
      </c>
      <c r="E4561" s="18">
        <v>39243</v>
      </c>
      <c r="F4561" t="s">
        <v>5960</v>
      </c>
      <c r="G4561" t="s">
        <v>5969</v>
      </c>
      <c r="H4561" t="s">
        <v>675</v>
      </c>
      <c r="I4561" t="s">
        <v>683</v>
      </c>
      <c r="J4561" t="s">
        <v>735</v>
      </c>
      <c r="K4561" t="s">
        <v>736</v>
      </c>
      <c r="L4561" t="s">
        <v>1419</v>
      </c>
      <c r="M4561">
        <v>246748</v>
      </c>
      <c r="N4561">
        <v>30300</v>
      </c>
      <c r="O4561" s="59">
        <v>1988325</v>
      </c>
    </row>
    <row r="4562" spans="1:15" x14ac:dyDescent="0.3">
      <c r="A4562" t="s">
        <v>696</v>
      </c>
      <c r="B4562">
        <v>145.02000000000001</v>
      </c>
      <c r="C4562">
        <v>3</v>
      </c>
      <c r="D4562" s="18">
        <v>39356</v>
      </c>
      <c r="E4562" s="18">
        <v>39378</v>
      </c>
      <c r="F4562" t="s">
        <v>5959</v>
      </c>
      <c r="G4562" t="s">
        <v>5969</v>
      </c>
      <c r="H4562" t="s">
        <v>675</v>
      </c>
      <c r="I4562" t="s">
        <v>765</v>
      </c>
      <c r="J4562" t="s">
        <v>766</v>
      </c>
      <c r="K4562" t="s">
        <v>765</v>
      </c>
      <c r="L4562" t="s">
        <v>1418</v>
      </c>
      <c r="M4562">
        <v>2395591</v>
      </c>
      <c r="N4562">
        <v>30300</v>
      </c>
      <c r="O4562" s="59">
        <v>27231958</v>
      </c>
    </row>
    <row r="4563" spans="1:15" x14ac:dyDescent="0.3">
      <c r="A4563" t="s">
        <v>676</v>
      </c>
      <c r="B4563">
        <v>86.31</v>
      </c>
      <c r="C4563">
        <v>2</v>
      </c>
      <c r="D4563" s="18">
        <v>39146</v>
      </c>
      <c r="E4563" s="18">
        <v>39230</v>
      </c>
      <c r="F4563" t="s">
        <v>5960</v>
      </c>
      <c r="G4563" t="s">
        <v>5969</v>
      </c>
      <c r="H4563" t="s">
        <v>681</v>
      </c>
      <c r="I4563" t="s">
        <v>678</v>
      </c>
      <c r="J4563" t="s">
        <v>679</v>
      </c>
      <c r="K4563" t="s">
        <v>882</v>
      </c>
      <c r="L4563" t="s">
        <v>1417</v>
      </c>
      <c r="M4563">
        <v>2585537</v>
      </c>
      <c r="N4563">
        <v>16000</v>
      </c>
      <c r="O4563" s="59">
        <v>25569232</v>
      </c>
    </row>
    <row r="4564" spans="1:15" x14ac:dyDescent="0.3">
      <c r="A4564" t="s">
        <v>690</v>
      </c>
      <c r="B4564">
        <v>98.91</v>
      </c>
      <c r="C4564">
        <v>1</v>
      </c>
      <c r="D4564" s="18">
        <v>39112</v>
      </c>
      <c r="E4564" s="18">
        <v>39132</v>
      </c>
      <c r="F4564" t="s">
        <v>5960</v>
      </c>
      <c r="G4564" t="s">
        <v>5969</v>
      </c>
      <c r="H4564" t="s">
        <v>681</v>
      </c>
      <c r="I4564" t="s">
        <v>711</v>
      </c>
      <c r="J4564" t="s">
        <v>712</v>
      </c>
      <c r="K4564" t="s">
        <v>1416</v>
      </c>
      <c r="L4564" t="s">
        <v>1319</v>
      </c>
      <c r="M4564">
        <v>158892</v>
      </c>
      <c r="N4564">
        <v>16000</v>
      </c>
      <c r="O4564" s="59">
        <v>25305744</v>
      </c>
    </row>
    <row r="4565" spans="1:15" x14ac:dyDescent="0.3">
      <c r="A4565" t="s">
        <v>696</v>
      </c>
      <c r="B4565">
        <v>175</v>
      </c>
      <c r="C4565">
        <v>3</v>
      </c>
      <c r="D4565" s="18">
        <v>39174</v>
      </c>
      <c r="E4565" s="18">
        <v>39175</v>
      </c>
      <c r="F4565" t="s">
        <v>5957</v>
      </c>
      <c r="G4565" t="s">
        <v>5968</v>
      </c>
      <c r="H4565" t="s">
        <v>720</v>
      </c>
      <c r="I4565" t="s">
        <v>693</v>
      </c>
      <c r="J4565" t="s">
        <v>694</v>
      </c>
      <c r="K4565" t="s">
        <v>1415</v>
      </c>
      <c r="L4565" t="s">
        <v>1414</v>
      </c>
      <c r="M4565">
        <v>345903</v>
      </c>
      <c r="N4565">
        <v>90830</v>
      </c>
      <c r="O4565" s="59">
        <v>25779425</v>
      </c>
    </row>
    <row r="4566" spans="1:15" x14ac:dyDescent="0.3">
      <c r="A4566" t="s">
        <v>690</v>
      </c>
      <c r="B4566">
        <v>98.41</v>
      </c>
      <c r="C4566">
        <v>1</v>
      </c>
      <c r="D4566" s="18">
        <v>39251</v>
      </c>
      <c r="E4566" s="18">
        <v>39259</v>
      </c>
      <c r="F4566" t="s">
        <v>5957</v>
      </c>
      <c r="G4566" t="s">
        <v>5969</v>
      </c>
      <c r="H4566" t="s">
        <v>681</v>
      </c>
      <c r="I4566" t="s">
        <v>711</v>
      </c>
      <c r="J4566" t="s">
        <v>712</v>
      </c>
      <c r="K4566" t="s">
        <v>1413</v>
      </c>
      <c r="L4566" t="s">
        <v>1412</v>
      </c>
      <c r="M4566">
        <v>136132</v>
      </c>
      <c r="N4566">
        <v>16000</v>
      </c>
      <c r="O4566" s="59">
        <v>26351290</v>
      </c>
    </row>
    <row r="4567" spans="1:15" x14ac:dyDescent="0.3">
      <c r="A4567" t="s">
        <v>690</v>
      </c>
      <c r="B4567">
        <v>192.66</v>
      </c>
      <c r="C4567">
        <v>3</v>
      </c>
      <c r="D4567" s="18">
        <v>39312</v>
      </c>
      <c r="E4567" s="18">
        <v>39316</v>
      </c>
      <c r="F4567" t="s">
        <v>5958</v>
      </c>
      <c r="G4567" t="s">
        <v>5969</v>
      </c>
      <c r="H4567" t="s">
        <v>699</v>
      </c>
      <c r="I4567" t="s">
        <v>839</v>
      </c>
      <c r="J4567" t="s">
        <v>797</v>
      </c>
      <c r="K4567" t="s">
        <v>1411</v>
      </c>
      <c r="L4567" t="s">
        <v>1410</v>
      </c>
      <c r="M4567">
        <v>141287</v>
      </c>
      <c r="N4567">
        <v>70700</v>
      </c>
      <c r="O4567" s="59">
        <v>26825573</v>
      </c>
    </row>
    <row r="4568" spans="1:15" x14ac:dyDescent="0.3">
      <c r="A4568" t="s">
        <v>690</v>
      </c>
      <c r="B4568">
        <v>111.33</v>
      </c>
      <c r="C4568">
        <v>1</v>
      </c>
      <c r="D4568" s="18">
        <v>39251</v>
      </c>
      <c r="E4568" s="18">
        <v>39289</v>
      </c>
      <c r="F4568" t="s">
        <v>5957</v>
      </c>
      <c r="G4568" t="s">
        <v>5969</v>
      </c>
      <c r="H4568" t="s">
        <v>681</v>
      </c>
      <c r="I4568" t="s">
        <v>687</v>
      </c>
      <c r="J4568" t="s">
        <v>688</v>
      </c>
      <c r="K4568" t="s">
        <v>1409</v>
      </c>
      <c r="L4568" t="s">
        <v>1408</v>
      </c>
      <c r="M4568">
        <v>259020</v>
      </c>
      <c r="N4568">
        <v>16000</v>
      </c>
      <c r="O4568" s="59">
        <v>26359832</v>
      </c>
    </row>
    <row r="4569" spans="1:15" x14ac:dyDescent="0.3">
      <c r="A4569" t="s">
        <v>690</v>
      </c>
      <c r="B4569">
        <v>124.33</v>
      </c>
      <c r="C4569">
        <v>1</v>
      </c>
      <c r="D4569" s="18">
        <v>39165</v>
      </c>
      <c r="E4569" s="18">
        <v>39176</v>
      </c>
      <c r="F4569" t="s">
        <v>5960</v>
      </c>
      <c r="G4569" t="s">
        <v>5969</v>
      </c>
      <c r="H4569" t="s">
        <v>681</v>
      </c>
      <c r="I4569" t="s">
        <v>722</v>
      </c>
      <c r="J4569" t="s">
        <v>797</v>
      </c>
      <c r="K4569" t="s">
        <v>1232</v>
      </c>
      <c r="L4569" t="s">
        <v>1407</v>
      </c>
      <c r="M4569">
        <v>126128</v>
      </c>
      <c r="N4569">
        <v>16000</v>
      </c>
      <c r="O4569" s="59">
        <v>25761826</v>
      </c>
    </row>
    <row r="4570" spans="1:15" x14ac:dyDescent="0.3">
      <c r="A4570" t="s">
        <v>709</v>
      </c>
      <c r="B4570">
        <v>192.3</v>
      </c>
      <c r="C4570">
        <v>3</v>
      </c>
      <c r="D4570" s="18">
        <v>39094</v>
      </c>
      <c r="E4570" s="18">
        <v>39099</v>
      </c>
      <c r="F4570" t="s">
        <v>5960</v>
      </c>
      <c r="G4570" t="s">
        <v>5968</v>
      </c>
      <c r="H4570" t="s">
        <v>755</v>
      </c>
      <c r="I4570" t="s">
        <v>706</v>
      </c>
      <c r="J4570" t="s">
        <v>707</v>
      </c>
      <c r="K4570" t="s">
        <v>1406</v>
      </c>
      <c r="L4570" t="s">
        <v>1405</v>
      </c>
      <c r="M4570">
        <v>2403346</v>
      </c>
      <c r="N4570">
        <v>87000</v>
      </c>
      <c r="O4570" s="59">
        <v>1922355</v>
      </c>
    </row>
    <row r="4571" spans="1:15" x14ac:dyDescent="0.3">
      <c r="A4571" t="s">
        <v>696</v>
      </c>
      <c r="B4571">
        <v>185.27</v>
      </c>
      <c r="C4571">
        <v>3</v>
      </c>
      <c r="D4571" s="18">
        <v>39159</v>
      </c>
      <c r="E4571" s="18">
        <v>39182</v>
      </c>
      <c r="F4571" t="s">
        <v>5960</v>
      </c>
      <c r="G4571" t="s">
        <v>5969</v>
      </c>
      <c r="H4571" t="s">
        <v>699</v>
      </c>
      <c r="I4571" t="s">
        <v>693</v>
      </c>
      <c r="J4571" t="s">
        <v>694</v>
      </c>
      <c r="K4571" t="s">
        <v>953</v>
      </c>
      <c r="L4571" t="s">
        <v>1404</v>
      </c>
      <c r="M4571">
        <v>960848</v>
      </c>
      <c r="N4571">
        <v>70700</v>
      </c>
      <c r="O4571" s="59">
        <v>25650803</v>
      </c>
    </row>
    <row r="4572" spans="1:15" x14ac:dyDescent="0.3">
      <c r="A4572" t="s">
        <v>696</v>
      </c>
      <c r="B4572">
        <v>139.68</v>
      </c>
      <c r="C4572">
        <v>2</v>
      </c>
      <c r="D4572" s="18">
        <v>39377</v>
      </c>
      <c r="E4572" s="18">
        <v>39389</v>
      </c>
      <c r="F4572" t="s">
        <v>5959</v>
      </c>
      <c r="G4572" t="s">
        <v>5968</v>
      </c>
      <c r="H4572" t="s">
        <v>720</v>
      </c>
      <c r="I4572" t="s">
        <v>693</v>
      </c>
      <c r="J4572" t="s">
        <v>694</v>
      </c>
      <c r="K4572" t="s">
        <v>1133</v>
      </c>
      <c r="L4572" t="s">
        <v>710</v>
      </c>
      <c r="M4572">
        <v>367668</v>
      </c>
      <c r="N4572">
        <v>90830</v>
      </c>
      <c r="O4572" s="59">
        <v>27345029</v>
      </c>
    </row>
    <row r="4573" spans="1:15" x14ac:dyDescent="0.3">
      <c r="A4573" t="s">
        <v>709</v>
      </c>
      <c r="B4573">
        <v>194.04</v>
      </c>
      <c r="C4573">
        <v>3</v>
      </c>
      <c r="D4573" s="18">
        <v>39229</v>
      </c>
      <c r="E4573" s="18">
        <v>39260</v>
      </c>
      <c r="F4573" t="s">
        <v>5957</v>
      </c>
      <c r="G4573" t="s">
        <v>5969</v>
      </c>
      <c r="H4573" t="s">
        <v>699</v>
      </c>
      <c r="I4573" t="s">
        <v>706</v>
      </c>
      <c r="J4573" t="s">
        <v>707</v>
      </c>
      <c r="K4573" t="s">
        <v>1403</v>
      </c>
      <c r="L4573" t="s">
        <v>1402</v>
      </c>
      <c r="M4573">
        <v>941462</v>
      </c>
      <c r="N4573">
        <v>70700</v>
      </c>
      <c r="O4573" s="59">
        <v>26125491</v>
      </c>
    </row>
    <row r="4574" spans="1:15" x14ac:dyDescent="0.3">
      <c r="A4574" t="s">
        <v>690</v>
      </c>
      <c r="B4574">
        <v>127.17</v>
      </c>
      <c r="C4574">
        <v>2</v>
      </c>
      <c r="D4574" s="18">
        <v>39296</v>
      </c>
      <c r="E4574" s="18">
        <v>39307</v>
      </c>
      <c r="F4574" t="s">
        <v>5958</v>
      </c>
      <c r="G4574" t="s">
        <v>5969</v>
      </c>
      <c r="H4574" t="s">
        <v>675</v>
      </c>
      <c r="I4574" t="s">
        <v>687</v>
      </c>
      <c r="J4574" t="s">
        <v>688</v>
      </c>
      <c r="K4574" t="s">
        <v>689</v>
      </c>
      <c r="L4574" t="s">
        <v>686</v>
      </c>
      <c r="M4574">
        <v>9195204</v>
      </c>
      <c r="N4574">
        <v>30300</v>
      </c>
      <c r="O4574" s="59">
        <v>26685093</v>
      </c>
    </row>
    <row r="4575" spans="1:15" x14ac:dyDescent="0.3">
      <c r="A4575" t="s">
        <v>690</v>
      </c>
      <c r="B4575">
        <v>96.59</v>
      </c>
      <c r="C4575">
        <v>2</v>
      </c>
      <c r="D4575" s="18">
        <v>39397</v>
      </c>
      <c r="E4575" s="18">
        <v>39433</v>
      </c>
      <c r="F4575" t="s">
        <v>5959</v>
      </c>
      <c r="G4575" t="s">
        <v>5969</v>
      </c>
      <c r="H4575" t="s">
        <v>681</v>
      </c>
      <c r="I4575" t="s">
        <v>711</v>
      </c>
      <c r="J4575" t="s">
        <v>712</v>
      </c>
      <c r="K4575" t="s">
        <v>1277</v>
      </c>
      <c r="L4575" t="s">
        <v>1401</v>
      </c>
      <c r="M4575">
        <v>138554</v>
      </c>
      <c r="N4575">
        <v>16000</v>
      </c>
      <c r="O4575" s="59">
        <v>27491358</v>
      </c>
    </row>
    <row r="4576" spans="1:15" x14ac:dyDescent="0.3">
      <c r="A4576" t="s">
        <v>690</v>
      </c>
      <c r="B4576">
        <v>126.38</v>
      </c>
      <c r="C4576">
        <v>2</v>
      </c>
      <c r="D4576" s="18">
        <v>39205</v>
      </c>
      <c r="E4576" s="18">
        <v>39243</v>
      </c>
      <c r="F4576" t="s">
        <v>5957</v>
      </c>
      <c r="G4576" t="s">
        <v>5969</v>
      </c>
      <c r="H4576" t="s">
        <v>675</v>
      </c>
      <c r="I4576" t="s">
        <v>711</v>
      </c>
      <c r="J4576" t="s">
        <v>712</v>
      </c>
      <c r="K4576" t="s">
        <v>1400</v>
      </c>
      <c r="L4576" t="s">
        <v>1399</v>
      </c>
      <c r="M4576">
        <v>140667</v>
      </c>
      <c r="N4576">
        <v>30300</v>
      </c>
      <c r="O4576" s="59">
        <v>25975619</v>
      </c>
    </row>
    <row r="4577" spans="1:15" x14ac:dyDescent="0.3">
      <c r="A4577" t="s">
        <v>696</v>
      </c>
      <c r="B4577">
        <v>125.23</v>
      </c>
      <c r="C4577">
        <v>2</v>
      </c>
      <c r="D4577" s="18">
        <v>39216</v>
      </c>
      <c r="E4577" s="18">
        <v>39225</v>
      </c>
      <c r="F4577" t="s">
        <v>5957</v>
      </c>
      <c r="G4577" t="s">
        <v>5969</v>
      </c>
      <c r="H4577" t="s">
        <v>681</v>
      </c>
      <c r="I4577" t="s">
        <v>693</v>
      </c>
      <c r="J4577" t="s">
        <v>694</v>
      </c>
      <c r="K4577" t="s">
        <v>1398</v>
      </c>
      <c r="L4577" t="s">
        <v>1397</v>
      </c>
      <c r="M4577">
        <v>345919</v>
      </c>
      <c r="N4577">
        <v>16000</v>
      </c>
      <c r="O4577" s="59">
        <v>25992011</v>
      </c>
    </row>
    <row r="4578" spans="1:15" x14ac:dyDescent="0.3">
      <c r="A4578" t="s">
        <v>709</v>
      </c>
      <c r="B4578">
        <v>115.68</v>
      </c>
      <c r="C4578">
        <v>2</v>
      </c>
      <c r="D4578" s="18">
        <v>39133</v>
      </c>
      <c r="E4578" s="18">
        <v>39182</v>
      </c>
      <c r="F4578" t="s">
        <v>5960</v>
      </c>
      <c r="G4578" t="s">
        <v>5969</v>
      </c>
      <c r="H4578" t="s">
        <v>681</v>
      </c>
      <c r="I4578" t="s">
        <v>771</v>
      </c>
      <c r="J4578" t="s">
        <v>772</v>
      </c>
      <c r="K4578" t="s">
        <v>1396</v>
      </c>
      <c r="L4578" t="s">
        <v>1395</v>
      </c>
      <c r="M4578">
        <v>69745</v>
      </c>
      <c r="N4578">
        <v>16000</v>
      </c>
      <c r="O4578" s="59">
        <v>1997823</v>
      </c>
    </row>
    <row r="4579" spans="1:15" x14ac:dyDescent="0.3">
      <c r="A4579" t="s">
        <v>690</v>
      </c>
      <c r="B4579">
        <v>123.68</v>
      </c>
      <c r="C4579">
        <v>3</v>
      </c>
      <c r="D4579" s="18">
        <v>39425</v>
      </c>
      <c r="E4579" s="18">
        <v>39457</v>
      </c>
      <c r="F4579" t="s">
        <v>5959</v>
      </c>
      <c r="G4579" t="s">
        <v>5969</v>
      </c>
      <c r="H4579" t="s">
        <v>675</v>
      </c>
      <c r="I4579" t="s">
        <v>711</v>
      </c>
      <c r="J4579" t="s">
        <v>712</v>
      </c>
      <c r="K4579" t="s">
        <v>1394</v>
      </c>
      <c r="L4579" t="s">
        <v>1393</v>
      </c>
      <c r="M4579">
        <v>1729488</v>
      </c>
      <c r="N4579">
        <v>30300</v>
      </c>
      <c r="O4579" s="59">
        <v>27764954</v>
      </c>
    </row>
    <row r="4580" spans="1:15" x14ac:dyDescent="0.3">
      <c r="A4580" t="s">
        <v>696</v>
      </c>
      <c r="B4580">
        <v>139.68</v>
      </c>
      <c r="C4580">
        <v>2</v>
      </c>
      <c r="D4580" s="18">
        <v>39360</v>
      </c>
      <c r="E4580" s="18">
        <v>39366</v>
      </c>
      <c r="F4580" t="s">
        <v>5959</v>
      </c>
      <c r="G4580" t="s">
        <v>5968</v>
      </c>
      <c r="H4580" t="s">
        <v>720</v>
      </c>
      <c r="I4580" t="s">
        <v>693</v>
      </c>
      <c r="J4580" t="s">
        <v>694</v>
      </c>
      <c r="K4580" t="s">
        <v>698</v>
      </c>
      <c r="L4580" t="s">
        <v>697</v>
      </c>
      <c r="M4580">
        <v>369153</v>
      </c>
      <c r="N4580">
        <v>90830</v>
      </c>
      <c r="O4580" s="59">
        <v>27234791</v>
      </c>
    </row>
    <row r="4581" spans="1:15" x14ac:dyDescent="0.3">
      <c r="A4581" t="s">
        <v>709</v>
      </c>
      <c r="B4581">
        <v>135.12</v>
      </c>
      <c r="C4581">
        <v>2</v>
      </c>
      <c r="D4581" s="18">
        <v>39131</v>
      </c>
      <c r="E4581" s="18">
        <v>39139</v>
      </c>
      <c r="F4581" t="s">
        <v>5960</v>
      </c>
      <c r="G4581" t="s">
        <v>5969</v>
      </c>
      <c r="H4581" t="s">
        <v>681</v>
      </c>
      <c r="I4581" t="s">
        <v>746</v>
      </c>
      <c r="J4581" t="s">
        <v>782</v>
      </c>
      <c r="K4581" t="s">
        <v>1392</v>
      </c>
      <c r="L4581" t="s">
        <v>1391</v>
      </c>
      <c r="M4581">
        <v>382957</v>
      </c>
      <c r="N4581">
        <v>16000</v>
      </c>
      <c r="O4581" s="59">
        <v>17655660</v>
      </c>
    </row>
    <row r="4582" spans="1:15" x14ac:dyDescent="0.3">
      <c r="A4582" t="s">
        <v>676</v>
      </c>
      <c r="B4582">
        <v>86.31</v>
      </c>
      <c r="C4582">
        <v>2</v>
      </c>
      <c r="D4582" s="18">
        <v>39158</v>
      </c>
      <c r="E4582" s="18">
        <v>39217</v>
      </c>
      <c r="F4582" t="s">
        <v>5960</v>
      </c>
      <c r="G4582" t="s">
        <v>5969</v>
      </c>
      <c r="H4582" t="s">
        <v>681</v>
      </c>
      <c r="I4582" t="s">
        <v>678</v>
      </c>
      <c r="J4582" t="s">
        <v>679</v>
      </c>
      <c r="K4582" t="s">
        <v>1390</v>
      </c>
      <c r="L4582" t="s">
        <v>1389</v>
      </c>
      <c r="M4582">
        <v>296924</v>
      </c>
      <c r="N4582">
        <v>16000</v>
      </c>
      <c r="O4582" s="59">
        <v>25672591</v>
      </c>
    </row>
    <row r="4583" spans="1:15" x14ac:dyDescent="0.3">
      <c r="A4583" t="s">
        <v>696</v>
      </c>
      <c r="B4583">
        <v>175</v>
      </c>
      <c r="C4583">
        <v>3</v>
      </c>
      <c r="D4583" s="18">
        <v>39163</v>
      </c>
      <c r="E4583" s="18">
        <v>39183</v>
      </c>
      <c r="F4583" t="s">
        <v>5960</v>
      </c>
      <c r="G4583" t="s">
        <v>5968</v>
      </c>
      <c r="H4583" t="s">
        <v>720</v>
      </c>
      <c r="I4583" t="s">
        <v>693</v>
      </c>
      <c r="J4583" t="s">
        <v>694</v>
      </c>
      <c r="K4583" t="s">
        <v>1388</v>
      </c>
      <c r="L4583" t="s">
        <v>1387</v>
      </c>
      <c r="M4583">
        <v>1902528</v>
      </c>
      <c r="N4583">
        <v>90830</v>
      </c>
      <c r="O4583" s="59">
        <v>25676500</v>
      </c>
    </row>
    <row r="4584" spans="1:15" x14ac:dyDescent="0.3">
      <c r="A4584" t="s">
        <v>690</v>
      </c>
      <c r="B4584">
        <v>137.02000000000001</v>
      </c>
      <c r="C4584">
        <v>3</v>
      </c>
      <c r="D4584" s="18">
        <v>39283</v>
      </c>
      <c r="E4584" s="18">
        <v>39321</v>
      </c>
      <c r="F4584" t="s">
        <v>5958</v>
      </c>
      <c r="G4584" t="s">
        <v>5969</v>
      </c>
      <c r="H4584" t="s">
        <v>675</v>
      </c>
      <c r="I4584" t="s">
        <v>722</v>
      </c>
      <c r="J4584" t="s">
        <v>723</v>
      </c>
      <c r="K4584" t="s">
        <v>1234</v>
      </c>
      <c r="L4584" t="s">
        <v>1386</v>
      </c>
      <c r="M4584">
        <v>163433</v>
      </c>
      <c r="N4584">
        <v>30300</v>
      </c>
      <c r="O4584" s="59">
        <v>26677006</v>
      </c>
    </row>
    <row r="4585" spans="1:15" x14ac:dyDescent="0.3">
      <c r="A4585" t="s">
        <v>709</v>
      </c>
      <c r="B4585">
        <v>115.68</v>
      </c>
      <c r="C4585">
        <v>2</v>
      </c>
      <c r="D4585" s="18">
        <v>39117</v>
      </c>
      <c r="E4585" s="18">
        <v>39158</v>
      </c>
      <c r="F4585" t="s">
        <v>5960</v>
      </c>
      <c r="G4585" t="s">
        <v>5969</v>
      </c>
      <c r="H4585" t="s">
        <v>681</v>
      </c>
      <c r="I4585" t="s">
        <v>771</v>
      </c>
      <c r="J4585" t="s">
        <v>772</v>
      </c>
      <c r="K4585" t="s">
        <v>1385</v>
      </c>
      <c r="L4585" t="s">
        <v>1384</v>
      </c>
      <c r="M4585">
        <v>70935</v>
      </c>
      <c r="N4585">
        <v>16000</v>
      </c>
      <c r="O4585" s="59">
        <v>25349984</v>
      </c>
    </row>
    <row r="4586" spans="1:15" x14ac:dyDescent="0.3">
      <c r="A4586" t="s">
        <v>709</v>
      </c>
      <c r="B4586">
        <v>134.01</v>
      </c>
      <c r="C4586">
        <v>3</v>
      </c>
      <c r="D4586" s="18">
        <v>39305</v>
      </c>
      <c r="E4586" s="18">
        <v>39333</v>
      </c>
      <c r="F4586" t="s">
        <v>5958</v>
      </c>
      <c r="G4586" t="s">
        <v>5969</v>
      </c>
      <c r="H4586" t="s">
        <v>681</v>
      </c>
      <c r="I4586" t="s">
        <v>746</v>
      </c>
      <c r="J4586" t="s">
        <v>747</v>
      </c>
      <c r="K4586" t="s">
        <v>1383</v>
      </c>
      <c r="L4586" t="s">
        <v>1382</v>
      </c>
      <c r="M4586">
        <v>380812</v>
      </c>
      <c r="N4586">
        <v>16000</v>
      </c>
      <c r="O4586" s="59">
        <v>17755671</v>
      </c>
    </row>
    <row r="4587" spans="1:15" x14ac:dyDescent="0.3">
      <c r="A4587" t="s">
        <v>709</v>
      </c>
      <c r="B4587">
        <v>129.91999999999999</v>
      </c>
      <c r="C4587">
        <v>3</v>
      </c>
      <c r="D4587" s="18">
        <v>39346</v>
      </c>
      <c r="E4587" s="18">
        <v>39383</v>
      </c>
      <c r="F4587" t="s">
        <v>5958</v>
      </c>
      <c r="G4587" t="s">
        <v>5969</v>
      </c>
      <c r="H4587" t="s">
        <v>675</v>
      </c>
      <c r="I4587" t="s">
        <v>771</v>
      </c>
      <c r="J4587" t="s">
        <v>750</v>
      </c>
      <c r="K4587" t="s">
        <v>1285</v>
      </c>
      <c r="L4587" t="s">
        <v>1284</v>
      </c>
      <c r="M4587">
        <v>2643529</v>
      </c>
      <c r="N4587">
        <v>30300</v>
      </c>
      <c r="O4587" s="59">
        <v>27102793</v>
      </c>
    </row>
    <row r="4588" spans="1:15" x14ac:dyDescent="0.3">
      <c r="A4588" t="s">
        <v>690</v>
      </c>
      <c r="B4588">
        <v>100.7</v>
      </c>
      <c r="C4588">
        <v>2</v>
      </c>
      <c r="D4588" s="18">
        <v>39402</v>
      </c>
      <c r="E4588" s="18">
        <v>39442</v>
      </c>
      <c r="F4588" t="s">
        <v>5959</v>
      </c>
      <c r="G4588" t="s">
        <v>5969</v>
      </c>
      <c r="H4588" t="s">
        <v>681</v>
      </c>
      <c r="I4588" t="s">
        <v>722</v>
      </c>
      <c r="J4588" t="s">
        <v>797</v>
      </c>
      <c r="K4588" t="s">
        <v>1292</v>
      </c>
      <c r="L4588" t="s">
        <v>1381</v>
      </c>
      <c r="M4588">
        <v>105977</v>
      </c>
      <c r="N4588">
        <v>16000</v>
      </c>
      <c r="O4588" s="59">
        <v>27543509</v>
      </c>
    </row>
    <row r="4589" spans="1:15" x14ac:dyDescent="0.3">
      <c r="A4589" t="s">
        <v>709</v>
      </c>
      <c r="B4589">
        <v>139.11000000000001</v>
      </c>
      <c r="C4589">
        <v>2</v>
      </c>
      <c r="D4589" s="18">
        <v>39375</v>
      </c>
      <c r="E4589" s="18">
        <v>39391</v>
      </c>
      <c r="F4589" t="s">
        <v>5959</v>
      </c>
      <c r="G4589" t="s">
        <v>5969</v>
      </c>
      <c r="H4589" t="s">
        <v>675</v>
      </c>
      <c r="I4589" t="s">
        <v>771</v>
      </c>
      <c r="J4589" t="s">
        <v>772</v>
      </c>
      <c r="K4589" t="s">
        <v>1380</v>
      </c>
      <c r="L4589" t="s">
        <v>1379</v>
      </c>
      <c r="M4589">
        <v>72743</v>
      </c>
      <c r="N4589">
        <v>30300</v>
      </c>
      <c r="O4589" s="59">
        <v>27320613</v>
      </c>
    </row>
    <row r="4590" spans="1:15" x14ac:dyDescent="0.3">
      <c r="A4590" t="s">
        <v>696</v>
      </c>
      <c r="B4590">
        <v>168.49</v>
      </c>
      <c r="C4590">
        <v>3</v>
      </c>
      <c r="D4590" s="18">
        <v>39240</v>
      </c>
      <c r="E4590" s="18">
        <v>39264</v>
      </c>
      <c r="F4590" t="s">
        <v>5957</v>
      </c>
      <c r="G4590" t="s">
        <v>5968</v>
      </c>
      <c r="H4590" t="s">
        <v>720</v>
      </c>
      <c r="I4590" t="s">
        <v>693</v>
      </c>
      <c r="J4590" t="s">
        <v>694</v>
      </c>
      <c r="K4590" t="s">
        <v>1378</v>
      </c>
      <c r="L4590" t="s">
        <v>1377</v>
      </c>
      <c r="M4590">
        <v>2870685</v>
      </c>
      <c r="N4590">
        <v>90830</v>
      </c>
      <c r="O4590" s="59">
        <v>26260498</v>
      </c>
    </row>
    <row r="4591" spans="1:15" x14ac:dyDescent="0.3">
      <c r="A4591" t="s">
        <v>676</v>
      </c>
      <c r="B4591">
        <v>94.03</v>
      </c>
      <c r="C4591">
        <v>1</v>
      </c>
      <c r="D4591" s="18">
        <v>39286</v>
      </c>
      <c r="E4591" s="18">
        <v>39378</v>
      </c>
      <c r="F4591" t="s">
        <v>5958</v>
      </c>
      <c r="G4591" t="s">
        <v>5969</v>
      </c>
      <c r="H4591" t="s">
        <v>681</v>
      </c>
      <c r="I4591" t="s">
        <v>683</v>
      </c>
      <c r="J4591" t="s">
        <v>684</v>
      </c>
      <c r="K4591" t="s">
        <v>685</v>
      </c>
      <c r="L4591" t="s">
        <v>1376</v>
      </c>
      <c r="M4591">
        <v>797242</v>
      </c>
      <c r="N4591">
        <v>16000</v>
      </c>
      <c r="O4591" s="59">
        <v>26633735</v>
      </c>
    </row>
    <row r="4592" spans="1:15" x14ac:dyDescent="0.3">
      <c r="A4592" t="s">
        <v>690</v>
      </c>
      <c r="B4592">
        <v>111.33</v>
      </c>
      <c r="C4592">
        <v>1</v>
      </c>
      <c r="D4592" s="18">
        <v>39408</v>
      </c>
      <c r="E4592" s="18">
        <v>39413</v>
      </c>
      <c r="F4592" t="s">
        <v>5959</v>
      </c>
      <c r="G4592" t="s">
        <v>5969</v>
      </c>
      <c r="H4592" t="s">
        <v>681</v>
      </c>
      <c r="I4592" t="s">
        <v>687</v>
      </c>
      <c r="J4592" t="s">
        <v>688</v>
      </c>
      <c r="K4592" t="s">
        <v>1375</v>
      </c>
      <c r="L4592" t="s">
        <v>1374</v>
      </c>
      <c r="M4592">
        <v>259696</v>
      </c>
      <c r="N4592">
        <v>16000</v>
      </c>
      <c r="O4592" s="59">
        <v>27609146</v>
      </c>
    </row>
    <row r="4593" spans="1:15" x14ac:dyDescent="0.3">
      <c r="A4593" t="s">
        <v>690</v>
      </c>
      <c r="B4593">
        <v>92.9</v>
      </c>
      <c r="C4593">
        <v>2</v>
      </c>
      <c r="D4593" s="18">
        <v>39359</v>
      </c>
      <c r="E4593" s="18">
        <v>39382</v>
      </c>
      <c r="F4593" t="s">
        <v>5959</v>
      </c>
      <c r="G4593" t="s">
        <v>5969</v>
      </c>
      <c r="H4593" t="s">
        <v>681</v>
      </c>
      <c r="I4593" t="s">
        <v>711</v>
      </c>
      <c r="J4593" t="s">
        <v>712</v>
      </c>
      <c r="K4593" t="s">
        <v>801</v>
      </c>
      <c r="L4593" t="s">
        <v>1373</v>
      </c>
      <c r="M4593">
        <v>2879429</v>
      </c>
      <c r="N4593">
        <v>16000</v>
      </c>
      <c r="O4593" s="59">
        <v>27053225</v>
      </c>
    </row>
    <row r="4594" spans="1:15" x14ac:dyDescent="0.3">
      <c r="A4594" t="s">
        <v>696</v>
      </c>
      <c r="B4594">
        <v>175.83</v>
      </c>
      <c r="C4594">
        <v>3</v>
      </c>
      <c r="D4594" s="18">
        <v>39300</v>
      </c>
      <c r="E4594" s="18">
        <v>39318</v>
      </c>
      <c r="F4594" t="s">
        <v>5958</v>
      </c>
      <c r="G4594" t="s">
        <v>5968</v>
      </c>
      <c r="H4594" t="s">
        <v>755</v>
      </c>
      <c r="I4594" t="s">
        <v>693</v>
      </c>
      <c r="J4594" t="s">
        <v>694</v>
      </c>
      <c r="K4594" t="s">
        <v>1372</v>
      </c>
      <c r="L4594" t="s">
        <v>1371</v>
      </c>
      <c r="M4594">
        <v>2738555</v>
      </c>
      <c r="N4594">
        <v>87000</v>
      </c>
      <c r="O4594" s="59">
        <v>26719082</v>
      </c>
    </row>
    <row r="4595" spans="1:15" x14ac:dyDescent="0.3">
      <c r="A4595" t="s">
        <v>690</v>
      </c>
      <c r="B4595">
        <v>123.68</v>
      </c>
      <c r="C4595">
        <v>3</v>
      </c>
      <c r="D4595" s="18">
        <v>39362</v>
      </c>
      <c r="E4595" s="18">
        <v>39388</v>
      </c>
      <c r="F4595" t="s">
        <v>5959</v>
      </c>
      <c r="G4595" t="s">
        <v>5969</v>
      </c>
      <c r="H4595" t="s">
        <v>675</v>
      </c>
      <c r="I4595" t="s">
        <v>711</v>
      </c>
      <c r="J4595" t="s">
        <v>712</v>
      </c>
      <c r="K4595" t="s">
        <v>1370</v>
      </c>
      <c r="L4595" t="s">
        <v>1369</v>
      </c>
      <c r="M4595">
        <v>147900</v>
      </c>
      <c r="N4595">
        <v>30300</v>
      </c>
      <c r="O4595" s="59">
        <v>27217139</v>
      </c>
    </row>
    <row r="4596" spans="1:15" x14ac:dyDescent="0.3">
      <c r="A4596" t="s">
        <v>690</v>
      </c>
      <c r="B4596">
        <v>171.66</v>
      </c>
      <c r="C4596">
        <v>2</v>
      </c>
      <c r="D4596" s="18">
        <v>39101</v>
      </c>
      <c r="E4596" s="18">
        <v>39132</v>
      </c>
      <c r="F4596" t="s">
        <v>5960</v>
      </c>
      <c r="G4596" t="s">
        <v>5969</v>
      </c>
      <c r="H4596" t="s">
        <v>699</v>
      </c>
      <c r="I4596" t="s">
        <v>711</v>
      </c>
      <c r="J4596" t="s">
        <v>712</v>
      </c>
      <c r="K4596" t="s">
        <v>1368</v>
      </c>
      <c r="L4596" t="s">
        <v>1367</v>
      </c>
      <c r="M4596">
        <v>1952825</v>
      </c>
      <c r="N4596">
        <v>70700</v>
      </c>
      <c r="O4596" s="59">
        <v>25197364</v>
      </c>
    </row>
    <row r="4597" spans="1:15" x14ac:dyDescent="0.3">
      <c r="A4597" t="s">
        <v>696</v>
      </c>
      <c r="B4597">
        <v>168.82</v>
      </c>
      <c r="C4597">
        <v>2</v>
      </c>
      <c r="D4597" s="18">
        <v>39384</v>
      </c>
      <c r="E4597" s="18">
        <v>39407</v>
      </c>
      <c r="F4597" t="s">
        <v>5959</v>
      </c>
      <c r="G4597" t="s">
        <v>5968</v>
      </c>
      <c r="H4597" t="s">
        <v>720</v>
      </c>
      <c r="I4597" t="s">
        <v>693</v>
      </c>
      <c r="J4597" t="s">
        <v>694</v>
      </c>
      <c r="K4597" t="s">
        <v>717</v>
      </c>
      <c r="L4597" t="s">
        <v>908</v>
      </c>
      <c r="M4597">
        <v>2519099</v>
      </c>
      <c r="N4597">
        <v>90830</v>
      </c>
      <c r="O4597" s="59">
        <v>2441080</v>
      </c>
    </row>
    <row r="4598" spans="1:15" x14ac:dyDescent="0.3">
      <c r="A4598" t="s">
        <v>690</v>
      </c>
      <c r="B4598">
        <v>92.9</v>
      </c>
      <c r="C4598">
        <v>2</v>
      </c>
      <c r="D4598" s="18">
        <v>39219</v>
      </c>
      <c r="E4598" s="18">
        <v>39235</v>
      </c>
      <c r="F4598" t="s">
        <v>5957</v>
      </c>
      <c r="G4598" t="s">
        <v>5969</v>
      </c>
      <c r="H4598" t="s">
        <v>681</v>
      </c>
      <c r="I4598" t="s">
        <v>711</v>
      </c>
      <c r="J4598" t="s">
        <v>712</v>
      </c>
      <c r="K4598" t="s">
        <v>1366</v>
      </c>
      <c r="L4598" t="s">
        <v>1365</v>
      </c>
      <c r="M4598">
        <v>150019</v>
      </c>
      <c r="N4598">
        <v>16000</v>
      </c>
      <c r="O4598" s="59">
        <v>26136126</v>
      </c>
    </row>
    <row r="4599" spans="1:15" x14ac:dyDescent="0.3">
      <c r="A4599" t="s">
        <v>690</v>
      </c>
      <c r="B4599">
        <v>126.38</v>
      </c>
      <c r="C4599">
        <v>2</v>
      </c>
      <c r="D4599" s="18">
        <v>39403</v>
      </c>
      <c r="E4599" s="18">
        <v>39410</v>
      </c>
      <c r="F4599" t="s">
        <v>5959</v>
      </c>
      <c r="G4599" t="s">
        <v>5969</v>
      </c>
      <c r="H4599" t="s">
        <v>675</v>
      </c>
      <c r="I4599" t="s">
        <v>711</v>
      </c>
      <c r="J4599" t="s">
        <v>712</v>
      </c>
      <c r="K4599" t="s">
        <v>1277</v>
      </c>
      <c r="L4599" t="s">
        <v>1364</v>
      </c>
      <c r="M4599">
        <v>985742</v>
      </c>
      <c r="N4599">
        <v>30300</v>
      </c>
      <c r="O4599" s="59">
        <v>27623229</v>
      </c>
    </row>
    <row r="4600" spans="1:15" x14ac:dyDescent="0.3">
      <c r="A4600" t="s">
        <v>696</v>
      </c>
      <c r="B4600">
        <v>125.7</v>
      </c>
      <c r="C4600">
        <v>1</v>
      </c>
      <c r="D4600" s="18">
        <v>39356</v>
      </c>
      <c r="E4600" s="18">
        <v>39373</v>
      </c>
      <c r="F4600" t="s">
        <v>5959</v>
      </c>
      <c r="G4600" t="s">
        <v>5969</v>
      </c>
      <c r="H4600" t="s">
        <v>681</v>
      </c>
      <c r="I4600" t="s">
        <v>693</v>
      </c>
      <c r="J4600" t="s">
        <v>694</v>
      </c>
      <c r="K4600" t="s">
        <v>1045</v>
      </c>
      <c r="L4600" t="s">
        <v>1363</v>
      </c>
      <c r="M4600">
        <v>2759832</v>
      </c>
      <c r="N4600">
        <v>16000</v>
      </c>
      <c r="O4600" s="59">
        <v>27234038</v>
      </c>
    </row>
    <row r="4601" spans="1:15" x14ac:dyDescent="0.3">
      <c r="A4601" t="s">
        <v>690</v>
      </c>
      <c r="B4601">
        <v>181.83</v>
      </c>
      <c r="C4601">
        <v>4</v>
      </c>
      <c r="D4601" s="18">
        <v>39405</v>
      </c>
      <c r="E4601" s="18">
        <v>39438</v>
      </c>
      <c r="F4601" t="s">
        <v>5959</v>
      </c>
      <c r="G4601" t="s">
        <v>5969</v>
      </c>
      <c r="H4601" t="s">
        <v>699</v>
      </c>
      <c r="I4601" t="s">
        <v>711</v>
      </c>
      <c r="J4601" t="s">
        <v>712</v>
      </c>
      <c r="K4601" t="s">
        <v>935</v>
      </c>
      <c r="L4601" t="s">
        <v>1362</v>
      </c>
      <c r="M4601">
        <v>2885169</v>
      </c>
      <c r="N4601">
        <v>70700</v>
      </c>
      <c r="O4601" s="59">
        <v>27535714</v>
      </c>
    </row>
    <row r="4602" spans="1:15" x14ac:dyDescent="0.3">
      <c r="A4602" t="s">
        <v>696</v>
      </c>
      <c r="B4602">
        <v>139.68</v>
      </c>
      <c r="C4602">
        <v>2</v>
      </c>
      <c r="D4602" s="18">
        <v>39361</v>
      </c>
      <c r="E4602" s="18">
        <v>39381</v>
      </c>
      <c r="F4602" t="s">
        <v>5959</v>
      </c>
      <c r="G4602" t="s">
        <v>5968</v>
      </c>
      <c r="H4602" t="s">
        <v>720</v>
      </c>
      <c r="I4602" t="s">
        <v>693</v>
      </c>
      <c r="J4602" t="s">
        <v>694</v>
      </c>
      <c r="K4602" t="s">
        <v>698</v>
      </c>
      <c r="L4602" t="s">
        <v>1361</v>
      </c>
      <c r="M4602">
        <v>368088</v>
      </c>
      <c r="N4602">
        <v>90830</v>
      </c>
      <c r="O4602" s="59">
        <v>27234756</v>
      </c>
    </row>
    <row r="4603" spans="1:15" x14ac:dyDescent="0.3">
      <c r="A4603" t="s">
        <v>690</v>
      </c>
      <c r="B4603">
        <v>137.02000000000001</v>
      </c>
      <c r="C4603">
        <v>3</v>
      </c>
      <c r="D4603" s="18">
        <v>39104</v>
      </c>
      <c r="E4603" s="18">
        <v>39140</v>
      </c>
      <c r="F4603" t="s">
        <v>5960</v>
      </c>
      <c r="G4603" t="s">
        <v>5969</v>
      </c>
      <c r="H4603" t="s">
        <v>675</v>
      </c>
      <c r="I4603" t="s">
        <v>722</v>
      </c>
      <c r="J4603" t="s">
        <v>723</v>
      </c>
      <c r="K4603" t="s">
        <v>1360</v>
      </c>
      <c r="L4603" t="s">
        <v>1359</v>
      </c>
      <c r="M4603">
        <v>164320</v>
      </c>
      <c r="N4603">
        <v>30300</v>
      </c>
      <c r="O4603" s="59">
        <v>1944632</v>
      </c>
    </row>
    <row r="4604" spans="1:15" x14ac:dyDescent="0.3">
      <c r="A4604" t="s">
        <v>696</v>
      </c>
      <c r="B4604">
        <v>185.27</v>
      </c>
      <c r="C4604">
        <v>3</v>
      </c>
      <c r="D4604" s="18">
        <v>39276</v>
      </c>
      <c r="E4604" s="18">
        <v>39288</v>
      </c>
      <c r="F4604" t="s">
        <v>5958</v>
      </c>
      <c r="G4604" t="s">
        <v>5969</v>
      </c>
      <c r="H4604" t="s">
        <v>699</v>
      </c>
      <c r="I4604" t="s">
        <v>693</v>
      </c>
      <c r="J4604" t="s">
        <v>694</v>
      </c>
      <c r="K4604" t="s">
        <v>953</v>
      </c>
      <c r="L4604" t="s">
        <v>1358</v>
      </c>
      <c r="M4604">
        <v>960983</v>
      </c>
      <c r="N4604">
        <v>70700</v>
      </c>
      <c r="O4604" s="59">
        <v>26557348</v>
      </c>
    </row>
    <row r="4605" spans="1:15" x14ac:dyDescent="0.3">
      <c r="A4605" t="s">
        <v>709</v>
      </c>
      <c r="B4605">
        <v>135.12</v>
      </c>
      <c r="C4605">
        <v>2</v>
      </c>
      <c r="D4605" s="18">
        <v>39291</v>
      </c>
      <c r="E4605" s="18">
        <v>39299</v>
      </c>
      <c r="F4605" t="s">
        <v>5958</v>
      </c>
      <c r="G4605" t="s">
        <v>5969</v>
      </c>
      <c r="H4605" t="s">
        <v>681</v>
      </c>
      <c r="I4605" t="s">
        <v>746</v>
      </c>
      <c r="J4605" t="s">
        <v>782</v>
      </c>
      <c r="K4605" t="s">
        <v>1064</v>
      </c>
      <c r="L4605" t="s">
        <v>1357</v>
      </c>
      <c r="M4605">
        <v>382865</v>
      </c>
      <c r="N4605">
        <v>16000</v>
      </c>
      <c r="O4605" s="59">
        <v>17751780</v>
      </c>
    </row>
    <row r="4606" spans="1:15" x14ac:dyDescent="0.3">
      <c r="A4606" t="s">
        <v>690</v>
      </c>
      <c r="B4606">
        <v>127.17</v>
      </c>
      <c r="C4606">
        <v>2</v>
      </c>
      <c r="D4606" s="18">
        <v>39157</v>
      </c>
      <c r="E4606" s="18">
        <v>39196</v>
      </c>
      <c r="F4606" t="s">
        <v>5960</v>
      </c>
      <c r="G4606" t="s">
        <v>5969</v>
      </c>
      <c r="H4606" t="s">
        <v>675</v>
      </c>
      <c r="I4606" t="s">
        <v>687</v>
      </c>
      <c r="J4606" t="s">
        <v>688</v>
      </c>
      <c r="K4606" t="s">
        <v>1038</v>
      </c>
      <c r="L4606" t="s">
        <v>1356</v>
      </c>
      <c r="M4606">
        <v>2864551</v>
      </c>
      <c r="N4606">
        <v>30300</v>
      </c>
      <c r="O4606" s="59">
        <v>25670083</v>
      </c>
    </row>
    <row r="4607" spans="1:15" x14ac:dyDescent="0.3">
      <c r="A4607" t="s">
        <v>676</v>
      </c>
      <c r="B4607">
        <v>164.77</v>
      </c>
      <c r="C4607">
        <v>2</v>
      </c>
      <c r="D4607" s="18">
        <v>39262</v>
      </c>
      <c r="E4607" s="18">
        <v>39328</v>
      </c>
      <c r="F4607" t="s">
        <v>5957</v>
      </c>
      <c r="G4607" t="s">
        <v>5968</v>
      </c>
      <c r="H4607" t="s">
        <v>720</v>
      </c>
      <c r="I4607" t="s">
        <v>683</v>
      </c>
      <c r="J4607" t="s">
        <v>735</v>
      </c>
      <c r="K4607" t="s">
        <v>895</v>
      </c>
      <c r="L4607" t="s">
        <v>1355</v>
      </c>
      <c r="M4607">
        <v>2828919</v>
      </c>
      <c r="N4607">
        <v>90830</v>
      </c>
      <c r="O4607" s="59">
        <v>26464359</v>
      </c>
    </row>
    <row r="4608" spans="1:15" x14ac:dyDescent="0.3">
      <c r="A4608" t="s">
        <v>696</v>
      </c>
      <c r="B4608">
        <v>185.27</v>
      </c>
      <c r="C4608">
        <v>3</v>
      </c>
      <c r="D4608" s="18">
        <v>39431</v>
      </c>
      <c r="E4608" s="18">
        <v>39446</v>
      </c>
      <c r="F4608" t="s">
        <v>5959</v>
      </c>
      <c r="G4608" t="s">
        <v>5969</v>
      </c>
      <c r="H4608" t="s">
        <v>699</v>
      </c>
      <c r="I4608" t="s">
        <v>693</v>
      </c>
      <c r="J4608" t="s">
        <v>694</v>
      </c>
      <c r="K4608" t="s">
        <v>897</v>
      </c>
      <c r="L4608" t="s">
        <v>1354</v>
      </c>
      <c r="M4608">
        <v>961053</v>
      </c>
      <c r="N4608">
        <v>70700</v>
      </c>
      <c r="O4608" s="59">
        <v>27754718</v>
      </c>
    </row>
    <row r="4609" spans="1:15" x14ac:dyDescent="0.3">
      <c r="A4609" t="s">
        <v>709</v>
      </c>
      <c r="B4609">
        <v>180.19</v>
      </c>
      <c r="C4609">
        <v>3</v>
      </c>
      <c r="D4609" s="18">
        <v>39283</v>
      </c>
      <c r="E4609" s="18">
        <v>39322</v>
      </c>
      <c r="F4609" t="s">
        <v>5958</v>
      </c>
      <c r="G4609" t="s">
        <v>5968</v>
      </c>
      <c r="H4609" t="s">
        <v>755</v>
      </c>
      <c r="I4609" t="s">
        <v>771</v>
      </c>
      <c r="J4609" t="s">
        <v>750</v>
      </c>
      <c r="K4609" t="s">
        <v>817</v>
      </c>
      <c r="L4609" t="s">
        <v>1353</v>
      </c>
      <c r="M4609">
        <v>2825753</v>
      </c>
      <c r="N4609">
        <v>87000</v>
      </c>
      <c r="O4609" s="59">
        <v>26608601</v>
      </c>
    </row>
    <row r="4610" spans="1:15" x14ac:dyDescent="0.3">
      <c r="A4610" t="s">
        <v>676</v>
      </c>
      <c r="B4610">
        <v>183.17</v>
      </c>
      <c r="C4610">
        <v>2</v>
      </c>
      <c r="D4610" s="18">
        <v>39408</v>
      </c>
      <c r="E4610" s="18">
        <v>39462</v>
      </c>
      <c r="F4610" t="s">
        <v>5959</v>
      </c>
      <c r="G4610" t="s">
        <v>5969</v>
      </c>
      <c r="H4610" t="s">
        <v>699</v>
      </c>
      <c r="I4610" t="s">
        <v>683</v>
      </c>
      <c r="J4610" t="s">
        <v>703</v>
      </c>
      <c r="K4610" t="s">
        <v>1021</v>
      </c>
      <c r="L4610" t="s">
        <v>1173</v>
      </c>
      <c r="M4610">
        <v>923786</v>
      </c>
      <c r="N4610">
        <v>70700</v>
      </c>
      <c r="O4610" s="59">
        <v>27589230</v>
      </c>
    </row>
    <row r="4611" spans="1:15" x14ac:dyDescent="0.3">
      <c r="A4611" t="s">
        <v>690</v>
      </c>
      <c r="B4611">
        <v>98.41</v>
      </c>
      <c r="C4611">
        <v>1</v>
      </c>
      <c r="D4611" s="18">
        <v>39307</v>
      </c>
      <c r="E4611" s="18">
        <v>39317</v>
      </c>
      <c r="F4611" t="s">
        <v>5958</v>
      </c>
      <c r="G4611" t="s">
        <v>5969</v>
      </c>
      <c r="H4611" t="s">
        <v>681</v>
      </c>
      <c r="I4611" t="s">
        <v>711</v>
      </c>
      <c r="J4611" t="s">
        <v>712</v>
      </c>
      <c r="K4611" t="s">
        <v>1352</v>
      </c>
      <c r="L4611" t="s">
        <v>1351</v>
      </c>
      <c r="M4611">
        <v>2930118</v>
      </c>
      <c r="N4611">
        <v>16000</v>
      </c>
      <c r="O4611" s="59">
        <v>1140411</v>
      </c>
    </row>
    <row r="4612" spans="1:15" x14ac:dyDescent="0.3">
      <c r="A4612" t="s">
        <v>696</v>
      </c>
      <c r="B4612">
        <v>122.87</v>
      </c>
      <c r="C4612">
        <v>1</v>
      </c>
      <c r="D4612" s="18">
        <v>39178</v>
      </c>
      <c r="E4612" s="18">
        <v>39185</v>
      </c>
      <c r="F4612" t="s">
        <v>5957</v>
      </c>
      <c r="G4612" t="s">
        <v>5969</v>
      </c>
      <c r="H4612" t="s">
        <v>681</v>
      </c>
      <c r="I4612" t="s">
        <v>693</v>
      </c>
      <c r="J4612" t="s">
        <v>694</v>
      </c>
      <c r="K4612" t="s">
        <v>1350</v>
      </c>
      <c r="L4612" t="s">
        <v>1349</v>
      </c>
      <c r="M4612">
        <v>2876030</v>
      </c>
      <c r="N4612">
        <v>16000</v>
      </c>
      <c r="O4612" s="59">
        <v>25832037</v>
      </c>
    </row>
    <row r="4613" spans="1:15" x14ac:dyDescent="0.3">
      <c r="A4613" t="s">
        <v>690</v>
      </c>
      <c r="B4613">
        <v>181.83</v>
      </c>
      <c r="C4613">
        <v>4</v>
      </c>
      <c r="D4613" s="18">
        <v>39173</v>
      </c>
      <c r="E4613" s="18">
        <v>39177</v>
      </c>
      <c r="F4613" t="s">
        <v>5957</v>
      </c>
      <c r="G4613" t="s">
        <v>5969</v>
      </c>
      <c r="H4613" t="s">
        <v>699</v>
      </c>
      <c r="I4613" t="s">
        <v>711</v>
      </c>
      <c r="J4613" t="s">
        <v>712</v>
      </c>
      <c r="K4613" t="s">
        <v>1004</v>
      </c>
      <c r="L4613" t="s">
        <v>1348</v>
      </c>
      <c r="M4613">
        <v>1943880</v>
      </c>
      <c r="N4613">
        <v>70700</v>
      </c>
      <c r="O4613" s="59">
        <v>25751907</v>
      </c>
    </row>
    <row r="4614" spans="1:15" x14ac:dyDescent="0.3">
      <c r="A4614" t="s">
        <v>690</v>
      </c>
      <c r="B4614">
        <v>96.59</v>
      </c>
      <c r="C4614">
        <v>2</v>
      </c>
      <c r="D4614" s="18">
        <v>39159</v>
      </c>
      <c r="E4614" s="18">
        <v>39177</v>
      </c>
      <c r="F4614" t="s">
        <v>5960</v>
      </c>
      <c r="G4614" t="s">
        <v>5969</v>
      </c>
      <c r="H4614" t="s">
        <v>681</v>
      </c>
      <c r="I4614" t="s">
        <v>711</v>
      </c>
      <c r="J4614" t="s">
        <v>712</v>
      </c>
      <c r="K4614" t="s">
        <v>1347</v>
      </c>
      <c r="L4614" t="s">
        <v>1346</v>
      </c>
      <c r="M4614">
        <v>771427</v>
      </c>
      <c r="N4614">
        <v>16000</v>
      </c>
      <c r="O4614" s="59">
        <v>25659695</v>
      </c>
    </row>
    <row r="4615" spans="1:15" x14ac:dyDescent="0.3">
      <c r="A4615" t="s">
        <v>696</v>
      </c>
      <c r="B4615">
        <v>175</v>
      </c>
      <c r="C4615">
        <v>3</v>
      </c>
      <c r="D4615" s="18">
        <v>39103</v>
      </c>
      <c r="E4615" s="18">
        <v>39105</v>
      </c>
      <c r="F4615" t="s">
        <v>5960</v>
      </c>
      <c r="G4615" t="s">
        <v>5968</v>
      </c>
      <c r="H4615" t="s">
        <v>720</v>
      </c>
      <c r="I4615" t="s">
        <v>693</v>
      </c>
      <c r="J4615" t="s">
        <v>694</v>
      </c>
      <c r="K4615" t="s">
        <v>1345</v>
      </c>
      <c r="L4615" t="s">
        <v>1344</v>
      </c>
      <c r="M4615">
        <v>344448</v>
      </c>
      <c r="N4615">
        <v>90830</v>
      </c>
      <c r="O4615" s="59">
        <v>25272247</v>
      </c>
    </row>
    <row r="4616" spans="1:15" x14ac:dyDescent="0.3">
      <c r="A4616" t="s">
        <v>690</v>
      </c>
      <c r="B4616">
        <v>126.38</v>
      </c>
      <c r="C4616">
        <v>2</v>
      </c>
      <c r="D4616" s="18">
        <v>39318</v>
      </c>
      <c r="E4616" s="18">
        <v>39345</v>
      </c>
      <c r="F4616" t="s">
        <v>5958</v>
      </c>
      <c r="G4616" t="s">
        <v>5969</v>
      </c>
      <c r="H4616" t="s">
        <v>675</v>
      </c>
      <c r="I4616" t="s">
        <v>711</v>
      </c>
      <c r="J4616" t="s">
        <v>712</v>
      </c>
      <c r="K4616" t="s">
        <v>1277</v>
      </c>
      <c r="L4616" t="s">
        <v>1343</v>
      </c>
      <c r="M4616">
        <v>139720</v>
      </c>
      <c r="N4616">
        <v>30300</v>
      </c>
      <c r="O4616" s="59">
        <v>26889958</v>
      </c>
    </row>
    <row r="4617" spans="1:15" x14ac:dyDescent="0.3">
      <c r="A4617" t="s">
        <v>690</v>
      </c>
      <c r="B4617">
        <v>183.95</v>
      </c>
      <c r="C4617">
        <v>3</v>
      </c>
      <c r="D4617" s="18">
        <v>39172</v>
      </c>
      <c r="E4617" s="18">
        <v>39174</v>
      </c>
      <c r="F4617" t="s">
        <v>5960</v>
      </c>
      <c r="G4617" t="s">
        <v>5968</v>
      </c>
      <c r="H4617" t="s">
        <v>755</v>
      </c>
      <c r="I4617" t="s">
        <v>711</v>
      </c>
      <c r="J4617" t="s">
        <v>712</v>
      </c>
      <c r="K4617" t="s">
        <v>1342</v>
      </c>
      <c r="L4617" t="s">
        <v>1341</v>
      </c>
      <c r="M4617">
        <v>938341</v>
      </c>
      <c r="N4617">
        <v>87000</v>
      </c>
      <c r="O4617" s="59">
        <v>25752087</v>
      </c>
    </row>
    <row r="4618" spans="1:15" x14ac:dyDescent="0.3">
      <c r="A4618" t="s">
        <v>696</v>
      </c>
      <c r="B4618">
        <v>136.43</v>
      </c>
      <c r="C4618">
        <v>2</v>
      </c>
      <c r="D4618" s="18">
        <v>39318</v>
      </c>
      <c r="E4618" s="18">
        <v>39331</v>
      </c>
      <c r="F4618" t="s">
        <v>5958</v>
      </c>
      <c r="G4618" t="s">
        <v>5968</v>
      </c>
      <c r="H4618" t="s">
        <v>720</v>
      </c>
      <c r="I4618" t="s">
        <v>693</v>
      </c>
      <c r="J4618" t="s">
        <v>694</v>
      </c>
      <c r="K4618" t="s">
        <v>811</v>
      </c>
      <c r="L4618" t="s">
        <v>1340</v>
      </c>
      <c r="M4618">
        <v>2874129</v>
      </c>
      <c r="N4618">
        <v>90830</v>
      </c>
      <c r="O4618" s="59">
        <v>27018219</v>
      </c>
    </row>
    <row r="4619" spans="1:15" x14ac:dyDescent="0.3">
      <c r="A4619" t="s">
        <v>690</v>
      </c>
      <c r="B4619">
        <v>138.52000000000001</v>
      </c>
      <c r="C4619">
        <v>2</v>
      </c>
      <c r="D4619" s="18">
        <v>39290</v>
      </c>
      <c r="E4619" s="18">
        <v>39330</v>
      </c>
      <c r="F4619" t="s">
        <v>5958</v>
      </c>
      <c r="G4619" t="s">
        <v>5969</v>
      </c>
      <c r="H4619" t="s">
        <v>675</v>
      </c>
      <c r="I4619" t="s">
        <v>687</v>
      </c>
      <c r="J4619" t="s">
        <v>688</v>
      </c>
      <c r="K4619" t="s">
        <v>1212</v>
      </c>
      <c r="L4619" t="s">
        <v>1339</v>
      </c>
      <c r="M4619">
        <v>260755</v>
      </c>
      <c r="N4619">
        <v>30300</v>
      </c>
      <c r="O4619" s="59">
        <v>26684223</v>
      </c>
    </row>
    <row r="4620" spans="1:15" x14ac:dyDescent="0.3">
      <c r="A4620" t="s">
        <v>690</v>
      </c>
      <c r="B4620">
        <v>98.41</v>
      </c>
      <c r="C4620">
        <v>1</v>
      </c>
      <c r="D4620" s="18">
        <v>39311</v>
      </c>
      <c r="E4620" s="18">
        <v>39319</v>
      </c>
      <c r="F4620" t="s">
        <v>5958</v>
      </c>
      <c r="G4620" t="s">
        <v>5969</v>
      </c>
      <c r="H4620" t="s">
        <v>681</v>
      </c>
      <c r="I4620" t="s">
        <v>711</v>
      </c>
      <c r="J4620" t="s">
        <v>712</v>
      </c>
      <c r="K4620" t="s">
        <v>916</v>
      </c>
      <c r="L4620" t="s">
        <v>1239</v>
      </c>
      <c r="M4620">
        <v>136273</v>
      </c>
      <c r="N4620">
        <v>16000</v>
      </c>
      <c r="O4620" s="59">
        <v>26836014</v>
      </c>
    </row>
    <row r="4621" spans="1:15" x14ac:dyDescent="0.3">
      <c r="A4621" t="s">
        <v>709</v>
      </c>
      <c r="B4621">
        <v>138.09</v>
      </c>
      <c r="C4621">
        <v>2</v>
      </c>
      <c r="D4621" s="18">
        <v>39387</v>
      </c>
      <c r="E4621" s="18">
        <v>39431</v>
      </c>
      <c r="F4621" t="s">
        <v>5959</v>
      </c>
      <c r="G4621" t="s">
        <v>5969</v>
      </c>
      <c r="H4621" t="s">
        <v>681</v>
      </c>
      <c r="I4621" t="s">
        <v>746</v>
      </c>
      <c r="J4621" t="s">
        <v>747</v>
      </c>
      <c r="K4621" t="s">
        <v>1338</v>
      </c>
      <c r="L4621" t="s">
        <v>1337</v>
      </c>
      <c r="M4621">
        <v>380366</v>
      </c>
      <c r="N4621">
        <v>16000</v>
      </c>
      <c r="O4621" s="59">
        <v>17805425</v>
      </c>
    </row>
    <row r="4622" spans="1:15" x14ac:dyDescent="0.3">
      <c r="A4622" t="s">
        <v>690</v>
      </c>
      <c r="B4622">
        <v>92.9</v>
      </c>
      <c r="C4622">
        <v>2</v>
      </c>
      <c r="D4622" s="18">
        <v>39188</v>
      </c>
      <c r="E4622" s="18">
        <v>39224</v>
      </c>
      <c r="F4622" t="s">
        <v>5957</v>
      </c>
      <c r="G4622" t="s">
        <v>5969</v>
      </c>
      <c r="H4622" t="s">
        <v>681</v>
      </c>
      <c r="I4622" t="s">
        <v>711</v>
      </c>
      <c r="J4622" t="s">
        <v>712</v>
      </c>
      <c r="K4622" t="s">
        <v>1336</v>
      </c>
      <c r="L4622" t="s">
        <v>1335</v>
      </c>
      <c r="M4622">
        <v>2265379</v>
      </c>
      <c r="N4622">
        <v>16000</v>
      </c>
      <c r="O4622" s="59">
        <v>25870038</v>
      </c>
    </row>
    <row r="4623" spans="1:15" x14ac:dyDescent="0.3">
      <c r="A4623" t="s">
        <v>690</v>
      </c>
      <c r="B4623">
        <v>118.3</v>
      </c>
      <c r="C4623">
        <v>1</v>
      </c>
      <c r="D4623" s="18">
        <v>39312</v>
      </c>
      <c r="E4623" s="18">
        <v>39316</v>
      </c>
      <c r="F4623" t="s">
        <v>5958</v>
      </c>
      <c r="G4623" t="s">
        <v>5968</v>
      </c>
      <c r="H4623" t="s">
        <v>720</v>
      </c>
      <c r="I4623" t="s">
        <v>711</v>
      </c>
      <c r="J4623" t="s">
        <v>712</v>
      </c>
      <c r="K4623" t="s">
        <v>1334</v>
      </c>
      <c r="L4623" t="s">
        <v>786</v>
      </c>
      <c r="M4623">
        <v>9498047</v>
      </c>
      <c r="N4623">
        <v>90830</v>
      </c>
      <c r="O4623" s="59">
        <v>26729526</v>
      </c>
    </row>
    <row r="4624" spans="1:15" x14ac:dyDescent="0.3">
      <c r="A4624" t="s">
        <v>696</v>
      </c>
      <c r="B4624">
        <v>192.93</v>
      </c>
      <c r="C4624">
        <v>4</v>
      </c>
      <c r="D4624" s="18">
        <v>39425</v>
      </c>
      <c r="E4624" s="18">
        <v>39431</v>
      </c>
      <c r="F4624" t="s">
        <v>5959</v>
      </c>
      <c r="G4624" t="s">
        <v>5968</v>
      </c>
      <c r="H4624" t="s">
        <v>755</v>
      </c>
      <c r="I4624" t="s">
        <v>946</v>
      </c>
      <c r="J4624" t="s">
        <v>1124</v>
      </c>
      <c r="K4624" t="s">
        <v>1333</v>
      </c>
      <c r="L4624" t="s">
        <v>1332</v>
      </c>
      <c r="M4624">
        <v>960251</v>
      </c>
      <c r="N4624">
        <v>87000</v>
      </c>
      <c r="O4624" s="59">
        <v>27698646</v>
      </c>
    </row>
    <row r="4625" spans="1:15" x14ac:dyDescent="0.3">
      <c r="A4625" t="s">
        <v>676</v>
      </c>
      <c r="B4625">
        <v>190.96</v>
      </c>
      <c r="C4625">
        <v>3</v>
      </c>
      <c r="D4625" s="18">
        <v>39354</v>
      </c>
      <c r="E4625" s="18">
        <v>39396</v>
      </c>
      <c r="F4625" t="s">
        <v>5958</v>
      </c>
      <c r="G4625" t="s">
        <v>5968</v>
      </c>
      <c r="H4625" t="s">
        <v>755</v>
      </c>
      <c r="I4625" t="s">
        <v>683</v>
      </c>
      <c r="J4625" t="s">
        <v>684</v>
      </c>
      <c r="K4625" t="s">
        <v>1331</v>
      </c>
      <c r="L4625" t="s">
        <v>1330</v>
      </c>
      <c r="M4625">
        <v>958204</v>
      </c>
      <c r="N4625">
        <v>87000</v>
      </c>
      <c r="O4625" s="59">
        <v>27152949</v>
      </c>
    </row>
    <row r="4626" spans="1:15" x14ac:dyDescent="0.3">
      <c r="A4626" t="s">
        <v>709</v>
      </c>
      <c r="B4626">
        <v>98.73</v>
      </c>
      <c r="C4626">
        <v>1</v>
      </c>
      <c r="D4626" s="18">
        <v>39373</v>
      </c>
      <c r="E4626" s="18">
        <v>39380</v>
      </c>
      <c r="F4626" t="s">
        <v>5959</v>
      </c>
      <c r="G4626" t="s">
        <v>5968</v>
      </c>
      <c r="H4626" t="s">
        <v>720</v>
      </c>
      <c r="I4626" t="s">
        <v>706</v>
      </c>
      <c r="J4626" t="s">
        <v>762</v>
      </c>
      <c r="K4626" t="s">
        <v>1329</v>
      </c>
      <c r="L4626" t="s">
        <v>1328</v>
      </c>
      <c r="M4626">
        <v>2891255</v>
      </c>
      <c r="N4626">
        <v>90830</v>
      </c>
      <c r="O4626" s="59">
        <v>27276145</v>
      </c>
    </row>
    <row r="4627" spans="1:15" x14ac:dyDescent="0.3">
      <c r="A4627" t="s">
        <v>696</v>
      </c>
      <c r="B4627">
        <v>124.43</v>
      </c>
      <c r="C4627">
        <v>1</v>
      </c>
      <c r="D4627" s="18">
        <v>39251</v>
      </c>
      <c r="E4627" s="18">
        <v>39270</v>
      </c>
      <c r="F4627" t="s">
        <v>5957</v>
      </c>
      <c r="G4627" t="s">
        <v>5969</v>
      </c>
      <c r="H4627" t="s">
        <v>681</v>
      </c>
      <c r="I4627" t="s">
        <v>693</v>
      </c>
      <c r="J4627" t="s">
        <v>694</v>
      </c>
      <c r="K4627" t="s">
        <v>1327</v>
      </c>
      <c r="L4627" t="s">
        <v>1326</v>
      </c>
      <c r="M4627">
        <v>2520578</v>
      </c>
      <c r="N4627">
        <v>16000</v>
      </c>
      <c r="O4627" s="59">
        <v>26260266</v>
      </c>
    </row>
    <row r="4628" spans="1:15" x14ac:dyDescent="0.3">
      <c r="A4628" t="s">
        <v>690</v>
      </c>
      <c r="B4628">
        <v>90.24</v>
      </c>
      <c r="C4628">
        <v>1</v>
      </c>
      <c r="D4628" s="18">
        <v>39307</v>
      </c>
      <c r="E4628" s="18">
        <v>39334</v>
      </c>
      <c r="F4628" t="s">
        <v>5958</v>
      </c>
      <c r="G4628" t="s">
        <v>5969</v>
      </c>
      <c r="H4628" t="s">
        <v>681</v>
      </c>
      <c r="I4628" t="s">
        <v>687</v>
      </c>
      <c r="J4628" t="s">
        <v>688</v>
      </c>
      <c r="K4628" t="s">
        <v>928</v>
      </c>
      <c r="L4628" t="s">
        <v>1325</v>
      </c>
      <c r="M4628">
        <v>9195559</v>
      </c>
      <c r="N4628">
        <v>16000</v>
      </c>
      <c r="O4628" s="59">
        <v>26792083</v>
      </c>
    </row>
    <row r="4629" spans="1:15" x14ac:dyDescent="0.3">
      <c r="A4629" t="s">
        <v>696</v>
      </c>
      <c r="B4629">
        <v>139.68</v>
      </c>
      <c r="C4629">
        <v>2</v>
      </c>
      <c r="D4629" s="18">
        <v>39312</v>
      </c>
      <c r="E4629" s="18">
        <v>39328</v>
      </c>
      <c r="F4629" t="s">
        <v>5958</v>
      </c>
      <c r="G4629" t="s">
        <v>5968</v>
      </c>
      <c r="H4629" t="s">
        <v>720</v>
      </c>
      <c r="I4629" t="s">
        <v>693</v>
      </c>
      <c r="J4629" t="s">
        <v>694</v>
      </c>
      <c r="K4629" t="s">
        <v>698</v>
      </c>
      <c r="L4629" t="s">
        <v>1324</v>
      </c>
      <c r="M4629">
        <v>9062789</v>
      </c>
      <c r="N4629">
        <v>90830</v>
      </c>
      <c r="O4629" s="59">
        <v>26854561</v>
      </c>
    </row>
    <row r="4630" spans="1:15" x14ac:dyDescent="0.3">
      <c r="A4630" t="s">
        <v>709</v>
      </c>
      <c r="B4630">
        <v>191.87</v>
      </c>
      <c r="C4630">
        <v>2</v>
      </c>
      <c r="D4630" s="18">
        <v>39256</v>
      </c>
      <c r="E4630" s="18">
        <v>39257</v>
      </c>
      <c r="F4630" t="s">
        <v>5957</v>
      </c>
      <c r="G4630" t="s">
        <v>5969</v>
      </c>
      <c r="H4630" t="s">
        <v>699</v>
      </c>
      <c r="I4630" t="s">
        <v>726</v>
      </c>
      <c r="J4630" t="s">
        <v>727</v>
      </c>
      <c r="K4630" t="s">
        <v>1323</v>
      </c>
      <c r="L4630" t="s">
        <v>1322</v>
      </c>
      <c r="M4630">
        <v>942500</v>
      </c>
      <c r="N4630">
        <v>70700</v>
      </c>
      <c r="O4630" s="59">
        <v>26393685</v>
      </c>
    </row>
    <row r="4631" spans="1:15" x14ac:dyDescent="0.3">
      <c r="A4631" t="s">
        <v>676</v>
      </c>
      <c r="B4631">
        <v>186.44</v>
      </c>
      <c r="C4631">
        <v>2</v>
      </c>
      <c r="D4631" s="18">
        <v>39145</v>
      </c>
      <c r="E4631" s="18">
        <v>39150</v>
      </c>
      <c r="F4631" t="s">
        <v>5960</v>
      </c>
      <c r="G4631" t="s">
        <v>5969</v>
      </c>
      <c r="H4631" t="s">
        <v>699</v>
      </c>
      <c r="I4631" t="s">
        <v>672</v>
      </c>
      <c r="J4631" t="s">
        <v>779</v>
      </c>
      <c r="K4631" t="s">
        <v>1321</v>
      </c>
      <c r="L4631" t="s">
        <v>1320</v>
      </c>
      <c r="M4631">
        <v>961245</v>
      </c>
      <c r="N4631">
        <v>70700</v>
      </c>
      <c r="O4631" s="59">
        <v>25547461</v>
      </c>
    </row>
    <row r="4632" spans="1:15" x14ac:dyDescent="0.3">
      <c r="A4632" t="s">
        <v>690</v>
      </c>
      <c r="B4632">
        <v>157.52000000000001</v>
      </c>
      <c r="C4632">
        <v>3</v>
      </c>
      <c r="D4632" s="18">
        <v>39367</v>
      </c>
      <c r="E4632" s="18">
        <v>39374</v>
      </c>
      <c r="F4632" t="s">
        <v>5959</v>
      </c>
      <c r="G4632" t="s">
        <v>5969</v>
      </c>
      <c r="H4632" t="s">
        <v>675</v>
      </c>
      <c r="I4632" t="s">
        <v>722</v>
      </c>
      <c r="J4632" t="s">
        <v>723</v>
      </c>
      <c r="K4632" t="s">
        <v>1178</v>
      </c>
      <c r="L4632" t="s">
        <v>1319</v>
      </c>
      <c r="M4632">
        <v>127182</v>
      </c>
      <c r="N4632">
        <v>30300</v>
      </c>
      <c r="O4632" s="59">
        <v>27270006</v>
      </c>
    </row>
    <row r="4633" spans="1:15" x14ac:dyDescent="0.3">
      <c r="A4633" t="s">
        <v>690</v>
      </c>
      <c r="B4633">
        <v>121.13</v>
      </c>
      <c r="C4633">
        <v>1</v>
      </c>
      <c r="D4633" s="18">
        <v>39213</v>
      </c>
      <c r="E4633" s="18">
        <v>39231</v>
      </c>
      <c r="F4633" t="s">
        <v>5957</v>
      </c>
      <c r="G4633" t="s">
        <v>5969</v>
      </c>
      <c r="H4633" t="s">
        <v>675</v>
      </c>
      <c r="I4633" t="s">
        <v>711</v>
      </c>
      <c r="J4633" t="s">
        <v>712</v>
      </c>
      <c r="K4633" t="s">
        <v>1318</v>
      </c>
      <c r="L4633" t="s">
        <v>1317</v>
      </c>
      <c r="M4633">
        <v>770606</v>
      </c>
      <c r="N4633">
        <v>30300</v>
      </c>
      <c r="O4633" s="59">
        <v>26081668</v>
      </c>
    </row>
    <row r="4634" spans="1:15" x14ac:dyDescent="0.3">
      <c r="A4634" t="s">
        <v>696</v>
      </c>
      <c r="B4634">
        <v>154.55000000000001</v>
      </c>
      <c r="C4634">
        <v>2</v>
      </c>
      <c r="D4634" s="18">
        <v>39303</v>
      </c>
      <c r="E4634" s="18">
        <v>39309</v>
      </c>
      <c r="F4634" t="s">
        <v>5958</v>
      </c>
      <c r="G4634" t="s">
        <v>5968</v>
      </c>
      <c r="H4634" t="s">
        <v>720</v>
      </c>
      <c r="I4634" t="s">
        <v>693</v>
      </c>
      <c r="J4634" t="s">
        <v>694</v>
      </c>
      <c r="K4634" t="s">
        <v>921</v>
      </c>
      <c r="L4634" t="s">
        <v>1316</v>
      </c>
      <c r="M4634">
        <v>2323841</v>
      </c>
      <c r="N4634">
        <v>90830</v>
      </c>
      <c r="O4634" s="59">
        <v>26860319</v>
      </c>
    </row>
    <row r="4635" spans="1:15" x14ac:dyDescent="0.3">
      <c r="A4635" t="s">
        <v>709</v>
      </c>
      <c r="B4635">
        <v>111.79</v>
      </c>
      <c r="C4635">
        <v>2</v>
      </c>
      <c r="D4635" s="18">
        <v>39319</v>
      </c>
      <c r="E4635" s="18">
        <v>39320</v>
      </c>
      <c r="F4635" t="s">
        <v>5958</v>
      </c>
      <c r="G4635" t="s">
        <v>5969</v>
      </c>
      <c r="H4635" t="s">
        <v>681</v>
      </c>
      <c r="I4635" t="s">
        <v>746</v>
      </c>
      <c r="J4635" t="s">
        <v>833</v>
      </c>
      <c r="K4635" t="s">
        <v>834</v>
      </c>
      <c r="L4635" t="s">
        <v>1315</v>
      </c>
      <c r="M4635">
        <v>372108</v>
      </c>
      <c r="N4635">
        <v>16000</v>
      </c>
      <c r="O4635" s="59">
        <v>17766537</v>
      </c>
    </row>
    <row r="4636" spans="1:15" x14ac:dyDescent="0.3">
      <c r="A4636" t="s">
        <v>690</v>
      </c>
      <c r="B4636">
        <v>123.68</v>
      </c>
      <c r="C4636">
        <v>3</v>
      </c>
      <c r="D4636" s="18">
        <v>39150</v>
      </c>
      <c r="E4636" s="18">
        <v>39175</v>
      </c>
      <c r="F4636" t="s">
        <v>5960</v>
      </c>
      <c r="G4636" t="s">
        <v>5969</v>
      </c>
      <c r="H4636" t="s">
        <v>675</v>
      </c>
      <c r="I4636" t="s">
        <v>711</v>
      </c>
      <c r="J4636" t="s">
        <v>712</v>
      </c>
      <c r="K4636" t="s">
        <v>1314</v>
      </c>
      <c r="L4636" t="s">
        <v>1313</v>
      </c>
      <c r="M4636">
        <v>149599</v>
      </c>
      <c r="N4636">
        <v>30300</v>
      </c>
      <c r="O4636" s="59">
        <v>25608145</v>
      </c>
    </row>
    <row r="4637" spans="1:15" x14ac:dyDescent="0.3">
      <c r="A4637" t="s">
        <v>690</v>
      </c>
      <c r="B4637">
        <v>138.52000000000001</v>
      </c>
      <c r="C4637">
        <v>2</v>
      </c>
      <c r="D4637" s="18">
        <v>39270</v>
      </c>
      <c r="E4637" s="18">
        <v>39280</v>
      </c>
      <c r="F4637" t="s">
        <v>5958</v>
      </c>
      <c r="G4637" t="s">
        <v>5969</v>
      </c>
      <c r="H4637" t="s">
        <v>675</v>
      </c>
      <c r="I4637" t="s">
        <v>687</v>
      </c>
      <c r="J4637" t="s">
        <v>688</v>
      </c>
      <c r="K4637" t="s">
        <v>1312</v>
      </c>
      <c r="L4637" t="s">
        <v>1311</v>
      </c>
      <c r="M4637">
        <v>259724</v>
      </c>
      <c r="N4637">
        <v>30300</v>
      </c>
      <c r="O4637" s="59">
        <v>26520167</v>
      </c>
    </row>
    <row r="4638" spans="1:15" x14ac:dyDescent="0.3">
      <c r="A4638" t="s">
        <v>709</v>
      </c>
      <c r="B4638">
        <v>148.84</v>
      </c>
      <c r="C4638">
        <v>3</v>
      </c>
      <c r="D4638" s="18">
        <v>39124</v>
      </c>
      <c r="E4638" s="18">
        <v>39159</v>
      </c>
      <c r="F4638" t="s">
        <v>5960</v>
      </c>
      <c r="G4638" t="s">
        <v>5969</v>
      </c>
      <c r="H4638" t="s">
        <v>675</v>
      </c>
      <c r="I4638" t="s">
        <v>726</v>
      </c>
      <c r="J4638" t="s">
        <v>750</v>
      </c>
      <c r="K4638" t="s">
        <v>982</v>
      </c>
      <c r="L4638" t="s">
        <v>1310</v>
      </c>
      <c r="M4638">
        <v>52456</v>
      </c>
      <c r="N4638">
        <v>30300</v>
      </c>
      <c r="O4638" s="59">
        <v>25399844</v>
      </c>
    </row>
    <row r="4639" spans="1:15" x14ac:dyDescent="0.3">
      <c r="A4639" t="s">
        <v>676</v>
      </c>
      <c r="B4639">
        <v>86.31</v>
      </c>
      <c r="C4639">
        <v>2</v>
      </c>
      <c r="D4639" s="18">
        <v>39403</v>
      </c>
      <c r="E4639" s="18">
        <v>39454</v>
      </c>
      <c r="F4639" t="s">
        <v>5959</v>
      </c>
      <c r="G4639" t="s">
        <v>5969</v>
      </c>
      <c r="H4639" t="s">
        <v>681</v>
      </c>
      <c r="I4639" t="s">
        <v>678</v>
      </c>
      <c r="J4639" t="s">
        <v>679</v>
      </c>
      <c r="K4639" t="s">
        <v>882</v>
      </c>
      <c r="L4639" t="s">
        <v>1309</v>
      </c>
      <c r="M4639">
        <v>297507</v>
      </c>
      <c r="N4639">
        <v>16000</v>
      </c>
      <c r="O4639" s="59">
        <v>27558074</v>
      </c>
    </row>
    <row r="4640" spans="1:15" x14ac:dyDescent="0.3">
      <c r="A4640" t="s">
        <v>696</v>
      </c>
      <c r="B4640">
        <v>125.7</v>
      </c>
      <c r="C4640">
        <v>1</v>
      </c>
      <c r="D4640" s="18">
        <v>39110</v>
      </c>
      <c r="E4640" s="18">
        <v>39125</v>
      </c>
      <c r="F4640" t="s">
        <v>5960</v>
      </c>
      <c r="G4640" t="s">
        <v>5969</v>
      </c>
      <c r="H4640" t="s">
        <v>681</v>
      </c>
      <c r="I4640" t="s">
        <v>693</v>
      </c>
      <c r="J4640" t="s">
        <v>694</v>
      </c>
      <c r="K4640" t="s">
        <v>955</v>
      </c>
      <c r="L4640" t="s">
        <v>1308</v>
      </c>
      <c r="M4640">
        <v>359042</v>
      </c>
      <c r="N4640">
        <v>16000</v>
      </c>
      <c r="O4640" s="59">
        <v>25321470</v>
      </c>
    </row>
    <row r="4641" spans="1:15" x14ac:dyDescent="0.3">
      <c r="A4641" t="s">
        <v>709</v>
      </c>
      <c r="B4641">
        <v>130.55000000000001</v>
      </c>
      <c r="C4641">
        <v>2</v>
      </c>
      <c r="D4641" s="18">
        <v>39312</v>
      </c>
      <c r="E4641" s="18">
        <v>39349</v>
      </c>
      <c r="F4641" t="s">
        <v>5958</v>
      </c>
      <c r="G4641" t="s">
        <v>5969</v>
      </c>
      <c r="H4641" t="s">
        <v>675</v>
      </c>
      <c r="I4641" t="s">
        <v>726</v>
      </c>
      <c r="J4641" t="s">
        <v>727</v>
      </c>
      <c r="K4641" t="s">
        <v>1062</v>
      </c>
      <c r="L4641" t="s">
        <v>1090</v>
      </c>
      <c r="M4641">
        <v>996161</v>
      </c>
      <c r="N4641">
        <v>30300</v>
      </c>
      <c r="O4641" s="59">
        <v>26840351</v>
      </c>
    </row>
    <row r="4642" spans="1:15" x14ac:dyDescent="0.3">
      <c r="A4642" t="s">
        <v>696</v>
      </c>
      <c r="B4642">
        <v>125.23</v>
      </c>
      <c r="C4642">
        <v>2</v>
      </c>
      <c r="D4642" s="18">
        <v>39346</v>
      </c>
      <c r="E4642" s="18">
        <v>39347</v>
      </c>
      <c r="F4642" t="s">
        <v>5958</v>
      </c>
      <c r="G4642" t="s">
        <v>5969</v>
      </c>
      <c r="H4642" t="s">
        <v>681</v>
      </c>
      <c r="I4642" t="s">
        <v>693</v>
      </c>
      <c r="J4642" t="s">
        <v>694</v>
      </c>
      <c r="K4642" t="s">
        <v>1307</v>
      </c>
      <c r="L4642" t="s">
        <v>1306</v>
      </c>
      <c r="M4642">
        <v>2872463</v>
      </c>
      <c r="N4642">
        <v>16000</v>
      </c>
      <c r="O4642" s="59">
        <v>27238981</v>
      </c>
    </row>
    <row r="4643" spans="1:15" x14ac:dyDescent="0.3">
      <c r="A4643" t="s">
        <v>709</v>
      </c>
      <c r="B4643">
        <v>114.52</v>
      </c>
      <c r="C4643">
        <v>1</v>
      </c>
      <c r="D4643" s="18">
        <v>39249</v>
      </c>
      <c r="E4643" s="18">
        <v>39259</v>
      </c>
      <c r="F4643" t="s">
        <v>5957</v>
      </c>
      <c r="G4643" t="s">
        <v>5969</v>
      </c>
      <c r="H4643" t="s">
        <v>681</v>
      </c>
      <c r="I4643" t="s">
        <v>726</v>
      </c>
      <c r="J4643" t="s">
        <v>1304</v>
      </c>
      <c r="K4643" t="s">
        <v>1305</v>
      </c>
      <c r="L4643" t="s">
        <v>1303</v>
      </c>
      <c r="M4643">
        <v>2570307</v>
      </c>
      <c r="N4643">
        <v>16000</v>
      </c>
      <c r="O4643" s="59">
        <v>26355474</v>
      </c>
    </row>
    <row r="4644" spans="1:15" x14ac:dyDescent="0.3">
      <c r="A4644" t="s">
        <v>676</v>
      </c>
      <c r="B4644">
        <v>186.44</v>
      </c>
      <c r="C4644">
        <v>2</v>
      </c>
      <c r="D4644" s="18">
        <v>39380</v>
      </c>
      <c r="E4644" s="18">
        <v>39435</v>
      </c>
      <c r="F4644" t="s">
        <v>5959</v>
      </c>
      <c r="G4644" t="s">
        <v>5969</v>
      </c>
      <c r="H4644" t="s">
        <v>699</v>
      </c>
      <c r="I4644" t="s">
        <v>672</v>
      </c>
      <c r="J4644" t="s">
        <v>779</v>
      </c>
      <c r="K4644" t="s">
        <v>1302</v>
      </c>
      <c r="L4644" t="s">
        <v>1301</v>
      </c>
      <c r="M4644">
        <v>2227015</v>
      </c>
      <c r="N4644">
        <v>70700</v>
      </c>
      <c r="O4644" s="59">
        <v>27317073</v>
      </c>
    </row>
    <row r="4645" spans="1:15" x14ac:dyDescent="0.3">
      <c r="A4645" t="s">
        <v>690</v>
      </c>
      <c r="B4645">
        <v>181.83</v>
      </c>
      <c r="C4645">
        <v>4</v>
      </c>
      <c r="D4645" s="18">
        <v>39369</v>
      </c>
      <c r="E4645" s="18">
        <v>39395</v>
      </c>
      <c r="F4645" t="s">
        <v>5959</v>
      </c>
      <c r="G4645" t="s">
        <v>5969</v>
      </c>
      <c r="H4645" t="s">
        <v>699</v>
      </c>
      <c r="I4645" t="s">
        <v>711</v>
      </c>
      <c r="J4645" t="s">
        <v>712</v>
      </c>
      <c r="K4645" t="s">
        <v>997</v>
      </c>
      <c r="L4645" t="s">
        <v>996</v>
      </c>
      <c r="M4645">
        <v>936368</v>
      </c>
      <c r="N4645">
        <v>70700</v>
      </c>
      <c r="O4645" s="59">
        <v>27260379</v>
      </c>
    </row>
    <row r="4646" spans="1:15" x14ac:dyDescent="0.3">
      <c r="A4646" t="s">
        <v>690</v>
      </c>
      <c r="B4646">
        <v>98.41</v>
      </c>
      <c r="C4646">
        <v>1</v>
      </c>
      <c r="D4646" s="18">
        <v>39380</v>
      </c>
      <c r="E4646" s="18">
        <v>39396</v>
      </c>
      <c r="F4646" t="s">
        <v>5959</v>
      </c>
      <c r="G4646" t="s">
        <v>5969</v>
      </c>
      <c r="H4646" t="s">
        <v>681</v>
      </c>
      <c r="I4646" t="s">
        <v>711</v>
      </c>
      <c r="J4646" t="s">
        <v>712</v>
      </c>
      <c r="K4646" t="s">
        <v>935</v>
      </c>
      <c r="L4646" t="s">
        <v>1300</v>
      </c>
      <c r="M4646">
        <v>770977</v>
      </c>
      <c r="N4646">
        <v>16000</v>
      </c>
      <c r="O4646" s="59">
        <v>27325826</v>
      </c>
    </row>
    <row r="4647" spans="1:15" x14ac:dyDescent="0.3">
      <c r="A4647" t="s">
        <v>709</v>
      </c>
      <c r="B4647">
        <v>180.57</v>
      </c>
      <c r="C4647">
        <v>4</v>
      </c>
      <c r="D4647" s="18">
        <v>39444</v>
      </c>
      <c r="E4647" s="18">
        <v>39485</v>
      </c>
      <c r="F4647" t="s">
        <v>5959</v>
      </c>
      <c r="G4647" t="s">
        <v>5969</v>
      </c>
      <c r="H4647" t="s">
        <v>675</v>
      </c>
      <c r="I4647" t="s">
        <v>746</v>
      </c>
      <c r="J4647" t="s">
        <v>747</v>
      </c>
      <c r="K4647" t="s">
        <v>1191</v>
      </c>
      <c r="L4647" t="s">
        <v>1299</v>
      </c>
      <c r="M4647">
        <v>964122</v>
      </c>
      <c r="N4647">
        <v>30300</v>
      </c>
      <c r="O4647" s="59">
        <v>17842657</v>
      </c>
    </row>
    <row r="4648" spans="1:15" x14ac:dyDescent="0.3">
      <c r="A4648" t="s">
        <v>690</v>
      </c>
      <c r="B4648">
        <v>121.13</v>
      </c>
      <c r="C4648">
        <v>1</v>
      </c>
      <c r="D4648" s="18">
        <v>39290</v>
      </c>
      <c r="E4648" s="18">
        <v>39297</v>
      </c>
      <c r="F4648" t="s">
        <v>5958</v>
      </c>
      <c r="G4648" t="s">
        <v>5969</v>
      </c>
      <c r="H4648" t="s">
        <v>675</v>
      </c>
      <c r="I4648" t="s">
        <v>711</v>
      </c>
      <c r="J4648" t="s">
        <v>712</v>
      </c>
      <c r="K4648" t="s">
        <v>916</v>
      </c>
      <c r="L4648" t="s">
        <v>1298</v>
      </c>
      <c r="M4648">
        <v>771027</v>
      </c>
      <c r="N4648">
        <v>30300</v>
      </c>
      <c r="O4648" s="59">
        <v>26674880</v>
      </c>
    </row>
    <row r="4649" spans="1:15" x14ac:dyDescent="0.3">
      <c r="A4649" t="s">
        <v>709</v>
      </c>
      <c r="B4649">
        <v>107.97</v>
      </c>
      <c r="C4649">
        <v>1</v>
      </c>
      <c r="D4649" s="18">
        <v>39187</v>
      </c>
      <c r="E4649" s="18">
        <v>39220</v>
      </c>
      <c r="F4649" t="s">
        <v>5957</v>
      </c>
      <c r="G4649" t="s">
        <v>5969</v>
      </c>
      <c r="H4649" t="s">
        <v>681</v>
      </c>
      <c r="I4649" t="s">
        <v>706</v>
      </c>
      <c r="J4649" t="s">
        <v>707</v>
      </c>
      <c r="K4649" t="s">
        <v>1112</v>
      </c>
      <c r="L4649" t="s">
        <v>1111</v>
      </c>
      <c r="M4649">
        <v>2705578</v>
      </c>
      <c r="N4649">
        <v>16000</v>
      </c>
      <c r="O4649" s="59">
        <v>25872884</v>
      </c>
    </row>
    <row r="4650" spans="1:15" x14ac:dyDescent="0.3">
      <c r="A4650" t="s">
        <v>690</v>
      </c>
      <c r="B4650">
        <v>98.91</v>
      </c>
      <c r="C4650">
        <v>1</v>
      </c>
      <c r="D4650" s="18">
        <v>39230</v>
      </c>
      <c r="E4650" s="18">
        <v>39270</v>
      </c>
      <c r="F4650" t="s">
        <v>5957</v>
      </c>
      <c r="G4650" t="s">
        <v>5969</v>
      </c>
      <c r="H4650" t="s">
        <v>681</v>
      </c>
      <c r="I4650" t="s">
        <v>711</v>
      </c>
      <c r="J4650" t="s">
        <v>712</v>
      </c>
      <c r="K4650" t="s">
        <v>830</v>
      </c>
      <c r="L4650" t="s">
        <v>1297</v>
      </c>
      <c r="M4650">
        <v>773090</v>
      </c>
      <c r="N4650">
        <v>16000</v>
      </c>
      <c r="O4650" s="59">
        <v>26189893</v>
      </c>
    </row>
    <row r="4651" spans="1:15" x14ac:dyDescent="0.3">
      <c r="A4651" t="s">
        <v>690</v>
      </c>
      <c r="B4651">
        <v>92.9</v>
      </c>
      <c r="C4651">
        <v>2</v>
      </c>
      <c r="D4651" s="18">
        <v>39279</v>
      </c>
      <c r="E4651" s="18">
        <v>39292</v>
      </c>
      <c r="F4651" t="s">
        <v>5958</v>
      </c>
      <c r="G4651" t="s">
        <v>5969</v>
      </c>
      <c r="H4651" t="s">
        <v>681</v>
      </c>
      <c r="I4651" t="s">
        <v>711</v>
      </c>
      <c r="J4651" t="s">
        <v>712</v>
      </c>
      <c r="K4651" t="s">
        <v>1296</v>
      </c>
      <c r="L4651" t="s">
        <v>861</v>
      </c>
      <c r="M4651">
        <v>149062</v>
      </c>
      <c r="N4651">
        <v>16000</v>
      </c>
      <c r="O4651" s="59">
        <v>26620850</v>
      </c>
    </row>
    <row r="4652" spans="1:15" x14ac:dyDescent="0.3">
      <c r="A4652" t="s">
        <v>709</v>
      </c>
      <c r="B4652">
        <v>180.22</v>
      </c>
      <c r="C4652">
        <v>2</v>
      </c>
      <c r="D4652" s="18">
        <v>39177</v>
      </c>
      <c r="E4652" s="18">
        <v>39219</v>
      </c>
      <c r="F4652" t="s">
        <v>5957</v>
      </c>
      <c r="G4652" t="s">
        <v>5969</v>
      </c>
      <c r="H4652" t="s">
        <v>699</v>
      </c>
      <c r="I4652" t="s">
        <v>771</v>
      </c>
      <c r="J4652" t="s">
        <v>750</v>
      </c>
      <c r="K4652" t="s">
        <v>817</v>
      </c>
      <c r="L4652" t="s">
        <v>1295</v>
      </c>
      <c r="M4652">
        <v>930661</v>
      </c>
      <c r="N4652">
        <v>70700</v>
      </c>
      <c r="O4652" s="59">
        <v>25544690</v>
      </c>
    </row>
    <row r="4653" spans="1:15" x14ac:dyDescent="0.3">
      <c r="A4653" t="s">
        <v>696</v>
      </c>
      <c r="B4653">
        <v>139.68</v>
      </c>
      <c r="C4653">
        <v>2</v>
      </c>
      <c r="D4653" s="18">
        <v>39164</v>
      </c>
      <c r="E4653" s="18">
        <v>39184</v>
      </c>
      <c r="F4653" t="s">
        <v>5960</v>
      </c>
      <c r="G4653" t="s">
        <v>5968</v>
      </c>
      <c r="H4653" t="s">
        <v>720</v>
      </c>
      <c r="I4653" t="s">
        <v>693</v>
      </c>
      <c r="J4653" t="s">
        <v>694</v>
      </c>
      <c r="K4653" t="s">
        <v>785</v>
      </c>
      <c r="L4653" t="s">
        <v>784</v>
      </c>
      <c r="M4653">
        <v>368286</v>
      </c>
      <c r="N4653">
        <v>90830</v>
      </c>
      <c r="O4653" s="59">
        <v>25728383</v>
      </c>
    </row>
    <row r="4654" spans="1:15" x14ac:dyDescent="0.3">
      <c r="A4654" t="s">
        <v>690</v>
      </c>
      <c r="B4654">
        <v>126.38</v>
      </c>
      <c r="C4654">
        <v>2</v>
      </c>
      <c r="D4654" s="18">
        <v>39447</v>
      </c>
      <c r="E4654" s="18">
        <v>39457</v>
      </c>
      <c r="F4654" t="s">
        <v>5959</v>
      </c>
      <c r="G4654" t="s">
        <v>5969</v>
      </c>
      <c r="H4654" t="s">
        <v>675</v>
      </c>
      <c r="I4654" t="s">
        <v>711</v>
      </c>
      <c r="J4654" t="s">
        <v>712</v>
      </c>
      <c r="K4654" t="s">
        <v>1277</v>
      </c>
      <c r="L4654" t="s">
        <v>721</v>
      </c>
      <c r="M4654">
        <v>139610</v>
      </c>
      <c r="N4654">
        <v>30300</v>
      </c>
      <c r="O4654" s="59">
        <v>27927472</v>
      </c>
    </row>
    <row r="4655" spans="1:15" x14ac:dyDescent="0.3">
      <c r="A4655" t="s">
        <v>690</v>
      </c>
      <c r="B4655">
        <v>124.33</v>
      </c>
      <c r="C4655">
        <v>1</v>
      </c>
      <c r="D4655" s="18">
        <v>39111</v>
      </c>
      <c r="E4655" s="18">
        <v>39131</v>
      </c>
      <c r="F4655" t="s">
        <v>5960</v>
      </c>
      <c r="G4655" t="s">
        <v>5969</v>
      </c>
      <c r="H4655" t="s">
        <v>681</v>
      </c>
      <c r="I4655" t="s">
        <v>722</v>
      </c>
      <c r="J4655" t="s">
        <v>723</v>
      </c>
      <c r="K4655" t="s">
        <v>1294</v>
      </c>
      <c r="L4655" t="s">
        <v>1293</v>
      </c>
      <c r="M4655">
        <v>1761304</v>
      </c>
      <c r="N4655">
        <v>16000</v>
      </c>
      <c r="O4655" s="59">
        <v>25303434</v>
      </c>
    </row>
    <row r="4656" spans="1:15" x14ac:dyDescent="0.3">
      <c r="A4656" t="s">
        <v>690</v>
      </c>
      <c r="B4656">
        <v>189.42</v>
      </c>
      <c r="C4656">
        <v>2</v>
      </c>
      <c r="D4656" s="18">
        <v>39376</v>
      </c>
      <c r="E4656" s="18">
        <v>39392</v>
      </c>
      <c r="F4656" t="s">
        <v>5959</v>
      </c>
      <c r="G4656" t="s">
        <v>5968</v>
      </c>
      <c r="H4656" t="s">
        <v>755</v>
      </c>
      <c r="I4656" t="s">
        <v>722</v>
      </c>
      <c r="J4656" t="s">
        <v>797</v>
      </c>
      <c r="K4656" t="s">
        <v>1292</v>
      </c>
      <c r="L4656" t="s">
        <v>1291</v>
      </c>
      <c r="M4656">
        <v>2188358</v>
      </c>
      <c r="N4656">
        <v>87000</v>
      </c>
      <c r="O4656" s="59">
        <v>27314641</v>
      </c>
    </row>
    <row r="4657" spans="1:15" x14ac:dyDescent="0.3">
      <c r="A4657" t="s">
        <v>690</v>
      </c>
      <c r="B4657">
        <v>123.68</v>
      </c>
      <c r="C4657">
        <v>3</v>
      </c>
      <c r="D4657" s="18">
        <v>39279</v>
      </c>
      <c r="E4657" s="18">
        <v>39310</v>
      </c>
      <c r="F4657" t="s">
        <v>5958</v>
      </c>
      <c r="G4657" t="s">
        <v>5969</v>
      </c>
      <c r="H4657" t="s">
        <v>675</v>
      </c>
      <c r="I4657" t="s">
        <v>711</v>
      </c>
      <c r="J4657" t="s">
        <v>712</v>
      </c>
      <c r="K4657" t="s">
        <v>801</v>
      </c>
      <c r="L4657" t="s">
        <v>1290</v>
      </c>
      <c r="M4657">
        <v>2108402</v>
      </c>
      <c r="N4657">
        <v>30300</v>
      </c>
      <c r="O4657" s="59">
        <v>26566799</v>
      </c>
    </row>
    <row r="4658" spans="1:15" x14ac:dyDescent="0.3">
      <c r="A4658" t="s">
        <v>696</v>
      </c>
      <c r="B4658">
        <v>115.45</v>
      </c>
      <c r="C4658">
        <v>1</v>
      </c>
      <c r="D4658" s="18">
        <v>39097</v>
      </c>
      <c r="E4658" s="18">
        <v>39109</v>
      </c>
      <c r="F4658" t="s">
        <v>5960</v>
      </c>
      <c r="G4658" t="s">
        <v>5969</v>
      </c>
      <c r="H4658" t="s">
        <v>681</v>
      </c>
      <c r="I4658" t="s">
        <v>765</v>
      </c>
      <c r="J4658" t="s">
        <v>766</v>
      </c>
      <c r="K4658" t="s">
        <v>1289</v>
      </c>
      <c r="L4658" t="s">
        <v>1288</v>
      </c>
      <c r="M4658">
        <v>340692</v>
      </c>
      <c r="N4658">
        <v>16000</v>
      </c>
      <c r="O4658" s="59">
        <v>25224254</v>
      </c>
    </row>
    <row r="4659" spans="1:15" x14ac:dyDescent="0.3">
      <c r="A4659" t="s">
        <v>690</v>
      </c>
      <c r="B4659">
        <v>138.24</v>
      </c>
      <c r="C4659">
        <v>3</v>
      </c>
      <c r="D4659" s="18">
        <v>39108</v>
      </c>
      <c r="E4659" s="18">
        <v>39122</v>
      </c>
      <c r="F4659" t="s">
        <v>5960</v>
      </c>
      <c r="G4659" t="s">
        <v>5969</v>
      </c>
      <c r="H4659" t="s">
        <v>675</v>
      </c>
      <c r="I4659" t="s">
        <v>839</v>
      </c>
      <c r="J4659" t="s">
        <v>840</v>
      </c>
      <c r="K4659" t="s">
        <v>1287</v>
      </c>
      <c r="L4659" t="s">
        <v>1286</v>
      </c>
      <c r="M4659">
        <v>290167</v>
      </c>
      <c r="N4659">
        <v>30300</v>
      </c>
      <c r="O4659" s="59">
        <v>25267471</v>
      </c>
    </row>
    <row r="4660" spans="1:15" x14ac:dyDescent="0.3">
      <c r="A4660" t="s">
        <v>709</v>
      </c>
      <c r="B4660">
        <v>114.36</v>
      </c>
      <c r="C4660">
        <v>1</v>
      </c>
      <c r="D4660" s="18">
        <v>39319</v>
      </c>
      <c r="E4660" s="18">
        <v>39338</v>
      </c>
      <c r="F4660" t="s">
        <v>5958</v>
      </c>
      <c r="G4660" t="s">
        <v>5969</v>
      </c>
      <c r="H4660" t="s">
        <v>681</v>
      </c>
      <c r="I4660" t="s">
        <v>771</v>
      </c>
      <c r="J4660" t="s">
        <v>750</v>
      </c>
      <c r="K4660" t="s">
        <v>1285</v>
      </c>
      <c r="L4660" t="s">
        <v>1284</v>
      </c>
      <c r="M4660">
        <v>2643529</v>
      </c>
      <c r="N4660">
        <v>16000</v>
      </c>
      <c r="O4660" s="59">
        <v>26885633</v>
      </c>
    </row>
    <row r="4661" spans="1:15" x14ac:dyDescent="0.3">
      <c r="A4661" t="s">
        <v>690</v>
      </c>
      <c r="B4661">
        <v>98.91</v>
      </c>
      <c r="C4661">
        <v>1</v>
      </c>
      <c r="D4661" s="18">
        <v>39359</v>
      </c>
      <c r="E4661" s="18">
        <v>39386</v>
      </c>
      <c r="F4661" t="s">
        <v>5959</v>
      </c>
      <c r="G4661" t="s">
        <v>5969</v>
      </c>
      <c r="H4661" t="s">
        <v>681</v>
      </c>
      <c r="I4661" t="s">
        <v>711</v>
      </c>
      <c r="J4661" t="s">
        <v>712</v>
      </c>
      <c r="K4661" t="s">
        <v>830</v>
      </c>
      <c r="L4661" t="s">
        <v>1283</v>
      </c>
      <c r="M4661">
        <v>980467</v>
      </c>
      <c r="N4661">
        <v>16000</v>
      </c>
      <c r="O4661" s="59">
        <v>27108909</v>
      </c>
    </row>
    <row r="4662" spans="1:15" x14ac:dyDescent="0.3">
      <c r="A4662" t="s">
        <v>690</v>
      </c>
      <c r="B4662">
        <v>123.68</v>
      </c>
      <c r="C4662">
        <v>3</v>
      </c>
      <c r="D4662" s="18">
        <v>39360</v>
      </c>
      <c r="E4662" s="18">
        <v>39361</v>
      </c>
      <c r="F4662" t="s">
        <v>5959</v>
      </c>
      <c r="G4662" t="s">
        <v>5969</v>
      </c>
      <c r="H4662" t="s">
        <v>675</v>
      </c>
      <c r="I4662" t="s">
        <v>711</v>
      </c>
      <c r="J4662" t="s">
        <v>712</v>
      </c>
      <c r="K4662" t="s">
        <v>801</v>
      </c>
      <c r="L4662" t="s">
        <v>1282</v>
      </c>
      <c r="M4662">
        <v>859989</v>
      </c>
      <c r="N4662">
        <v>30300</v>
      </c>
      <c r="O4662" s="59">
        <v>27217283</v>
      </c>
    </row>
    <row r="4663" spans="1:15" x14ac:dyDescent="0.3">
      <c r="A4663" t="s">
        <v>690</v>
      </c>
      <c r="B4663">
        <v>98.91</v>
      </c>
      <c r="C4663">
        <v>1</v>
      </c>
      <c r="D4663" s="18">
        <v>39276</v>
      </c>
      <c r="E4663" s="18">
        <v>39310</v>
      </c>
      <c r="F4663" t="s">
        <v>5958</v>
      </c>
      <c r="G4663" t="s">
        <v>5969</v>
      </c>
      <c r="H4663" t="s">
        <v>681</v>
      </c>
      <c r="I4663" t="s">
        <v>711</v>
      </c>
      <c r="J4663" t="s">
        <v>712</v>
      </c>
      <c r="K4663" t="s">
        <v>864</v>
      </c>
      <c r="L4663" t="s">
        <v>1281</v>
      </c>
      <c r="M4663">
        <v>2351975</v>
      </c>
      <c r="N4663">
        <v>16000</v>
      </c>
      <c r="O4663" s="59">
        <v>26457678</v>
      </c>
    </row>
    <row r="4664" spans="1:15" x14ac:dyDescent="0.3">
      <c r="A4664" t="s">
        <v>709</v>
      </c>
      <c r="B4664">
        <v>180.57</v>
      </c>
      <c r="C4664">
        <v>4</v>
      </c>
      <c r="D4664" s="18">
        <v>39165</v>
      </c>
      <c r="E4664" s="18">
        <v>39197</v>
      </c>
      <c r="F4664" t="s">
        <v>5960</v>
      </c>
      <c r="G4664" t="s">
        <v>5969</v>
      </c>
      <c r="H4664" t="s">
        <v>675</v>
      </c>
      <c r="I4664" t="s">
        <v>746</v>
      </c>
      <c r="J4664" t="s">
        <v>747</v>
      </c>
      <c r="K4664" t="s">
        <v>1280</v>
      </c>
      <c r="L4664" t="s">
        <v>1143</v>
      </c>
      <c r="M4664">
        <v>380298</v>
      </c>
      <c r="N4664">
        <v>30300</v>
      </c>
      <c r="O4664" s="59">
        <v>17679504</v>
      </c>
    </row>
    <row r="4665" spans="1:15" x14ac:dyDescent="0.3">
      <c r="A4665" t="s">
        <v>696</v>
      </c>
      <c r="B4665">
        <v>181.28</v>
      </c>
      <c r="C4665">
        <v>3</v>
      </c>
      <c r="D4665" s="18">
        <v>39334</v>
      </c>
      <c r="E4665" s="18">
        <v>39336</v>
      </c>
      <c r="F4665" t="s">
        <v>5958</v>
      </c>
      <c r="G4665" t="s">
        <v>5969</v>
      </c>
      <c r="H4665" t="s">
        <v>699</v>
      </c>
      <c r="I4665" t="s">
        <v>693</v>
      </c>
      <c r="J4665" t="s">
        <v>694</v>
      </c>
      <c r="K4665" t="s">
        <v>1279</v>
      </c>
      <c r="L4665" t="s">
        <v>1278</v>
      </c>
      <c r="M4665">
        <v>961742</v>
      </c>
      <c r="N4665">
        <v>70700</v>
      </c>
      <c r="O4665" s="59">
        <v>26989802</v>
      </c>
    </row>
    <row r="4666" spans="1:15" x14ac:dyDescent="0.3">
      <c r="A4666" t="s">
        <v>690</v>
      </c>
      <c r="B4666">
        <v>96.59</v>
      </c>
      <c r="C4666">
        <v>2</v>
      </c>
      <c r="D4666" s="18">
        <v>39208</v>
      </c>
      <c r="E4666" s="18">
        <v>39241</v>
      </c>
      <c r="F4666" t="s">
        <v>5957</v>
      </c>
      <c r="G4666" t="s">
        <v>5969</v>
      </c>
      <c r="H4666" t="s">
        <v>681</v>
      </c>
      <c r="I4666" t="s">
        <v>711</v>
      </c>
      <c r="J4666" t="s">
        <v>712</v>
      </c>
      <c r="K4666" t="s">
        <v>1277</v>
      </c>
      <c r="L4666" t="s">
        <v>1276</v>
      </c>
      <c r="M4666">
        <v>2387388</v>
      </c>
      <c r="N4666">
        <v>16000</v>
      </c>
      <c r="O4666" s="59">
        <v>26028575</v>
      </c>
    </row>
    <row r="4667" spans="1:15" x14ac:dyDescent="0.3">
      <c r="A4667" t="s">
        <v>690</v>
      </c>
      <c r="B4667">
        <v>183.6</v>
      </c>
      <c r="C4667">
        <v>4</v>
      </c>
      <c r="D4667" s="18">
        <v>39143</v>
      </c>
      <c r="E4667" s="18">
        <v>39177</v>
      </c>
      <c r="F4667" t="s">
        <v>5960</v>
      </c>
      <c r="G4667" t="s">
        <v>5969</v>
      </c>
      <c r="H4667" t="s">
        <v>699</v>
      </c>
      <c r="I4667" t="s">
        <v>722</v>
      </c>
      <c r="J4667" t="s">
        <v>723</v>
      </c>
      <c r="K4667" t="s">
        <v>1275</v>
      </c>
      <c r="L4667" t="s">
        <v>1274</v>
      </c>
      <c r="M4667">
        <v>935625</v>
      </c>
      <c r="N4667">
        <v>70700</v>
      </c>
      <c r="O4667" s="59">
        <v>25545213</v>
      </c>
    </row>
    <row r="4668" spans="1:15" x14ac:dyDescent="0.3">
      <c r="A4668" t="s">
        <v>696</v>
      </c>
      <c r="B4668">
        <v>124.43</v>
      </c>
      <c r="C4668">
        <v>1</v>
      </c>
      <c r="D4668" s="18">
        <v>39212</v>
      </c>
      <c r="E4668" s="18">
        <v>39212</v>
      </c>
      <c r="F4668" t="s">
        <v>5957</v>
      </c>
      <c r="G4668" t="s">
        <v>5969</v>
      </c>
      <c r="H4668" t="s">
        <v>681</v>
      </c>
      <c r="I4668" t="s">
        <v>693</v>
      </c>
      <c r="J4668" t="s">
        <v>694</v>
      </c>
      <c r="K4668" t="s">
        <v>1219</v>
      </c>
      <c r="L4668" t="s">
        <v>1273</v>
      </c>
      <c r="M4668">
        <v>2729067</v>
      </c>
      <c r="N4668">
        <v>16000</v>
      </c>
      <c r="O4668" s="59">
        <v>26045879</v>
      </c>
    </row>
    <row r="4669" spans="1:15" x14ac:dyDescent="0.3">
      <c r="A4669" t="s">
        <v>690</v>
      </c>
      <c r="B4669">
        <v>118.3</v>
      </c>
      <c r="C4669">
        <v>1</v>
      </c>
      <c r="D4669" s="18">
        <v>39194</v>
      </c>
      <c r="E4669" s="18">
        <v>39206</v>
      </c>
      <c r="F4669" t="s">
        <v>5957</v>
      </c>
      <c r="G4669" t="s">
        <v>5968</v>
      </c>
      <c r="H4669" t="s">
        <v>720</v>
      </c>
      <c r="I4669" t="s">
        <v>711</v>
      </c>
      <c r="J4669" t="s">
        <v>712</v>
      </c>
      <c r="K4669" t="s">
        <v>1272</v>
      </c>
      <c r="L4669" t="s">
        <v>1271</v>
      </c>
      <c r="M4669">
        <v>2861980</v>
      </c>
      <c r="N4669">
        <v>90830</v>
      </c>
      <c r="O4669" s="59">
        <v>26107888</v>
      </c>
    </row>
    <row r="4670" spans="1:15" x14ac:dyDescent="0.3">
      <c r="A4670" t="s">
        <v>676</v>
      </c>
      <c r="B4670">
        <v>182.75</v>
      </c>
      <c r="C4670">
        <v>3</v>
      </c>
      <c r="D4670" s="18">
        <v>39438</v>
      </c>
      <c r="E4670" s="18">
        <v>39487</v>
      </c>
      <c r="F4670" t="s">
        <v>5959</v>
      </c>
      <c r="G4670" t="s">
        <v>5969</v>
      </c>
      <c r="H4670" t="s">
        <v>699</v>
      </c>
      <c r="I4670" t="s">
        <v>683</v>
      </c>
      <c r="J4670" t="s">
        <v>684</v>
      </c>
      <c r="K4670" t="s">
        <v>1270</v>
      </c>
      <c r="L4670" t="s">
        <v>1269</v>
      </c>
      <c r="M4670">
        <v>2258708</v>
      </c>
      <c r="N4670">
        <v>70700</v>
      </c>
      <c r="O4670" s="59">
        <v>2041650</v>
      </c>
    </row>
    <row r="4671" spans="1:15" x14ac:dyDescent="0.3">
      <c r="A4671" t="s">
        <v>709</v>
      </c>
      <c r="B4671">
        <v>147.22</v>
      </c>
      <c r="C4671">
        <v>2</v>
      </c>
      <c r="D4671" s="18">
        <v>39209</v>
      </c>
      <c r="E4671" s="18">
        <v>39217</v>
      </c>
      <c r="F4671" t="s">
        <v>5957</v>
      </c>
      <c r="G4671" t="s">
        <v>5969</v>
      </c>
      <c r="H4671" t="s">
        <v>699</v>
      </c>
      <c r="I4671" t="s">
        <v>746</v>
      </c>
      <c r="J4671" t="s">
        <v>782</v>
      </c>
      <c r="K4671" t="s">
        <v>1260</v>
      </c>
      <c r="L4671" t="s">
        <v>1259</v>
      </c>
      <c r="M4671">
        <v>9035678</v>
      </c>
      <c r="N4671">
        <v>70700</v>
      </c>
      <c r="O4671" s="59">
        <v>17706662</v>
      </c>
    </row>
    <row r="4672" spans="1:15" x14ac:dyDescent="0.3">
      <c r="A4672" t="s">
        <v>709</v>
      </c>
      <c r="B4672">
        <v>185.15</v>
      </c>
      <c r="C4672">
        <v>4</v>
      </c>
      <c r="D4672" s="18">
        <v>39297</v>
      </c>
      <c r="E4672" s="18">
        <v>39297</v>
      </c>
      <c r="F4672" t="s">
        <v>5958</v>
      </c>
      <c r="G4672" t="s">
        <v>5968</v>
      </c>
      <c r="H4672" t="s">
        <v>755</v>
      </c>
      <c r="I4672" t="s">
        <v>771</v>
      </c>
      <c r="J4672" t="s">
        <v>772</v>
      </c>
      <c r="K4672" t="s">
        <v>1268</v>
      </c>
      <c r="L4672" t="s">
        <v>1267</v>
      </c>
      <c r="M4672">
        <v>2293159</v>
      </c>
      <c r="N4672">
        <v>87000</v>
      </c>
      <c r="O4672" s="59">
        <v>26716471</v>
      </c>
    </row>
    <row r="4673" spans="1:15" x14ac:dyDescent="0.3">
      <c r="A4673" t="s">
        <v>690</v>
      </c>
      <c r="B4673">
        <v>98.91</v>
      </c>
      <c r="C4673">
        <v>1</v>
      </c>
      <c r="D4673" s="18">
        <v>39109</v>
      </c>
      <c r="E4673" s="18">
        <v>39147</v>
      </c>
      <c r="F4673" t="s">
        <v>5960</v>
      </c>
      <c r="G4673" t="s">
        <v>5969</v>
      </c>
      <c r="H4673" t="s">
        <v>681</v>
      </c>
      <c r="I4673" t="s">
        <v>711</v>
      </c>
      <c r="J4673" t="s">
        <v>712</v>
      </c>
      <c r="K4673" t="s">
        <v>854</v>
      </c>
      <c r="L4673" t="s">
        <v>1003</v>
      </c>
      <c r="M4673">
        <v>2146893</v>
      </c>
      <c r="N4673">
        <v>16000</v>
      </c>
      <c r="O4673" s="59">
        <v>1953496</v>
      </c>
    </row>
    <row r="4674" spans="1:15" x14ac:dyDescent="0.3">
      <c r="A4674" t="s">
        <v>696</v>
      </c>
      <c r="B4674">
        <v>168.82</v>
      </c>
      <c r="C4674">
        <v>2</v>
      </c>
      <c r="D4674" s="18">
        <v>39098</v>
      </c>
      <c r="E4674" s="18">
        <v>39112</v>
      </c>
      <c r="F4674" t="s">
        <v>5960</v>
      </c>
      <c r="G4674" t="s">
        <v>5968</v>
      </c>
      <c r="H4674" t="s">
        <v>720</v>
      </c>
      <c r="I4674" t="s">
        <v>693</v>
      </c>
      <c r="J4674" t="s">
        <v>694</v>
      </c>
      <c r="K4674" t="s">
        <v>1266</v>
      </c>
      <c r="L4674" t="s">
        <v>1265</v>
      </c>
      <c r="M4674">
        <v>2811171</v>
      </c>
      <c r="N4674">
        <v>90830</v>
      </c>
      <c r="O4674" s="59">
        <v>25225583</v>
      </c>
    </row>
    <row r="4675" spans="1:15" x14ac:dyDescent="0.3">
      <c r="A4675" t="s">
        <v>690</v>
      </c>
      <c r="B4675">
        <v>96.59</v>
      </c>
      <c r="C4675">
        <v>2</v>
      </c>
      <c r="D4675" s="18">
        <v>39286</v>
      </c>
      <c r="E4675" s="18">
        <v>39287</v>
      </c>
      <c r="F4675" t="s">
        <v>5958</v>
      </c>
      <c r="G4675" t="s">
        <v>5969</v>
      </c>
      <c r="H4675" t="s">
        <v>681</v>
      </c>
      <c r="I4675" t="s">
        <v>711</v>
      </c>
      <c r="J4675" t="s">
        <v>712</v>
      </c>
      <c r="K4675" t="s">
        <v>1264</v>
      </c>
      <c r="L4675" t="s">
        <v>1263</v>
      </c>
      <c r="M4675">
        <v>138404</v>
      </c>
      <c r="N4675">
        <v>16000</v>
      </c>
      <c r="O4675" s="59">
        <v>26620116</v>
      </c>
    </row>
    <row r="4676" spans="1:15" x14ac:dyDescent="0.3">
      <c r="A4676" t="s">
        <v>690</v>
      </c>
      <c r="B4676">
        <v>137.02000000000001</v>
      </c>
      <c r="C4676">
        <v>3</v>
      </c>
      <c r="D4676" s="18">
        <v>39108</v>
      </c>
      <c r="E4676" s="18">
        <v>39115</v>
      </c>
      <c r="F4676" t="s">
        <v>5960</v>
      </c>
      <c r="G4676" t="s">
        <v>5969</v>
      </c>
      <c r="H4676" t="s">
        <v>675</v>
      </c>
      <c r="I4676" t="s">
        <v>722</v>
      </c>
      <c r="J4676" t="s">
        <v>723</v>
      </c>
      <c r="K4676" t="s">
        <v>1062</v>
      </c>
      <c r="L4676" t="s">
        <v>1061</v>
      </c>
      <c r="M4676">
        <v>2854424</v>
      </c>
      <c r="N4676">
        <v>30300</v>
      </c>
      <c r="O4676" s="59">
        <v>25257147</v>
      </c>
    </row>
    <row r="4677" spans="1:15" x14ac:dyDescent="0.3">
      <c r="A4677" t="s">
        <v>676</v>
      </c>
      <c r="B4677">
        <v>190.96</v>
      </c>
      <c r="C4677">
        <v>3</v>
      </c>
      <c r="D4677" s="18">
        <v>39326</v>
      </c>
      <c r="E4677" s="18">
        <v>39326</v>
      </c>
      <c r="F4677" t="s">
        <v>5958</v>
      </c>
      <c r="G4677" t="s">
        <v>5968</v>
      </c>
      <c r="H4677" t="s">
        <v>755</v>
      </c>
      <c r="I4677" t="s">
        <v>683</v>
      </c>
      <c r="J4677" t="s">
        <v>684</v>
      </c>
      <c r="K4677" t="s">
        <v>1262</v>
      </c>
      <c r="L4677" t="s">
        <v>1261</v>
      </c>
      <c r="M4677">
        <v>958187</v>
      </c>
      <c r="N4677">
        <v>87000</v>
      </c>
      <c r="O4677" s="59">
        <v>26934754</v>
      </c>
    </row>
    <row r="4678" spans="1:15" x14ac:dyDescent="0.3">
      <c r="A4678" t="s">
        <v>709</v>
      </c>
      <c r="B4678">
        <v>147.22</v>
      </c>
      <c r="C4678">
        <v>2</v>
      </c>
      <c r="D4678" s="18">
        <v>39244</v>
      </c>
      <c r="E4678" s="18">
        <v>39247</v>
      </c>
      <c r="F4678" t="s">
        <v>5957</v>
      </c>
      <c r="G4678" t="s">
        <v>5969</v>
      </c>
      <c r="H4678" t="s">
        <v>699</v>
      </c>
      <c r="I4678" t="s">
        <v>746</v>
      </c>
      <c r="J4678" t="s">
        <v>782</v>
      </c>
      <c r="K4678" t="s">
        <v>1260</v>
      </c>
      <c r="L4678" t="s">
        <v>1259</v>
      </c>
      <c r="M4678">
        <v>9035678</v>
      </c>
      <c r="N4678">
        <v>70700</v>
      </c>
      <c r="O4678" s="59">
        <v>17722882</v>
      </c>
    </row>
    <row r="4679" spans="1:15" x14ac:dyDescent="0.3">
      <c r="A4679" t="s">
        <v>690</v>
      </c>
      <c r="B4679">
        <v>111.33</v>
      </c>
      <c r="C4679">
        <v>1</v>
      </c>
      <c r="D4679" s="18">
        <v>39097</v>
      </c>
      <c r="E4679" s="18">
        <v>39100</v>
      </c>
      <c r="F4679" t="s">
        <v>5960</v>
      </c>
      <c r="G4679" t="s">
        <v>5969</v>
      </c>
      <c r="H4679" t="s">
        <v>681</v>
      </c>
      <c r="I4679" t="s">
        <v>687</v>
      </c>
      <c r="J4679" t="s">
        <v>888</v>
      </c>
      <c r="K4679" t="s">
        <v>1258</v>
      </c>
      <c r="L4679" t="s">
        <v>1257</v>
      </c>
      <c r="M4679">
        <v>259877</v>
      </c>
      <c r="N4679">
        <v>16000</v>
      </c>
      <c r="O4679" s="59">
        <v>25217292</v>
      </c>
    </row>
    <row r="4680" spans="1:15" x14ac:dyDescent="0.3">
      <c r="A4680" t="s">
        <v>676</v>
      </c>
      <c r="B4680">
        <v>121.91</v>
      </c>
      <c r="C4680">
        <v>2</v>
      </c>
      <c r="D4680" s="18">
        <v>39131</v>
      </c>
      <c r="E4680" s="18">
        <v>39171</v>
      </c>
      <c r="F4680" t="s">
        <v>5960</v>
      </c>
      <c r="G4680" t="s">
        <v>5969</v>
      </c>
      <c r="H4680" t="s">
        <v>681</v>
      </c>
      <c r="I4680" t="s">
        <v>683</v>
      </c>
      <c r="J4680" t="s">
        <v>735</v>
      </c>
      <c r="K4680" t="s">
        <v>1256</v>
      </c>
      <c r="L4680" t="s">
        <v>1255</v>
      </c>
      <c r="M4680">
        <v>246460</v>
      </c>
      <c r="N4680">
        <v>16000</v>
      </c>
      <c r="O4680" s="59">
        <v>25464925</v>
      </c>
    </row>
    <row r="4681" spans="1:15" x14ac:dyDescent="0.3">
      <c r="A4681" t="s">
        <v>690</v>
      </c>
      <c r="B4681">
        <v>138.52000000000001</v>
      </c>
      <c r="C4681">
        <v>2</v>
      </c>
      <c r="D4681" s="18">
        <v>39090</v>
      </c>
      <c r="E4681" s="18">
        <v>39111</v>
      </c>
      <c r="F4681" t="s">
        <v>5960</v>
      </c>
      <c r="G4681" t="s">
        <v>5969</v>
      </c>
      <c r="H4681" t="s">
        <v>675</v>
      </c>
      <c r="I4681" t="s">
        <v>687</v>
      </c>
      <c r="J4681" t="s">
        <v>888</v>
      </c>
      <c r="K4681" t="s">
        <v>1254</v>
      </c>
      <c r="L4681" t="s">
        <v>1253</v>
      </c>
      <c r="M4681">
        <v>260728</v>
      </c>
      <c r="N4681">
        <v>30300</v>
      </c>
      <c r="O4681" s="59">
        <v>25167015</v>
      </c>
    </row>
    <row r="4682" spans="1:15" x14ac:dyDescent="0.3">
      <c r="A4682" t="s">
        <v>690</v>
      </c>
      <c r="B4682">
        <v>111.33</v>
      </c>
      <c r="C4682">
        <v>1</v>
      </c>
      <c r="D4682" s="18">
        <v>39356</v>
      </c>
      <c r="E4682" s="18">
        <v>39392</v>
      </c>
      <c r="F4682" t="s">
        <v>5959</v>
      </c>
      <c r="G4682" t="s">
        <v>5969</v>
      </c>
      <c r="H4682" t="s">
        <v>681</v>
      </c>
      <c r="I4682" t="s">
        <v>687</v>
      </c>
      <c r="J4682" t="s">
        <v>688</v>
      </c>
      <c r="K4682" t="s">
        <v>1212</v>
      </c>
      <c r="L4682" t="s">
        <v>1252</v>
      </c>
      <c r="M4682">
        <v>259837</v>
      </c>
      <c r="N4682">
        <v>16000</v>
      </c>
      <c r="O4682" s="59">
        <v>27171607</v>
      </c>
    </row>
    <row r="4683" spans="1:15" x14ac:dyDescent="0.3">
      <c r="A4683" t="s">
        <v>709</v>
      </c>
      <c r="B4683">
        <v>129.91999999999999</v>
      </c>
      <c r="C4683">
        <v>3</v>
      </c>
      <c r="D4683" s="18">
        <v>39186</v>
      </c>
      <c r="E4683" s="18">
        <v>39201</v>
      </c>
      <c r="F4683" t="s">
        <v>5957</v>
      </c>
      <c r="G4683" t="s">
        <v>5969</v>
      </c>
      <c r="H4683" t="s">
        <v>675</v>
      </c>
      <c r="I4683" t="s">
        <v>771</v>
      </c>
      <c r="J4683" t="s">
        <v>750</v>
      </c>
      <c r="K4683" t="s">
        <v>1251</v>
      </c>
      <c r="L4683" t="s">
        <v>1250</v>
      </c>
      <c r="M4683">
        <v>2021935</v>
      </c>
      <c r="N4683">
        <v>30300</v>
      </c>
      <c r="O4683" s="59">
        <v>25864451</v>
      </c>
    </row>
    <row r="4684" spans="1:15" x14ac:dyDescent="0.3">
      <c r="A4684" t="s">
        <v>676</v>
      </c>
      <c r="B4684">
        <v>108.51</v>
      </c>
      <c r="C4684">
        <v>1</v>
      </c>
      <c r="D4684" s="18">
        <v>39398</v>
      </c>
      <c r="E4684" s="18">
        <v>39473</v>
      </c>
      <c r="F4684" t="s">
        <v>5959</v>
      </c>
      <c r="G4684" t="s">
        <v>5969</v>
      </c>
      <c r="H4684" t="s">
        <v>681</v>
      </c>
      <c r="I4684" t="s">
        <v>672</v>
      </c>
      <c r="J4684" t="s">
        <v>851</v>
      </c>
      <c r="K4684" t="s">
        <v>1249</v>
      </c>
      <c r="L4684" t="s">
        <v>1248</v>
      </c>
      <c r="M4684">
        <v>2793126</v>
      </c>
      <c r="N4684">
        <v>16000</v>
      </c>
      <c r="O4684" s="59">
        <v>27622028</v>
      </c>
    </row>
    <row r="4685" spans="1:15" x14ac:dyDescent="0.3">
      <c r="A4685" t="s">
        <v>676</v>
      </c>
      <c r="B4685">
        <v>184.06</v>
      </c>
      <c r="C4685">
        <v>2</v>
      </c>
      <c r="D4685" s="18">
        <v>39324</v>
      </c>
      <c r="E4685" s="18">
        <v>39347</v>
      </c>
      <c r="F4685" t="s">
        <v>5958</v>
      </c>
      <c r="G4685" t="s">
        <v>5968</v>
      </c>
      <c r="H4685" t="s">
        <v>755</v>
      </c>
      <c r="I4685" t="s">
        <v>678</v>
      </c>
      <c r="J4685" t="s">
        <v>1246</v>
      </c>
      <c r="K4685" t="s">
        <v>1247</v>
      </c>
      <c r="L4685" t="s">
        <v>1245</v>
      </c>
      <c r="M4685">
        <v>951391</v>
      </c>
      <c r="N4685">
        <v>87000</v>
      </c>
      <c r="O4685" s="59">
        <v>26880600</v>
      </c>
    </row>
    <row r="4686" spans="1:15" x14ac:dyDescent="0.3">
      <c r="A4686" t="s">
        <v>709</v>
      </c>
      <c r="B4686">
        <v>171.79</v>
      </c>
      <c r="C4686">
        <v>4</v>
      </c>
      <c r="D4686" s="18">
        <v>39195</v>
      </c>
      <c r="E4686" s="18">
        <v>39219</v>
      </c>
      <c r="F4686" t="s">
        <v>5957</v>
      </c>
      <c r="G4686" t="s">
        <v>5969</v>
      </c>
      <c r="H4686" t="s">
        <v>699</v>
      </c>
      <c r="I4686" t="s">
        <v>746</v>
      </c>
      <c r="J4686" t="s">
        <v>747</v>
      </c>
      <c r="K4686" t="s">
        <v>1191</v>
      </c>
      <c r="L4686" t="s">
        <v>1244</v>
      </c>
      <c r="M4686">
        <v>964102</v>
      </c>
      <c r="N4686">
        <v>70700</v>
      </c>
      <c r="O4686" s="59">
        <v>17690352</v>
      </c>
    </row>
    <row r="4687" spans="1:15" x14ac:dyDescent="0.3">
      <c r="A4687" t="s">
        <v>676</v>
      </c>
      <c r="B4687">
        <v>86.31</v>
      </c>
      <c r="C4687">
        <v>2</v>
      </c>
      <c r="D4687" s="18">
        <v>39401</v>
      </c>
      <c r="E4687" s="18">
        <v>39455</v>
      </c>
      <c r="F4687" t="s">
        <v>5959</v>
      </c>
      <c r="G4687" t="s">
        <v>5969</v>
      </c>
      <c r="H4687" t="s">
        <v>681</v>
      </c>
      <c r="I4687" t="s">
        <v>678</v>
      </c>
      <c r="J4687" t="s">
        <v>679</v>
      </c>
      <c r="K4687" t="s">
        <v>882</v>
      </c>
      <c r="L4687" t="s">
        <v>1243</v>
      </c>
      <c r="M4687">
        <v>1742813</v>
      </c>
      <c r="N4687">
        <v>16000</v>
      </c>
      <c r="O4687" s="59">
        <v>27503632</v>
      </c>
    </row>
    <row r="4688" spans="1:15" x14ac:dyDescent="0.3">
      <c r="A4688" t="s">
        <v>696</v>
      </c>
      <c r="B4688">
        <v>124.37</v>
      </c>
      <c r="C4688">
        <v>2</v>
      </c>
      <c r="D4688" s="18">
        <v>39117</v>
      </c>
      <c r="E4688" s="18">
        <v>39126</v>
      </c>
      <c r="F4688" t="s">
        <v>5960</v>
      </c>
      <c r="G4688" t="s">
        <v>5969</v>
      </c>
      <c r="H4688" t="s">
        <v>681</v>
      </c>
      <c r="I4688" t="s">
        <v>693</v>
      </c>
      <c r="J4688" t="s">
        <v>694</v>
      </c>
      <c r="K4688" t="s">
        <v>1242</v>
      </c>
      <c r="L4688" t="s">
        <v>1241</v>
      </c>
      <c r="M4688">
        <v>741595</v>
      </c>
      <c r="N4688">
        <v>16000</v>
      </c>
      <c r="O4688" s="59">
        <v>1033170</v>
      </c>
    </row>
    <row r="4689" spans="1:15" x14ac:dyDescent="0.3">
      <c r="A4689" t="s">
        <v>709</v>
      </c>
      <c r="B4689">
        <v>150.68</v>
      </c>
      <c r="C4689">
        <v>3</v>
      </c>
      <c r="D4689" s="18">
        <v>39133</v>
      </c>
      <c r="E4689" s="18">
        <v>39169</v>
      </c>
      <c r="F4689" t="s">
        <v>5960</v>
      </c>
      <c r="G4689" t="s">
        <v>5969</v>
      </c>
      <c r="H4689" t="s">
        <v>675</v>
      </c>
      <c r="I4689" t="s">
        <v>771</v>
      </c>
      <c r="J4689" t="s">
        <v>772</v>
      </c>
      <c r="K4689" t="s">
        <v>1240</v>
      </c>
      <c r="L4689" t="s">
        <v>1239</v>
      </c>
      <c r="M4689">
        <v>77343</v>
      </c>
      <c r="N4689">
        <v>30300</v>
      </c>
      <c r="O4689" s="59">
        <v>25401305</v>
      </c>
    </row>
    <row r="4690" spans="1:15" x14ac:dyDescent="0.3">
      <c r="A4690" t="s">
        <v>709</v>
      </c>
      <c r="B4690">
        <v>115.68</v>
      </c>
      <c r="C4690">
        <v>2</v>
      </c>
      <c r="D4690" s="18">
        <v>39391</v>
      </c>
      <c r="E4690" s="18">
        <v>39437</v>
      </c>
      <c r="F4690" t="s">
        <v>5959</v>
      </c>
      <c r="G4690" t="s">
        <v>5969</v>
      </c>
      <c r="H4690" t="s">
        <v>681</v>
      </c>
      <c r="I4690" t="s">
        <v>771</v>
      </c>
      <c r="J4690" t="s">
        <v>750</v>
      </c>
      <c r="K4690" t="s">
        <v>914</v>
      </c>
      <c r="L4690" t="s">
        <v>913</v>
      </c>
      <c r="M4690">
        <v>2434734</v>
      </c>
      <c r="N4690">
        <v>16000</v>
      </c>
      <c r="O4690" s="59">
        <v>27431618</v>
      </c>
    </row>
    <row r="4691" spans="1:15" x14ac:dyDescent="0.3">
      <c r="A4691" t="s">
        <v>676</v>
      </c>
      <c r="B4691">
        <v>108.51</v>
      </c>
      <c r="C4691">
        <v>1</v>
      </c>
      <c r="D4691" s="18">
        <v>39304</v>
      </c>
      <c r="E4691" s="18">
        <v>39309</v>
      </c>
      <c r="F4691" t="s">
        <v>5958</v>
      </c>
      <c r="G4691" t="s">
        <v>5969</v>
      </c>
      <c r="H4691" t="s">
        <v>681</v>
      </c>
      <c r="I4691" t="s">
        <v>672</v>
      </c>
      <c r="J4691" t="s">
        <v>851</v>
      </c>
      <c r="K4691" t="s">
        <v>893</v>
      </c>
      <c r="L4691" t="s">
        <v>943</v>
      </c>
      <c r="M4691">
        <v>273463</v>
      </c>
      <c r="N4691">
        <v>16000</v>
      </c>
      <c r="O4691" s="59">
        <v>26792314</v>
      </c>
    </row>
    <row r="4692" spans="1:15" x14ac:dyDescent="0.3">
      <c r="A4692" t="s">
        <v>690</v>
      </c>
      <c r="B4692">
        <v>121.13</v>
      </c>
      <c r="C4692">
        <v>1</v>
      </c>
      <c r="D4692" s="18">
        <v>39395</v>
      </c>
      <c r="E4692" s="18">
        <v>39409</v>
      </c>
      <c r="F4692" t="s">
        <v>5959</v>
      </c>
      <c r="G4692" t="s">
        <v>5969</v>
      </c>
      <c r="H4692" t="s">
        <v>675</v>
      </c>
      <c r="I4692" t="s">
        <v>711</v>
      </c>
      <c r="J4692" t="s">
        <v>712</v>
      </c>
      <c r="K4692" t="s">
        <v>1238</v>
      </c>
      <c r="L4692" t="s">
        <v>1237</v>
      </c>
      <c r="M4692">
        <v>857428</v>
      </c>
      <c r="N4692">
        <v>30300</v>
      </c>
      <c r="O4692" s="59">
        <v>27491139</v>
      </c>
    </row>
    <row r="4693" spans="1:15" x14ac:dyDescent="0.3">
      <c r="A4693" t="s">
        <v>690</v>
      </c>
      <c r="B4693">
        <v>123.68</v>
      </c>
      <c r="C4693">
        <v>3</v>
      </c>
      <c r="D4693" s="18">
        <v>39247</v>
      </c>
      <c r="E4693" s="18">
        <v>39263</v>
      </c>
      <c r="F4693" t="s">
        <v>5957</v>
      </c>
      <c r="G4693" t="s">
        <v>5969</v>
      </c>
      <c r="H4693" t="s">
        <v>675</v>
      </c>
      <c r="I4693" t="s">
        <v>711</v>
      </c>
      <c r="J4693" t="s">
        <v>712</v>
      </c>
      <c r="K4693" t="s">
        <v>1236</v>
      </c>
      <c r="L4693" t="s">
        <v>1235</v>
      </c>
      <c r="M4693">
        <v>148088</v>
      </c>
      <c r="N4693">
        <v>30300</v>
      </c>
      <c r="O4693" s="59">
        <v>26352070</v>
      </c>
    </row>
    <row r="4694" spans="1:15" x14ac:dyDescent="0.3">
      <c r="A4694" t="s">
        <v>690</v>
      </c>
      <c r="B4694">
        <v>107.91</v>
      </c>
      <c r="C4694">
        <v>2</v>
      </c>
      <c r="D4694" s="18">
        <v>39418</v>
      </c>
      <c r="E4694" s="18">
        <v>39450</v>
      </c>
      <c r="F4694" t="s">
        <v>5959</v>
      </c>
      <c r="G4694" t="s">
        <v>5969</v>
      </c>
      <c r="H4694" t="s">
        <v>681</v>
      </c>
      <c r="I4694" t="s">
        <v>722</v>
      </c>
      <c r="J4694" t="s">
        <v>723</v>
      </c>
      <c r="K4694" t="s">
        <v>1234</v>
      </c>
      <c r="L4694" t="s">
        <v>1233</v>
      </c>
      <c r="M4694">
        <v>781074</v>
      </c>
      <c r="N4694">
        <v>16000</v>
      </c>
      <c r="O4694" s="59">
        <v>27655836</v>
      </c>
    </row>
    <row r="4695" spans="1:15" x14ac:dyDescent="0.3">
      <c r="A4695" t="s">
        <v>690</v>
      </c>
      <c r="B4695">
        <v>124.33</v>
      </c>
      <c r="C4695">
        <v>1</v>
      </c>
      <c r="D4695" s="18">
        <v>39335</v>
      </c>
      <c r="E4695" s="18">
        <v>39367</v>
      </c>
      <c r="F4695" t="s">
        <v>5958</v>
      </c>
      <c r="G4695" t="s">
        <v>5969</v>
      </c>
      <c r="H4695" t="s">
        <v>681</v>
      </c>
      <c r="I4695" t="s">
        <v>722</v>
      </c>
      <c r="J4695" t="s">
        <v>797</v>
      </c>
      <c r="K4695" t="s">
        <v>1232</v>
      </c>
      <c r="L4695" t="s">
        <v>1231</v>
      </c>
      <c r="M4695">
        <v>126630</v>
      </c>
      <c r="N4695">
        <v>16000</v>
      </c>
      <c r="O4695" s="59">
        <v>26997181</v>
      </c>
    </row>
    <row r="4696" spans="1:15" x14ac:dyDescent="0.3">
      <c r="A4696" t="s">
        <v>690</v>
      </c>
      <c r="B4696">
        <v>123.68</v>
      </c>
      <c r="C4696">
        <v>3</v>
      </c>
      <c r="D4696" s="18">
        <v>39419</v>
      </c>
      <c r="E4696" s="18">
        <v>39429</v>
      </c>
      <c r="F4696" t="s">
        <v>5959</v>
      </c>
      <c r="G4696" t="s">
        <v>5969</v>
      </c>
      <c r="H4696" t="s">
        <v>675</v>
      </c>
      <c r="I4696" t="s">
        <v>711</v>
      </c>
      <c r="J4696" t="s">
        <v>712</v>
      </c>
      <c r="K4696" t="s">
        <v>923</v>
      </c>
      <c r="L4696" t="s">
        <v>922</v>
      </c>
      <c r="M4696">
        <v>2481888</v>
      </c>
      <c r="N4696">
        <v>30300</v>
      </c>
      <c r="O4696" s="59">
        <v>27654784</v>
      </c>
    </row>
    <row r="4697" spans="1:15" x14ac:dyDescent="0.3">
      <c r="A4697" t="s">
        <v>676</v>
      </c>
      <c r="B4697">
        <v>125.07</v>
      </c>
      <c r="C4697">
        <v>1</v>
      </c>
      <c r="D4697" s="18">
        <v>39423</v>
      </c>
      <c r="E4697" s="18">
        <v>39521</v>
      </c>
      <c r="F4697" t="s">
        <v>5959</v>
      </c>
      <c r="G4697" t="s">
        <v>5969</v>
      </c>
      <c r="H4697" t="s">
        <v>675</v>
      </c>
      <c r="I4697" t="s">
        <v>683</v>
      </c>
      <c r="J4697" t="s">
        <v>730</v>
      </c>
      <c r="K4697" t="s">
        <v>1230</v>
      </c>
      <c r="L4697" t="s">
        <v>1229</v>
      </c>
      <c r="M4697">
        <v>2761143</v>
      </c>
      <c r="N4697">
        <v>30300</v>
      </c>
      <c r="O4697" s="59">
        <v>27714891</v>
      </c>
    </row>
    <row r="4698" spans="1:15" x14ac:dyDescent="0.3">
      <c r="A4698" t="s">
        <v>696</v>
      </c>
      <c r="B4698">
        <v>139.68</v>
      </c>
      <c r="C4698">
        <v>2</v>
      </c>
      <c r="D4698" s="18">
        <v>39307</v>
      </c>
      <c r="E4698" s="18">
        <v>39330</v>
      </c>
      <c r="F4698" t="s">
        <v>5958</v>
      </c>
      <c r="G4698" t="s">
        <v>5968</v>
      </c>
      <c r="H4698" t="s">
        <v>720</v>
      </c>
      <c r="I4698" t="s">
        <v>693</v>
      </c>
      <c r="J4698" t="s">
        <v>694</v>
      </c>
      <c r="K4698" t="s">
        <v>698</v>
      </c>
      <c r="L4698" t="s">
        <v>1228</v>
      </c>
      <c r="M4698">
        <v>2090818</v>
      </c>
      <c r="N4698">
        <v>90830</v>
      </c>
      <c r="O4698" s="59">
        <v>26800435</v>
      </c>
    </row>
    <row r="4699" spans="1:15" x14ac:dyDescent="0.3">
      <c r="A4699" t="s">
        <v>709</v>
      </c>
      <c r="B4699">
        <v>145.01</v>
      </c>
      <c r="C4699">
        <v>2</v>
      </c>
      <c r="D4699" s="18">
        <v>39356</v>
      </c>
      <c r="E4699" s="18">
        <v>39364</v>
      </c>
      <c r="F4699" t="s">
        <v>5959</v>
      </c>
      <c r="G4699" t="s">
        <v>5969</v>
      </c>
      <c r="H4699" t="s">
        <v>675</v>
      </c>
      <c r="I4699" t="s">
        <v>706</v>
      </c>
      <c r="J4699" t="s">
        <v>707</v>
      </c>
      <c r="K4699" t="s">
        <v>1227</v>
      </c>
      <c r="L4699" t="s">
        <v>1226</v>
      </c>
      <c r="M4699">
        <v>179068</v>
      </c>
      <c r="N4699">
        <v>30300</v>
      </c>
      <c r="O4699" s="59">
        <v>27292646</v>
      </c>
    </row>
    <row r="4700" spans="1:15" x14ac:dyDescent="0.3">
      <c r="A4700" t="s">
        <v>696</v>
      </c>
      <c r="B4700">
        <v>168.82</v>
      </c>
      <c r="C4700">
        <v>2</v>
      </c>
      <c r="D4700" s="18">
        <v>39418</v>
      </c>
      <c r="E4700" s="18">
        <v>39423</v>
      </c>
      <c r="F4700" t="s">
        <v>5959</v>
      </c>
      <c r="G4700" t="s">
        <v>5968</v>
      </c>
      <c r="H4700" t="s">
        <v>720</v>
      </c>
      <c r="I4700" t="s">
        <v>693</v>
      </c>
      <c r="J4700" t="s">
        <v>694</v>
      </c>
      <c r="K4700" t="s">
        <v>849</v>
      </c>
      <c r="L4700" t="s">
        <v>1225</v>
      </c>
      <c r="M4700">
        <v>351071</v>
      </c>
      <c r="N4700">
        <v>90830</v>
      </c>
      <c r="O4700" s="59">
        <v>27669949</v>
      </c>
    </row>
    <row r="4701" spans="1:15" x14ac:dyDescent="0.3">
      <c r="A4701" t="s">
        <v>690</v>
      </c>
      <c r="B4701">
        <v>138.52000000000001</v>
      </c>
      <c r="C4701">
        <v>2</v>
      </c>
      <c r="D4701" s="18">
        <v>39221</v>
      </c>
      <c r="E4701" s="18">
        <v>39241</v>
      </c>
      <c r="F4701" t="s">
        <v>5957</v>
      </c>
      <c r="G4701" t="s">
        <v>5969</v>
      </c>
      <c r="H4701" t="s">
        <v>675</v>
      </c>
      <c r="I4701" t="s">
        <v>687</v>
      </c>
      <c r="J4701" t="s">
        <v>688</v>
      </c>
      <c r="K4701" t="s">
        <v>1224</v>
      </c>
      <c r="L4701" t="s">
        <v>1223</v>
      </c>
      <c r="M4701">
        <v>2294112</v>
      </c>
      <c r="N4701">
        <v>30300</v>
      </c>
      <c r="O4701" s="59">
        <v>26144064</v>
      </c>
    </row>
    <row r="4702" spans="1:15" x14ac:dyDescent="0.3">
      <c r="A4702" t="s">
        <v>676</v>
      </c>
      <c r="B4702">
        <v>164.77</v>
      </c>
      <c r="C4702">
        <v>2</v>
      </c>
      <c r="D4702" s="18">
        <v>39116</v>
      </c>
      <c r="E4702" s="18">
        <v>39134</v>
      </c>
      <c r="F4702" t="s">
        <v>5960</v>
      </c>
      <c r="G4702" t="s">
        <v>5968</v>
      </c>
      <c r="H4702" t="s">
        <v>720</v>
      </c>
      <c r="I4702" t="s">
        <v>683</v>
      </c>
      <c r="J4702" t="s">
        <v>730</v>
      </c>
      <c r="K4702" t="s">
        <v>1222</v>
      </c>
      <c r="L4702" t="s">
        <v>1221</v>
      </c>
      <c r="M4702">
        <v>9077698</v>
      </c>
      <c r="N4702">
        <v>90830</v>
      </c>
      <c r="O4702" s="59">
        <v>25364193</v>
      </c>
    </row>
    <row r="4703" spans="1:15" x14ac:dyDescent="0.3">
      <c r="A4703" t="s">
        <v>690</v>
      </c>
      <c r="B4703">
        <v>181.83</v>
      </c>
      <c r="C4703">
        <v>4</v>
      </c>
      <c r="D4703" s="18">
        <v>39205</v>
      </c>
      <c r="E4703" s="18">
        <v>39240</v>
      </c>
      <c r="F4703" t="s">
        <v>5957</v>
      </c>
      <c r="G4703" t="s">
        <v>5969</v>
      </c>
      <c r="H4703" t="s">
        <v>699</v>
      </c>
      <c r="I4703" t="s">
        <v>711</v>
      </c>
      <c r="J4703" t="s">
        <v>712</v>
      </c>
      <c r="K4703" t="s">
        <v>935</v>
      </c>
      <c r="L4703" t="s">
        <v>1220</v>
      </c>
      <c r="M4703">
        <v>936460</v>
      </c>
      <c r="N4703">
        <v>70700</v>
      </c>
      <c r="O4703" s="59">
        <v>26017416</v>
      </c>
    </row>
    <row r="4704" spans="1:15" x14ac:dyDescent="0.3">
      <c r="A4704" t="s">
        <v>696</v>
      </c>
      <c r="B4704">
        <v>136.43</v>
      </c>
      <c r="C4704">
        <v>2</v>
      </c>
      <c r="D4704" s="18">
        <v>39122</v>
      </c>
      <c r="E4704" s="18">
        <v>39146</v>
      </c>
      <c r="F4704" t="s">
        <v>5960</v>
      </c>
      <c r="G4704" t="s">
        <v>5968</v>
      </c>
      <c r="H4704" t="s">
        <v>720</v>
      </c>
      <c r="I4704" t="s">
        <v>693</v>
      </c>
      <c r="J4704" t="s">
        <v>694</v>
      </c>
      <c r="K4704" t="s">
        <v>1219</v>
      </c>
      <c r="L4704" t="s">
        <v>1218</v>
      </c>
      <c r="M4704">
        <v>2801733</v>
      </c>
      <c r="N4704">
        <v>90830</v>
      </c>
      <c r="O4704" s="59">
        <v>1965839</v>
      </c>
    </row>
    <row r="4705" spans="1:15" x14ac:dyDescent="0.3">
      <c r="A4705" t="s">
        <v>690</v>
      </c>
      <c r="B4705">
        <v>123.68</v>
      </c>
      <c r="C4705">
        <v>3</v>
      </c>
      <c r="D4705" s="18">
        <v>39220</v>
      </c>
      <c r="E4705" s="18">
        <v>39251</v>
      </c>
      <c r="F4705" t="s">
        <v>5957</v>
      </c>
      <c r="G4705" t="s">
        <v>5969</v>
      </c>
      <c r="H4705" t="s">
        <v>675</v>
      </c>
      <c r="I4705" t="s">
        <v>711</v>
      </c>
      <c r="J4705" t="s">
        <v>712</v>
      </c>
      <c r="K4705" t="s">
        <v>801</v>
      </c>
      <c r="L4705" t="s">
        <v>1217</v>
      </c>
      <c r="M4705">
        <v>150258</v>
      </c>
      <c r="N4705">
        <v>30300</v>
      </c>
      <c r="O4705" s="59">
        <v>26136134</v>
      </c>
    </row>
    <row r="4706" spans="1:15" x14ac:dyDescent="0.3">
      <c r="A4706" t="s">
        <v>690</v>
      </c>
      <c r="B4706">
        <v>124.33</v>
      </c>
      <c r="C4706">
        <v>1</v>
      </c>
      <c r="D4706" s="18">
        <v>39138</v>
      </c>
      <c r="E4706" s="18">
        <v>39142</v>
      </c>
      <c r="F4706" t="s">
        <v>5960</v>
      </c>
      <c r="G4706" t="s">
        <v>5969</v>
      </c>
      <c r="H4706" t="s">
        <v>681</v>
      </c>
      <c r="I4706" t="s">
        <v>722</v>
      </c>
      <c r="J4706" t="s">
        <v>723</v>
      </c>
      <c r="K4706" t="s">
        <v>1216</v>
      </c>
      <c r="L4706" t="s">
        <v>1215</v>
      </c>
      <c r="M4706">
        <v>126159</v>
      </c>
      <c r="N4706">
        <v>16000</v>
      </c>
      <c r="O4706" s="59">
        <v>25505039</v>
      </c>
    </row>
    <row r="4707" spans="1:15" x14ac:dyDescent="0.3">
      <c r="A4707" t="s">
        <v>690</v>
      </c>
      <c r="B4707">
        <v>123.68</v>
      </c>
      <c r="C4707">
        <v>3</v>
      </c>
      <c r="D4707" s="18">
        <v>39292</v>
      </c>
      <c r="E4707" s="18">
        <v>39306</v>
      </c>
      <c r="F4707" t="s">
        <v>5958</v>
      </c>
      <c r="G4707" t="s">
        <v>5969</v>
      </c>
      <c r="H4707" t="s">
        <v>675</v>
      </c>
      <c r="I4707" t="s">
        <v>711</v>
      </c>
      <c r="J4707" t="s">
        <v>712</v>
      </c>
      <c r="K4707" t="s">
        <v>1214</v>
      </c>
      <c r="L4707" t="s">
        <v>1213</v>
      </c>
      <c r="M4707">
        <v>2141448</v>
      </c>
      <c r="N4707">
        <v>30300</v>
      </c>
      <c r="O4707" s="59">
        <v>26675882</v>
      </c>
    </row>
    <row r="4708" spans="1:15" x14ac:dyDescent="0.3">
      <c r="A4708" t="s">
        <v>690</v>
      </c>
      <c r="B4708">
        <v>138.52000000000001</v>
      </c>
      <c r="C4708">
        <v>2</v>
      </c>
      <c r="D4708" s="18">
        <v>39311</v>
      </c>
      <c r="E4708" s="18">
        <v>39348</v>
      </c>
      <c r="F4708" t="s">
        <v>5958</v>
      </c>
      <c r="G4708" t="s">
        <v>5969</v>
      </c>
      <c r="H4708" t="s">
        <v>675</v>
      </c>
      <c r="I4708" t="s">
        <v>687</v>
      </c>
      <c r="J4708" t="s">
        <v>688</v>
      </c>
      <c r="K4708" t="s">
        <v>1212</v>
      </c>
      <c r="L4708" t="s">
        <v>1090</v>
      </c>
      <c r="M4708">
        <v>2362260</v>
      </c>
      <c r="N4708">
        <v>30300</v>
      </c>
      <c r="O4708" s="59">
        <v>26845168</v>
      </c>
    </row>
    <row r="4709" spans="1:15" x14ac:dyDescent="0.3">
      <c r="A4709" t="s">
        <v>690</v>
      </c>
      <c r="B4709">
        <v>98.41</v>
      </c>
      <c r="C4709">
        <v>1</v>
      </c>
      <c r="D4709" s="18">
        <v>39205</v>
      </c>
      <c r="E4709" s="18">
        <v>39221</v>
      </c>
      <c r="F4709" t="s">
        <v>5957</v>
      </c>
      <c r="G4709" t="s">
        <v>5969</v>
      </c>
      <c r="H4709" t="s">
        <v>681</v>
      </c>
      <c r="I4709" t="s">
        <v>711</v>
      </c>
      <c r="J4709" t="s">
        <v>712</v>
      </c>
      <c r="K4709" t="s">
        <v>1004</v>
      </c>
      <c r="L4709" t="s">
        <v>1211</v>
      </c>
      <c r="M4709">
        <v>2704996</v>
      </c>
      <c r="N4709">
        <v>16000</v>
      </c>
      <c r="O4709" s="59">
        <v>26028392</v>
      </c>
    </row>
    <row r="4710" spans="1:15" x14ac:dyDescent="0.3">
      <c r="A4710" t="s">
        <v>696</v>
      </c>
      <c r="B4710">
        <v>168.82</v>
      </c>
      <c r="C4710">
        <v>2</v>
      </c>
      <c r="D4710" s="18">
        <v>39391</v>
      </c>
      <c r="E4710" s="18">
        <v>39413</v>
      </c>
      <c r="F4710" t="s">
        <v>5959</v>
      </c>
      <c r="G4710" t="s">
        <v>5968</v>
      </c>
      <c r="H4710" t="s">
        <v>720</v>
      </c>
      <c r="I4710" t="s">
        <v>693</v>
      </c>
      <c r="J4710" t="s">
        <v>694</v>
      </c>
      <c r="K4710" t="s">
        <v>1210</v>
      </c>
      <c r="L4710" t="s">
        <v>931</v>
      </c>
      <c r="M4710">
        <v>734588</v>
      </c>
      <c r="N4710">
        <v>90830</v>
      </c>
      <c r="O4710" s="59">
        <v>27454016</v>
      </c>
    </row>
    <row r="4711" spans="1:15" x14ac:dyDescent="0.3">
      <c r="A4711" t="s">
        <v>690</v>
      </c>
      <c r="B4711">
        <v>90.24</v>
      </c>
      <c r="C4711">
        <v>1</v>
      </c>
      <c r="D4711" s="18">
        <v>39143</v>
      </c>
      <c r="E4711" s="18">
        <v>39150</v>
      </c>
      <c r="F4711" t="s">
        <v>5960</v>
      </c>
      <c r="G4711" t="s">
        <v>5969</v>
      </c>
      <c r="H4711" t="s">
        <v>681</v>
      </c>
      <c r="I4711" t="s">
        <v>687</v>
      </c>
      <c r="J4711" t="s">
        <v>688</v>
      </c>
      <c r="K4711" t="s">
        <v>847</v>
      </c>
      <c r="L4711" t="s">
        <v>1209</v>
      </c>
      <c r="M4711">
        <v>9195611</v>
      </c>
      <c r="N4711">
        <v>16000</v>
      </c>
      <c r="O4711" s="59">
        <v>25566720</v>
      </c>
    </row>
    <row r="4712" spans="1:15" x14ac:dyDescent="0.3">
      <c r="A4712" t="s">
        <v>690</v>
      </c>
      <c r="B4712">
        <v>123.68</v>
      </c>
      <c r="C4712">
        <v>3</v>
      </c>
      <c r="D4712" s="18">
        <v>39191</v>
      </c>
      <c r="E4712" s="18">
        <v>39218</v>
      </c>
      <c r="F4712" t="s">
        <v>5957</v>
      </c>
      <c r="G4712" t="s">
        <v>5969</v>
      </c>
      <c r="H4712" t="s">
        <v>675</v>
      </c>
      <c r="I4712" t="s">
        <v>711</v>
      </c>
      <c r="J4712" t="s">
        <v>712</v>
      </c>
      <c r="K4712" t="s">
        <v>923</v>
      </c>
      <c r="L4712" t="s">
        <v>1208</v>
      </c>
      <c r="M4712">
        <v>2872063</v>
      </c>
      <c r="N4712">
        <v>30300</v>
      </c>
      <c r="O4712" s="59">
        <v>25870143</v>
      </c>
    </row>
    <row r="4713" spans="1:15" x14ac:dyDescent="0.3">
      <c r="A4713" t="s">
        <v>690</v>
      </c>
      <c r="B4713">
        <v>98.41</v>
      </c>
      <c r="C4713">
        <v>1</v>
      </c>
      <c r="D4713" s="18">
        <v>39235</v>
      </c>
      <c r="E4713" s="18">
        <v>39275</v>
      </c>
      <c r="F4713" t="s">
        <v>5957</v>
      </c>
      <c r="G4713" t="s">
        <v>5969</v>
      </c>
      <c r="H4713" t="s">
        <v>681</v>
      </c>
      <c r="I4713" t="s">
        <v>711</v>
      </c>
      <c r="J4713" t="s">
        <v>712</v>
      </c>
      <c r="K4713" t="s">
        <v>1028</v>
      </c>
      <c r="L4713" t="s">
        <v>1207</v>
      </c>
      <c r="M4713">
        <v>136524</v>
      </c>
      <c r="N4713">
        <v>16000</v>
      </c>
      <c r="O4713" s="59">
        <v>26242522</v>
      </c>
    </row>
    <row r="4714" spans="1:15" x14ac:dyDescent="0.3">
      <c r="A4714" t="s">
        <v>709</v>
      </c>
      <c r="B4714">
        <v>107.97</v>
      </c>
      <c r="C4714">
        <v>1</v>
      </c>
      <c r="D4714" s="18">
        <v>39277</v>
      </c>
      <c r="E4714" s="18">
        <v>39321</v>
      </c>
      <c r="F4714" t="s">
        <v>5958</v>
      </c>
      <c r="G4714" t="s">
        <v>5969</v>
      </c>
      <c r="H4714" t="s">
        <v>681</v>
      </c>
      <c r="I4714" t="s">
        <v>706</v>
      </c>
      <c r="J4714" t="s">
        <v>707</v>
      </c>
      <c r="K4714" t="s">
        <v>1206</v>
      </c>
      <c r="L4714" t="s">
        <v>710</v>
      </c>
      <c r="M4714">
        <v>183769</v>
      </c>
      <c r="N4714">
        <v>16000</v>
      </c>
      <c r="O4714" s="59">
        <v>2237384</v>
      </c>
    </row>
    <row r="4715" spans="1:15" x14ac:dyDescent="0.3">
      <c r="A4715" t="s">
        <v>690</v>
      </c>
      <c r="B4715">
        <v>98.91</v>
      </c>
      <c r="C4715">
        <v>1</v>
      </c>
      <c r="D4715" s="18">
        <v>39236</v>
      </c>
      <c r="E4715" s="18">
        <v>39262</v>
      </c>
      <c r="F4715" t="s">
        <v>5957</v>
      </c>
      <c r="G4715" t="s">
        <v>5969</v>
      </c>
      <c r="H4715" t="s">
        <v>681</v>
      </c>
      <c r="I4715" t="s">
        <v>711</v>
      </c>
      <c r="J4715" t="s">
        <v>712</v>
      </c>
      <c r="K4715" t="s">
        <v>1205</v>
      </c>
      <c r="L4715" t="s">
        <v>1204</v>
      </c>
      <c r="M4715">
        <v>158372</v>
      </c>
      <c r="N4715">
        <v>16000</v>
      </c>
      <c r="O4715" s="59">
        <v>26244226</v>
      </c>
    </row>
    <row r="4716" spans="1:15" x14ac:dyDescent="0.3">
      <c r="A4716" t="s">
        <v>709</v>
      </c>
      <c r="B4716">
        <v>135.12</v>
      </c>
      <c r="C4716">
        <v>2</v>
      </c>
      <c r="D4716" s="18">
        <v>39409</v>
      </c>
      <c r="E4716" s="18">
        <v>39434</v>
      </c>
      <c r="F4716" t="s">
        <v>5959</v>
      </c>
      <c r="G4716" t="s">
        <v>5969</v>
      </c>
      <c r="H4716" t="s">
        <v>681</v>
      </c>
      <c r="I4716" t="s">
        <v>746</v>
      </c>
      <c r="J4716" t="s">
        <v>782</v>
      </c>
      <c r="K4716" t="s">
        <v>1203</v>
      </c>
      <c r="L4716" t="s">
        <v>1202</v>
      </c>
      <c r="M4716">
        <v>382061</v>
      </c>
      <c r="N4716">
        <v>16000</v>
      </c>
      <c r="O4716" s="59">
        <v>17818089</v>
      </c>
    </row>
    <row r="4717" spans="1:15" x14ac:dyDescent="0.3">
      <c r="A4717" t="s">
        <v>690</v>
      </c>
      <c r="B4717">
        <v>111.33</v>
      </c>
      <c r="C4717">
        <v>1</v>
      </c>
      <c r="D4717" s="18">
        <v>39438</v>
      </c>
      <c r="E4717" s="18">
        <v>39449</v>
      </c>
      <c r="F4717" t="s">
        <v>5959</v>
      </c>
      <c r="G4717" t="s">
        <v>5969</v>
      </c>
      <c r="H4717" t="s">
        <v>681</v>
      </c>
      <c r="I4717" t="s">
        <v>687</v>
      </c>
      <c r="J4717" t="s">
        <v>688</v>
      </c>
      <c r="K4717" t="s">
        <v>1201</v>
      </c>
      <c r="L4717" t="s">
        <v>1200</v>
      </c>
      <c r="M4717">
        <v>9049889</v>
      </c>
      <c r="N4717">
        <v>16000</v>
      </c>
      <c r="O4717" s="59">
        <v>27825489</v>
      </c>
    </row>
    <row r="4718" spans="1:15" x14ac:dyDescent="0.3">
      <c r="A4718" t="s">
        <v>696</v>
      </c>
      <c r="B4718">
        <v>192.93</v>
      </c>
      <c r="C4718">
        <v>4</v>
      </c>
      <c r="D4718" s="18">
        <v>39321</v>
      </c>
      <c r="E4718" s="18">
        <v>39346</v>
      </c>
      <c r="F4718" t="s">
        <v>5958</v>
      </c>
      <c r="G4718" t="s">
        <v>5968</v>
      </c>
      <c r="H4718" t="s">
        <v>755</v>
      </c>
      <c r="I4718" t="s">
        <v>946</v>
      </c>
      <c r="J4718" t="s">
        <v>1124</v>
      </c>
      <c r="K4718" t="s">
        <v>1199</v>
      </c>
      <c r="L4718" t="s">
        <v>1198</v>
      </c>
      <c r="M4718">
        <v>336575</v>
      </c>
      <c r="N4718">
        <v>87000</v>
      </c>
      <c r="O4718" s="59">
        <v>26881443</v>
      </c>
    </row>
    <row r="4719" spans="1:15" x14ac:dyDescent="0.3">
      <c r="A4719" t="s">
        <v>696</v>
      </c>
      <c r="B4719">
        <v>168.49</v>
      </c>
      <c r="C4719">
        <v>3</v>
      </c>
      <c r="D4719" s="18">
        <v>39236</v>
      </c>
      <c r="E4719" s="18">
        <v>39248</v>
      </c>
      <c r="F4719" t="s">
        <v>5957</v>
      </c>
      <c r="G4719" t="s">
        <v>5968</v>
      </c>
      <c r="H4719" t="s">
        <v>720</v>
      </c>
      <c r="I4719" t="s">
        <v>693</v>
      </c>
      <c r="J4719" t="s">
        <v>694</v>
      </c>
      <c r="K4719" t="s">
        <v>1197</v>
      </c>
      <c r="L4719" t="s">
        <v>1196</v>
      </c>
      <c r="M4719">
        <v>359193</v>
      </c>
      <c r="N4719">
        <v>90830</v>
      </c>
      <c r="O4719" s="59">
        <v>26260370</v>
      </c>
    </row>
    <row r="4720" spans="1:15" x14ac:dyDescent="0.3">
      <c r="A4720" t="s">
        <v>709</v>
      </c>
      <c r="B4720">
        <v>139.11000000000001</v>
      </c>
      <c r="C4720">
        <v>2</v>
      </c>
      <c r="D4720" s="18">
        <v>39390</v>
      </c>
      <c r="E4720" s="18">
        <v>39415</v>
      </c>
      <c r="F4720" t="s">
        <v>5959</v>
      </c>
      <c r="G4720" t="s">
        <v>5969</v>
      </c>
      <c r="H4720" t="s">
        <v>675</v>
      </c>
      <c r="I4720" t="s">
        <v>771</v>
      </c>
      <c r="J4720" t="s">
        <v>750</v>
      </c>
      <c r="K4720" t="s">
        <v>1195</v>
      </c>
      <c r="L4720" t="s">
        <v>1194</v>
      </c>
      <c r="M4720">
        <v>2133375</v>
      </c>
      <c r="N4720">
        <v>30300</v>
      </c>
      <c r="O4720" s="59">
        <v>27431600</v>
      </c>
    </row>
    <row r="4721" spans="1:15" x14ac:dyDescent="0.3">
      <c r="A4721" t="s">
        <v>696</v>
      </c>
      <c r="B4721">
        <v>114.46</v>
      </c>
      <c r="C4721">
        <v>2</v>
      </c>
      <c r="D4721" s="18">
        <v>39293</v>
      </c>
      <c r="E4721" s="18">
        <v>39309</v>
      </c>
      <c r="F4721" t="s">
        <v>5958</v>
      </c>
      <c r="G4721" t="s">
        <v>5969</v>
      </c>
      <c r="H4721" t="s">
        <v>681</v>
      </c>
      <c r="I4721" t="s">
        <v>946</v>
      </c>
      <c r="J4721" t="s">
        <v>947</v>
      </c>
      <c r="K4721" t="s">
        <v>1193</v>
      </c>
      <c r="L4721" t="s">
        <v>1192</v>
      </c>
      <c r="M4721">
        <v>18778</v>
      </c>
      <c r="N4721">
        <v>16000</v>
      </c>
      <c r="O4721" s="59">
        <v>26612181</v>
      </c>
    </row>
    <row r="4722" spans="1:15" x14ac:dyDescent="0.3">
      <c r="A4722" t="s">
        <v>709</v>
      </c>
      <c r="B4722">
        <v>138.09</v>
      </c>
      <c r="C4722">
        <v>2</v>
      </c>
      <c r="D4722" s="18">
        <v>39178</v>
      </c>
      <c r="E4722" s="18">
        <v>39204</v>
      </c>
      <c r="F4722" t="s">
        <v>5957</v>
      </c>
      <c r="G4722" t="s">
        <v>5969</v>
      </c>
      <c r="H4722" t="s">
        <v>681</v>
      </c>
      <c r="I4722" t="s">
        <v>746</v>
      </c>
      <c r="J4722" t="s">
        <v>747</v>
      </c>
      <c r="K4722" t="s">
        <v>1191</v>
      </c>
      <c r="L4722" t="s">
        <v>1190</v>
      </c>
      <c r="M4722">
        <v>380371</v>
      </c>
      <c r="N4722">
        <v>16000</v>
      </c>
      <c r="O4722" s="59">
        <v>17687495</v>
      </c>
    </row>
    <row r="4723" spans="1:15" x14ac:dyDescent="0.3">
      <c r="A4723" t="s">
        <v>696</v>
      </c>
      <c r="B4723">
        <v>157.82</v>
      </c>
      <c r="C4723">
        <v>3</v>
      </c>
      <c r="D4723" s="18">
        <v>39275</v>
      </c>
      <c r="E4723" s="18">
        <v>39296</v>
      </c>
      <c r="F4723" t="s">
        <v>5958</v>
      </c>
      <c r="G4723" t="s">
        <v>5969</v>
      </c>
      <c r="H4723" t="s">
        <v>675</v>
      </c>
      <c r="I4723" t="s">
        <v>765</v>
      </c>
      <c r="J4723" t="s">
        <v>766</v>
      </c>
      <c r="K4723" t="s">
        <v>1189</v>
      </c>
      <c r="L4723" t="s">
        <v>1188</v>
      </c>
      <c r="M4723">
        <v>340203</v>
      </c>
      <c r="N4723">
        <v>30300</v>
      </c>
      <c r="O4723" s="59">
        <v>26527079</v>
      </c>
    </row>
    <row r="4724" spans="1:15" x14ac:dyDescent="0.3">
      <c r="A4724" t="s">
        <v>690</v>
      </c>
      <c r="B4724">
        <v>124.33</v>
      </c>
      <c r="C4724">
        <v>1</v>
      </c>
      <c r="D4724" s="18">
        <v>39383</v>
      </c>
      <c r="E4724" s="18">
        <v>39423</v>
      </c>
      <c r="F4724" t="s">
        <v>5959</v>
      </c>
      <c r="G4724" t="s">
        <v>5969</v>
      </c>
      <c r="H4724" t="s">
        <v>681</v>
      </c>
      <c r="I4724" t="s">
        <v>722</v>
      </c>
      <c r="J4724" t="s">
        <v>723</v>
      </c>
      <c r="K4724" t="s">
        <v>1187</v>
      </c>
      <c r="L4724" t="s">
        <v>1186</v>
      </c>
      <c r="M4724">
        <v>127141</v>
      </c>
      <c r="N4724">
        <v>16000</v>
      </c>
      <c r="O4724" s="59">
        <v>27380577</v>
      </c>
    </row>
    <row r="4725" spans="1:15" x14ac:dyDescent="0.3">
      <c r="A4725" t="s">
        <v>690</v>
      </c>
      <c r="B4725">
        <v>185.8</v>
      </c>
      <c r="C4725">
        <v>2</v>
      </c>
      <c r="D4725" s="18">
        <v>39215</v>
      </c>
      <c r="E4725" s="18">
        <v>39228</v>
      </c>
      <c r="F4725" t="s">
        <v>5957</v>
      </c>
      <c r="G4725" t="s">
        <v>5969</v>
      </c>
      <c r="H4725" t="s">
        <v>699</v>
      </c>
      <c r="I4725" t="s">
        <v>711</v>
      </c>
      <c r="J4725" t="s">
        <v>712</v>
      </c>
      <c r="K4725" t="s">
        <v>824</v>
      </c>
      <c r="L4725" t="s">
        <v>1185</v>
      </c>
      <c r="M4725">
        <v>2435194</v>
      </c>
      <c r="N4725">
        <v>70700</v>
      </c>
      <c r="O4725" s="59">
        <v>26071187</v>
      </c>
    </row>
    <row r="4726" spans="1:15" x14ac:dyDescent="0.3">
      <c r="A4726" t="s">
        <v>709</v>
      </c>
      <c r="B4726">
        <v>181.01</v>
      </c>
      <c r="C4726">
        <v>2</v>
      </c>
      <c r="D4726" s="18">
        <v>39405</v>
      </c>
      <c r="E4726" s="18">
        <v>39448</v>
      </c>
      <c r="F4726" t="s">
        <v>5959</v>
      </c>
      <c r="G4726" t="s">
        <v>5969</v>
      </c>
      <c r="H4726" t="s">
        <v>675</v>
      </c>
      <c r="I4726" t="s">
        <v>746</v>
      </c>
      <c r="J4726" t="s">
        <v>782</v>
      </c>
      <c r="K4726" t="s">
        <v>1184</v>
      </c>
      <c r="L4726" t="s">
        <v>1183</v>
      </c>
      <c r="M4726">
        <v>1929545</v>
      </c>
      <c r="N4726">
        <v>30300</v>
      </c>
      <c r="O4726" s="59">
        <v>17822425</v>
      </c>
    </row>
    <row r="4727" spans="1:15" x14ac:dyDescent="0.3">
      <c r="A4727" t="s">
        <v>690</v>
      </c>
      <c r="B4727">
        <v>136.44</v>
      </c>
      <c r="C4727">
        <v>2</v>
      </c>
      <c r="D4727" s="18">
        <v>39303</v>
      </c>
      <c r="E4727" s="18">
        <v>39310</v>
      </c>
      <c r="F4727" t="s">
        <v>5958</v>
      </c>
      <c r="G4727" t="s">
        <v>5969</v>
      </c>
      <c r="H4727" t="s">
        <v>675</v>
      </c>
      <c r="I4727" t="s">
        <v>722</v>
      </c>
      <c r="J4727" t="s">
        <v>797</v>
      </c>
      <c r="K4727" t="s">
        <v>1182</v>
      </c>
      <c r="L4727" t="s">
        <v>1181</v>
      </c>
      <c r="M4727">
        <v>107166</v>
      </c>
      <c r="N4727">
        <v>30300</v>
      </c>
      <c r="O4727" s="59">
        <v>1112079</v>
      </c>
    </row>
    <row r="4728" spans="1:15" x14ac:dyDescent="0.3">
      <c r="A4728" t="s">
        <v>676</v>
      </c>
      <c r="B4728">
        <v>127.46</v>
      </c>
      <c r="C4728">
        <v>2</v>
      </c>
      <c r="D4728" s="18">
        <v>39102</v>
      </c>
      <c r="E4728" s="18">
        <v>39189</v>
      </c>
      <c r="F4728" t="s">
        <v>5960</v>
      </c>
      <c r="G4728" t="s">
        <v>5969</v>
      </c>
      <c r="H4728" t="s">
        <v>681</v>
      </c>
      <c r="I4728" t="s">
        <v>678</v>
      </c>
      <c r="J4728" t="s">
        <v>1180</v>
      </c>
      <c r="K4728" t="s">
        <v>967</v>
      </c>
      <c r="L4728" t="s">
        <v>1179</v>
      </c>
      <c r="M4728">
        <v>9217891</v>
      </c>
      <c r="N4728">
        <v>16000</v>
      </c>
      <c r="O4728" s="59">
        <v>25266665</v>
      </c>
    </row>
    <row r="4729" spans="1:15" x14ac:dyDescent="0.3">
      <c r="A4729" t="s">
        <v>690</v>
      </c>
      <c r="B4729">
        <v>124.33</v>
      </c>
      <c r="C4729">
        <v>1</v>
      </c>
      <c r="D4729" s="18">
        <v>39376</v>
      </c>
      <c r="E4729" s="18">
        <v>39378</v>
      </c>
      <c r="F4729" t="s">
        <v>5959</v>
      </c>
      <c r="G4729" t="s">
        <v>5969</v>
      </c>
      <c r="H4729" t="s">
        <v>681</v>
      </c>
      <c r="I4729" t="s">
        <v>722</v>
      </c>
      <c r="J4729" t="s">
        <v>723</v>
      </c>
      <c r="K4729" t="s">
        <v>1178</v>
      </c>
      <c r="L4729" t="s">
        <v>1177</v>
      </c>
      <c r="M4729">
        <v>2944659</v>
      </c>
      <c r="N4729">
        <v>16000</v>
      </c>
      <c r="O4729" s="59">
        <v>1108984</v>
      </c>
    </row>
    <row r="4730" spans="1:15" x14ac:dyDescent="0.3">
      <c r="A4730" t="s">
        <v>696</v>
      </c>
      <c r="B4730">
        <v>191.28</v>
      </c>
      <c r="C4730">
        <v>3</v>
      </c>
      <c r="D4730" s="18">
        <v>39192</v>
      </c>
      <c r="E4730" s="18">
        <v>39202</v>
      </c>
      <c r="F4730" t="s">
        <v>5957</v>
      </c>
      <c r="G4730" t="s">
        <v>5969</v>
      </c>
      <c r="H4730" t="s">
        <v>699</v>
      </c>
      <c r="I4730" t="s">
        <v>693</v>
      </c>
      <c r="J4730" t="s">
        <v>694</v>
      </c>
      <c r="K4730" t="s">
        <v>1176</v>
      </c>
      <c r="L4730" t="s">
        <v>1175</v>
      </c>
      <c r="M4730">
        <v>2045152</v>
      </c>
      <c r="N4730">
        <v>70700</v>
      </c>
      <c r="O4730" s="59">
        <v>1235312</v>
      </c>
    </row>
    <row r="4731" spans="1:15" x14ac:dyDescent="0.3">
      <c r="A4731" t="s">
        <v>709</v>
      </c>
      <c r="B4731">
        <v>114.36</v>
      </c>
      <c r="C4731">
        <v>1</v>
      </c>
      <c r="D4731" s="18">
        <v>39220</v>
      </c>
      <c r="E4731" s="18">
        <v>39250</v>
      </c>
      <c r="F4731" t="s">
        <v>5957</v>
      </c>
      <c r="G4731" t="s">
        <v>5969</v>
      </c>
      <c r="H4731" t="s">
        <v>681</v>
      </c>
      <c r="I4731" t="s">
        <v>771</v>
      </c>
      <c r="J4731" t="s">
        <v>750</v>
      </c>
      <c r="K4731" t="s">
        <v>817</v>
      </c>
      <c r="L4731" t="s">
        <v>1174</v>
      </c>
      <c r="M4731">
        <v>1851783</v>
      </c>
      <c r="N4731">
        <v>16000</v>
      </c>
      <c r="O4731" s="59">
        <v>26130966</v>
      </c>
    </row>
    <row r="4732" spans="1:15" x14ac:dyDescent="0.3">
      <c r="A4732" t="s">
        <v>676</v>
      </c>
      <c r="B4732">
        <v>183.17</v>
      </c>
      <c r="C4732">
        <v>2</v>
      </c>
      <c r="D4732" s="18">
        <v>39244</v>
      </c>
      <c r="E4732" s="18">
        <v>39328</v>
      </c>
      <c r="F4732" t="s">
        <v>5957</v>
      </c>
      <c r="G4732" t="s">
        <v>5969</v>
      </c>
      <c r="H4732" t="s">
        <v>699</v>
      </c>
      <c r="I4732" t="s">
        <v>683</v>
      </c>
      <c r="J4732" t="s">
        <v>703</v>
      </c>
      <c r="K4732" t="s">
        <v>1021</v>
      </c>
      <c r="L4732" t="s">
        <v>1173</v>
      </c>
      <c r="M4732">
        <v>923786</v>
      </c>
      <c r="N4732">
        <v>70700</v>
      </c>
      <c r="O4732" s="59">
        <v>26285313</v>
      </c>
    </row>
    <row r="4733" spans="1:15" x14ac:dyDescent="0.3">
      <c r="A4733" t="s">
        <v>696</v>
      </c>
      <c r="B4733">
        <v>149.38999999999999</v>
      </c>
      <c r="C4733">
        <v>2</v>
      </c>
      <c r="D4733" s="18">
        <v>39419</v>
      </c>
      <c r="E4733" s="18">
        <v>39439</v>
      </c>
      <c r="F4733" t="s">
        <v>5959</v>
      </c>
      <c r="G4733" t="s">
        <v>5969</v>
      </c>
      <c r="H4733" t="s">
        <v>675</v>
      </c>
      <c r="I4733" t="s">
        <v>693</v>
      </c>
      <c r="J4733" t="s">
        <v>694</v>
      </c>
      <c r="K4733" t="s">
        <v>717</v>
      </c>
      <c r="L4733" t="s">
        <v>1172</v>
      </c>
      <c r="M4733">
        <v>2045678</v>
      </c>
      <c r="N4733">
        <v>30300</v>
      </c>
      <c r="O4733" s="59">
        <v>27844174</v>
      </c>
    </row>
    <row r="4734" spans="1:15" x14ac:dyDescent="0.3">
      <c r="A4734" t="s">
        <v>696</v>
      </c>
      <c r="B4734">
        <v>139.68</v>
      </c>
      <c r="C4734">
        <v>2</v>
      </c>
      <c r="D4734" s="18">
        <v>39380</v>
      </c>
      <c r="E4734" s="18">
        <v>39403</v>
      </c>
      <c r="F4734" t="s">
        <v>5959</v>
      </c>
      <c r="G4734" t="s">
        <v>5968</v>
      </c>
      <c r="H4734" t="s">
        <v>720</v>
      </c>
      <c r="I4734" t="s">
        <v>693</v>
      </c>
      <c r="J4734" t="s">
        <v>694</v>
      </c>
      <c r="K4734" t="s">
        <v>698</v>
      </c>
      <c r="L4734" t="s">
        <v>1171</v>
      </c>
      <c r="M4734">
        <v>369165</v>
      </c>
      <c r="N4734">
        <v>90830</v>
      </c>
      <c r="O4734" s="59">
        <v>27345132</v>
      </c>
    </row>
    <row r="4735" spans="1:15" x14ac:dyDescent="0.3">
      <c r="A4735" t="s">
        <v>696</v>
      </c>
      <c r="B4735">
        <v>154.55000000000001</v>
      </c>
      <c r="C4735">
        <v>2</v>
      </c>
      <c r="D4735" s="18">
        <v>39356</v>
      </c>
      <c r="E4735" s="18">
        <v>39363</v>
      </c>
      <c r="F4735" t="s">
        <v>5959</v>
      </c>
      <c r="G4735" t="s">
        <v>5968</v>
      </c>
      <c r="H4735" t="s">
        <v>720</v>
      </c>
      <c r="I4735" t="s">
        <v>693</v>
      </c>
      <c r="J4735" t="s">
        <v>694</v>
      </c>
      <c r="K4735" t="s">
        <v>1170</v>
      </c>
      <c r="L4735" t="s">
        <v>1169</v>
      </c>
      <c r="M4735">
        <v>2300950</v>
      </c>
      <c r="N4735">
        <v>90830</v>
      </c>
      <c r="O4735" s="59">
        <v>27296743</v>
      </c>
    </row>
    <row r="4736" spans="1:15" x14ac:dyDescent="0.3">
      <c r="A4736" t="s">
        <v>690</v>
      </c>
      <c r="B4736">
        <v>98.41</v>
      </c>
      <c r="C4736">
        <v>1</v>
      </c>
      <c r="D4736" s="18">
        <v>39312</v>
      </c>
      <c r="E4736" s="18">
        <v>39343</v>
      </c>
      <c r="F4736" t="s">
        <v>5958</v>
      </c>
      <c r="G4736" t="s">
        <v>5969</v>
      </c>
      <c r="H4736" t="s">
        <v>681</v>
      </c>
      <c r="I4736" t="s">
        <v>711</v>
      </c>
      <c r="J4736" t="s">
        <v>712</v>
      </c>
      <c r="K4736" t="s">
        <v>1168</v>
      </c>
      <c r="L4736" t="s">
        <v>943</v>
      </c>
      <c r="M4736">
        <v>2805204</v>
      </c>
      <c r="N4736">
        <v>16000</v>
      </c>
      <c r="O4736" s="59">
        <v>26836242</v>
      </c>
    </row>
    <row r="4737" spans="1:15" x14ac:dyDescent="0.3">
      <c r="A4737" t="s">
        <v>690</v>
      </c>
      <c r="B4737">
        <v>89.04</v>
      </c>
      <c r="C4737">
        <v>1</v>
      </c>
      <c r="D4737" s="18">
        <v>39279</v>
      </c>
      <c r="E4737" s="18">
        <v>39310</v>
      </c>
      <c r="F4737" t="s">
        <v>5958</v>
      </c>
      <c r="G4737" t="s">
        <v>5969</v>
      </c>
      <c r="H4737" t="s">
        <v>681</v>
      </c>
      <c r="I4737" t="s">
        <v>687</v>
      </c>
      <c r="J4737" t="s">
        <v>688</v>
      </c>
      <c r="K4737" t="s">
        <v>1167</v>
      </c>
      <c r="L4737" t="s">
        <v>1166</v>
      </c>
      <c r="M4737">
        <v>9194732</v>
      </c>
      <c r="N4737">
        <v>16000</v>
      </c>
      <c r="O4737" s="59">
        <v>2254378</v>
      </c>
    </row>
    <row r="4738" spans="1:15" x14ac:dyDescent="0.3">
      <c r="A4738" t="s">
        <v>676</v>
      </c>
      <c r="B4738">
        <v>124.29</v>
      </c>
      <c r="C4738">
        <v>2</v>
      </c>
      <c r="D4738" s="18">
        <v>39353</v>
      </c>
      <c r="E4738" s="18">
        <v>39434</v>
      </c>
      <c r="F4738" t="s">
        <v>5958</v>
      </c>
      <c r="G4738" t="s">
        <v>5969</v>
      </c>
      <c r="H4738" t="s">
        <v>681</v>
      </c>
      <c r="I4738" t="s">
        <v>678</v>
      </c>
      <c r="J4738" t="s">
        <v>753</v>
      </c>
      <c r="K4738" t="s">
        <v>1165</v>
      </c>
      <c r="L4738" t="s">
        <v>1164</v>
      </c>
      <c r="M4738">
        <v>253831</v>
      </c>
      <c r="N4738">
        <v>16000</v>
      </c>
      <c r="O4738" s="59">
        <v>27171212</v>
      </c>
    </row>
    <row r="4739" spans="1:15" x14ac:dyDescent="0.3">
      <c r="A4739" t="s">
        <v>696</v>
      </c>
      <c r="B4739">
        <v>145.02000000000001</v>
      </c>
      <c r="C4739">
        <v>3</v>
      </c>
      <c r="D4739" s="18">
        <v>39248</v>
      </c>
      <c r="E4739" s="18">
        <v>39255</v>
      </c>
      <c r="F4739" t="s">
        <v>5957</v>
      </c>
      <c r="G4739" t="s">
        <v>5969</v>
      </c>
      <c r="H4739" t="s">
        <v>675</v>
      </c>
      <c r="I4739" t="s">
        <v>765</v>
      </c>
      <c r="J4739" t="s">
        <v>766</v>
      </c>
      <c r="K4739" t="s">
        <v>1163</v>
      </c>
      <c r="L4739" t="s">
        <v>1162</v>
      </c>
      <c r="M4739">
        <v>2917687</v>
      </c>
      <c r="N4739">
        <v>30300</v>
      </c>
      <c r="O4739" s="59">
        <v>1110388</v>
      </c>
    </row>
    <row r="4740" spans="1:15" x14ac:dyDescent="0.3">
      <c r="A4740" t="s">
        <v>709</v>
      </c>
      <c r="B4740">
        <v>134.01</v>
      </c>
      <c r="C4740">
        <v>3</v>
      </c>
      <c r="D4740" s="18">
        <v>39179</v>
      </c>
      <c r="E4740" s="18">
        <v>39184</v>
      </c>
      <c r="F4740" t="s">
        <v>5957</v>
      </c>
      <c r="G4740" t="s">
        <v>5969</v>
      </c>
      <c r="H4740" t="s">
        <v>681</v>
      </c>
      <c r="I4740" t="s">
        <v>746</v>
      </c>
      <c r="J4740" t="s">
        <v>747</v>
      </c>
      <c r="K4740" t="s">
        <v>1144</v>
      </c>
      <c r="L4740" t="s">
        <v>1161</v>
      </c>
      <c r="M4740">
        <v>380683</v>
      </c>
      <c r="N4740">
        <v>16000</v>
      </c>
      <c r="O4740" s="59">
        <v>17687602</v>
      </c>
    </row>
    <row r="4741" spans="1:15" x14ac:dyDescent="0.3">
      <c r="A4741" t="s">
        <v>690</v>
      </c>
      <c r="B4741">
        <v>122.89</v>
      </c>
      <c r="C4741">
        <v>2</v>
      </c>
      <c r="D4741" s="18">
        <v>39405</v>
      </c>
      <c r="E4741" s="18">
        <v>39432</v>
      </c>
      <c r="F4741" t="s">
        <v>5959</v>
      </c>
      <c r="G4741" t="s">
        <v>5969</v>
      </c>
      <c r="H4741" t="s">
        <v>675</v>
      </c>
      <c r="I4741" t="s">
        <v>711</v>
      </c>
      <c r="J4741" t="s">
        <v>712</v>
      </c>
      <c r="K4741" t="s">
        <v>1160</v>
      </c>
      <c r="L4741" t="s">
        <v>1159</v>
      </c>
      <c r="M4741">
        <v>1751310</v>
      </c>
      <c r="N4741">
        <v>30300</v>
      </c>
      <c r="O4741" s="59">
        <v>27547621</v>
      </c>
    </row>
    <row r="4742" spans="1:15" x14ac:dyDescent="0.3">
      <c r="A4742" t="s">
        <v>690</v>
      </c>
      <c r="B4742">
        <v>92.9</v>
      </c>
      <c r="C4742">
        <v>2</v>
      </c>
      <c r="D4742" s="18">
        <v>39401</v>
      </c>
      <c r="E4742" s="18">
        <v>39439</v>
      </c>
      <c r="F4742" t="s">
        <v>5959</v>
      </c>
      <c r="G4742" t="s">
        <v>5969</v>
      </c>
      <c r="H4742" t="s">
        <v>681</v>
      </c>
      <c r="I4742" t="s">
        <v>711</v>
      </c>
      <c r="J4742" t="s">
        <v>712</v>
      </c>
      <c r="K4742" t="s">
        <v>1158</v>
      </c>
      <c r="L4742" t="s">
        <v>1157</v>
      </c>
      <c r="M4742">
        <v>1785088</v>
      </c>
      <c r="N4742">
        <v>16000</v>
      </c>
      <c r="O4742" s="59">
        <v>27492111</v>
      </c>
    </row>
    <row r="4743" spans="1:15" x14ac:dyDescent="0.3">
      <c r="A4743" t="s">
        <v>696</v>
      </c>
      <c r="B4743">
        <v>168.82</v>
      </c>
      <c r="C4743">
        <v>2</v>
      </c>
      <c r="D4743" s="18">
        <v>39241</v>
      </c>
      <c r="E4743" s="18">
        <v>39265</v>
      </c>
      <c r="F4743" t="s">
        <v>5957</v>
      </c>
      <c r="G4743" t="s">
        <v>5968</v>
      </c>
      <c r="H4743" t="s">
        <v>720</v>
      </c>
      <c r="I4743" t="s">
        <v>693</v>
      </c>
      <c r="J4743" t="s">
        <v>694</v>
      </c>
      <c r="K4743" t="s">
        <v>1156</v>
      </c>
      <c r="L4743" t="s">
        <v>1155</v>
      </c>
      <c r="M4743">
        <v>354230</v>
      </c>
      <c r="N4743">
        <v>90830</v>
      </c>
      <c r="O4743" s="59">
        <v>26314192</v>
      </c>
    </row>
    <row r="4744" spans="1:15" x14ac:dyDescent="0.3">
      <c r="A4744" t="s">
        <v>690</v>
      </c>
      <c r="B4744">
        <v>155.37</v>
      </c>
      <c r="C4744">
        <v>2</v>
      </c>
      <c r="D4744" s="18">
        <v>39097</v>
      </c>
      <c r="E4744" s="18">
        <v>39101</v>
      </c>
      <c r="F4744" t="s">
        <v>5960</v>
      </c>
      <c r="G4744" t="s">
        <v>5968</v>
      </c>
      <c r="H4744" t="s">
        <v>720</v>
      </c>
      <c r="I4744" t="s">
        <v>687</v>
      </c>
      <c r="J4744" t="s">
        <v>688</v>
      </c>
      <c r="K4744" t="s">
        <v>1154</v>
      </c>
      <c r="L4744" t="s">
        <v>1153</v>
      </c>
      <c r="M4744">
        <v>2668064</v>
      </c>
      <c r="N4744">
        <v>90830</v>
      </c>
      <c r="O4744" s="59">
        <v>25375843</v>
      </c>
    </row>
    <row r="4745" spans="1:15" x14ac:dyDescent="0.3">
      <c r="A4745" t="s">
        <v>709</v>
      </c>
      <c r="B4745">
        <v>180.22</v>
      </c>
      <c r="C4745">
        <v>2</v>
      </c>
      <c r="D4745" s="18">
        <v>39119</v>
      </c>
      <c r="E4745" s="18">
        <v>39148</v>
      </c>
      <c r="F4745" t="s">
        <v>5960</v>
      </c>
      <c r="G4745" t="s">
        <v>5969</v>
      </c>
      <c r="H4745" t="s">
        <v>699</v>
      </c>
      <c r="I4745" t="s">
        <v>771</v>
      </c>
      <c r="J4745" t="s">
        <v>750</v>
      </c>
      <c r="K4745" t="s">
        <v>817</v>
      </c>
      <c r="L4745" t="s">
        <v>816</v>
      </c>
      <c r="M4745">
        <v>930293</v>
      </c>
      <c r="N4745">
        <v>70700</v>
      </c>
      <c r="O4745" s="59">
        <v>25343378</v>
      </c>
    </row>
    <row r="4746" spans="1:15" x14ac:dyDescent="0.3">
      <c r="A4746" t="s">
        <v>709</v>
      </c>
      <c r="B4746">
        <v>114.36</v>
      </c>
      <c r="C4746">
        <v>1</v>
      </c>
      <c r="D4746" s="18">
        <v>39201</v>
      </c>
      <c r="E4746" s="18">
        <v>39210</v>
      </c>
      <c r="F4746" t="s">
        <v>5957</v>
      </c>
      <c r="G4746" t="s">
        <v>5969</v>
      </c>
      <c r="H4746" t="s">
        <v>681</v>
      </c>
      <c r="I4746" t="s">
        <v>771</v>
      </c>
      <c r="J4746" t="s">
        <v>750</v>
      </c>
      <c r="K4746" t="s">
        <v>1152</v>
      </c>
      <c r="L4746" t="s">
        <v>1151</v>
      </c>
      <c r="M4746">
        <v>80300</v>
      </c>
      <c r="N4746">
        <v>16000</v>
      </c>
      <c r="O4746" s="59">
        <v>25970461</v>
      </c>
    </row>
    <row r="4747" spans="1:15" x14ac:dyDescent="0.3">
      <c r="A4747" t="s">
        <v>696</v>
      </c>
      <c r="B4747">
        <v>185.27</v>
      </c>
      <c r="C4747">
        <v>3</v>
      </c>
      <c r="D4747" s="18">
        <v>39236</v>
      </c>
      <c r="E4747" s="18">
        <v>39252</v>
      </c>
      <c r="F4747" t="s">
        <v>5957</v>
      </c>
      <c r="G4747" t="s">
        <v>5969</v>
      </c>
      <c r="H4747" t="s">
        <v>699</v>
      </c>
      <c r="I4747" t="s">
        <v>693</v>
      </c>
      <c r="J4747" t="s">
        <v>694</v>
      </c>
      <c r="K4747" t="s">
        <v>1150</v>
      </c>
      <c r="L4747" t="s">
        <v>1149</v>
      </c>
      <c r="M4747">
        <v>1959041</v>
      </c>
      <c r="N4747">
        <v>70700</v>
      </c>
      <c r="O4747" s="59">
        <v>26234157</v>
      </c>
    </row>
    <row r="4748" spans="1:15" x14ac:dyDescent="0.3">
      <c r="A4748" t="s">
        <v>676</v>
      </c>
      <c r="B4748">
        <v>119.87</v>
      </c>
      <c r="C4748">
        <v>2</v>
      </c>
      <c r="D4748" s="18">
        <v>39205</v>
      </c>
      <c r="E4748" s="18">
        <v>39252</v>
      </c>
      <c r="F4748" t="s">
        <v>5957</v>
      </c>
      <c r="G4748" t="s">
        <v>5969</v>
      </c>
      <c r="H4748" t="s">
        <v>681</v>
      </c>
      <c r="I4748" t="s">
        <v>672</v>
      </c>
      <c r="J4748" t="s">
        <v>851</v>
      </c>
      <c r="K4748" t="s">
        <v>1148</v>
      </c>
      <c r="L4748" t="s">
        <v>1147</v>
      </c>
      <c r="M4748">
        <v>271863</v>
      </c>
      <c r="N4748">
        <v>16000</v>
      </c>
      <c r="O4748" s="59">
        <v>26038468</v>
      </c>
    </row>
    <row r="4749" spans="1:15" x14ac:dyDescent="0.3">
      <c r="A4749" t="s">
        <v>690</v>
      </c>
      <c r="B4749">
        <v>98.41</v>
      </c>
      <c r="C4749">
        <v>1</v>
      </c>
      <c r="D4749" s="18">
        <v>39249</v>
      </c>
      <c r="E4749" s="18">
        <v>39263</v>
      </c>
      <c r="F4749" t="s">
        <v>5957</v>
      </c>
      <c r="G4749" t="s">
        <v>5969</v>
      </c>
      <c r="H4749" t="s">
        <v>681</v>
      </c>
      <c r="I4749" t="s">
        <v>711</v>
      </c>
      <c r="J4749" t="s">
        <v>712</v>
      </c>
      <c r="K4749" t="s">
        <v>1146</v>
      </c>
      <c r="L4749" t="s">
        <v>1145</v>
      </c>
      <c r="M4749">
        <v>136216</v>
      </c>
      <c r="N4749">
        <v>16000</v>
      </c>
      <c r="O4749" s="59">
        <v>26351293</v>
      </c>
    </row>
    <row r="4750" spans="1:15" x14ac:dyDescent="0.3">
      <c r="A4750" t="s">
        <v>709</v>
      </c>
      <c r="B4750">
        <v>134.01</v>
      </c>
      <c r="C4750">
        <v>3</v>
      </c>
      <c r="D4750" s="18">
        <v>39251</v>
      </c>
      <c r="E4750" s="18">
        <v>39301</v>
      </c>
      <c r="F4750" t="s">
        <v>5957</v>
      </c>
      <c r="G4750" t="s">
        <v>5969</v>
      </c>
      <c r="H4750" t="s">
        <v>681</v>
      </c>
      <c r="I4750" t="s">
        <v>746</v>
      </c>
      <c r="J4750" t="s">
        <v>747</v>
      </c>
      <c r="K4750" t="s">
        <v>1144</v>
      </c>
      <c r="L4750" t="s">
        <v>1143</v>
      </c>
      <c r="M4750">
        <v>2563915</v>
      </c>
      <c r="N4750">
        <v>16000</v>
      </c>
      <c r="O4750" s="59">
        <v>17728148</v>
      </c>
    </row>
    <row r="4751" spans="1:15" x14ac:dyDescent="0.3">
      <c r="A4751" t="s">
        <v>676</v>
      </c>
      <c r="B4751">
        <v>94.03</v>
      </c>
      <c r="C4751">
        <v>1</v>
      </c>
      <c r="D4751" s="18">
        <v>39382</v>
      </c>
      <c r="E4751" s="18">
        <v>39403</v>
      </c>
      <c r="F4751" t="s">
        <v>5959</v>
      </c>
      <c r="G4751" t="s">
        <v>5969</v>
      </c>
      <c r="H4751" t="s">
        <v>681</v>
      </c>
      <c r="I4751" t="s">
        <v>683</v>
      </c>
      <c r="J4751" t="s">
        <v>684</v>
      </c>
      <c r="K4751" t="s">
        <v>1142</v>
      </c>
      <c r="L4751" t="s">
        <v>1141</v>
      </c>
      <c r="M4751">
        <v>309083</v>
      </c>
      <c r="N4751">
        <v>16000</v>
      </c>
      <c r="O4751" s="59">
        <v>27450199</v>
      </c>
    </row>
    <row r="4752" spans="1:15" x14ac:dyDescent="0.3">
      <c r="A4752" t="s">
        <v>676</v>
      </c>
      <c r="B4752">
        <v>151.03</v>
      </c>
      <c r="C4752">
        <v>2</v>
      </c>
      <c r="D4752" s="18">
        <v>39376</v>
      </c>
      <c r="E4752" s="18">
        <v>39458</v>
      </c>
      <c r="F4752" t="s">
        <v>5959</v>
      </c>
      <c r="G4752" t="s">
        <v>5969</v>
      </c>
      <c r="H4752" t="s">
        <v>675</v>
      </c>
      <c r="I4752" t="s">
        <v>678</v>
      </c>
      <c r="J4752" t="s">
        <v>753</v>
      </c>
      <c r="K4752" t="s">
        <v>1140</v>
      </c>
      <c r="L4752" t="s">
        <v>1139</v>
      </c>
      <c r="M4752">
        <v>9496625</v>
      </c>
      <c r="N4752">
        <v>30300</v>
      </c>
      <c r="O4752" s="59">
        <v>27335086</v>
      </c>
    </row>
    <row r="4753" spans="1:15" x14ac:dyDescent="0.3">
      <c r="A4753" t="s">
        <v>676</v>
      </c>
      <c r="B4753">
        <v>94.03</v>
      </c>
      <c r="C4753">
        <v>1</v>
      </c>
      <c r="D4753" s="18">
        <v>39180</v>
      </c>
      <c r="E4753" s="18">
        <v>39258</v>
      </c>
      <c r="F4753" t="s">
        <v>5957</v>
      </c>
      <c r="G4753" t="s">
        <v>5969</v>
      </c>
      <c r="H4753" t="s">
        <v>681</v>
      </c>
      <c r="I4753" t="s">
        <v>683</v>
      </c>
      <c r="J4753" t="s">
        <v>684</v>
      </c>
      <c r="K4753" t="s">
        <v>1138</v>
      </c>
      <c r="L4753" t="s">
        <v>1137</v>
      </c>
      <c r="M4753">
        <v>2795536</v>
      </c>
      <c r="N4753">
        <v>16000</v>
      </c>
      <c r="O4753" s="59">
        <v>2061824</v>
      </c>
    </row>
    <row r="4754" spans="1:15" x14ac:dyDescent="0.3">
      <c r="A4754" t="s">
        <v>709</v>
      </c>
      <c r="B4754">
        <v>169.58</v>
      </c>
      <c r="C4754">
        <v>2</v>
      </c>
      <c r="D4754" s="18">
        <v>39362</v>
      </c>
      <c r="E4754" s="18">
        <v>39364</v>
      </c>
      <c r="F4754" t="s">
        <v>5959</v>
      </c>
      <c r="G4754" t="s">
        <v>5969</v>
      </c>
      <c r="H4754" t="s">
        <v>699</v>
      </c>
      <c r="I4754" t="s">
        <v>706</v>
      </c>
      <c r="J4754" t="s">
        <v>762</v>
      </c>
      <c r="K4754" t="s">
        <v>763</v>
      </c>
      <c r="L4754" t="s">
        <v>761</v>
      </c>
      <c r="M4754">
        <v>944430</v>
      </c>
      <c r="N4754">
        <v>70700</v>
      </c>
      <c r="O4754" s="59">
        <v>27206762</v>
      </c>
    </row>
    <row r="4755" spans="1:15" x14ac:dyDescent="0.3">
      <c r="A4755" t="s">
        <v>709</v>
      </c>
      <c r="B4755">
        <v>134.01</v>
      </c>
      <c r="C4755">
        <v>3</v>
      </c>
      <c r="D4755" s="18">
        <v>39389</v>
      </c>
      <c r="E4755" s="18">
        <v>39411</v>
      </c>
      <c r="F4755" t="s">
        <v>5959</v>
      </c>
      <c r="G4755" t="s">
        <v>5969</v>
      </c>
      <c r="H4755" t="s">
        <v>681</v>
      </c>
      <c r="I4755" t="s">
        <v>746</v>
      </c>
      <c r="J4755" t="s">
        <v>782</v>
      </c>
      <c r="K4755" t="s">
        <v>1136</v>
      </c>
      <c r="L4755" t="s">
        <v>1135</v>
      </c>
      <c r="M4755">
        <v>380708</v>
      </c>
      <c r="N4755">
        <v>16000</v>
      </c>
      <c r="O4755" s="59">
        <v>17809637</v>
      </c>
    </row>
    <row r="4756" spans="1:15" x14ac:dyDescent="0.3">
      <c r="A4756" t="s">
        <v>676</v>
      </c>
      <c r="B4756">
        <v>108.51</v>
      </c>
      <c r="C4756">
        <v>1</v>
      </c>
      <c r="D4756" s="18">
        <v>39257</v>
      </c>
      <c r="E4756" s="18">
        <v>39270</v>
      </c>
      <c r="F4756" t="s">
        <v>5957</v>
      </c>
      <c r="G4756" t="s">
        <v>5969</v>
      </c>
      <c r="H4756" t="s">
        <v>681</v>
      </c>
      <c r="I4756" t="s">
        <v>672</v>
      </c>
      <c r="J4756" t="s">
        <v>851</v>
      </c>
      <c r="K4756" t="s">
        <v>1134</v>
      </c>
      <c r="L4756" t="s">
        <v>850</v>
      </c>
      <c r="M4756">
        <v>9467812</v>
      </c>
      <c r="N4756">
        <v>16000</v>
      </c>
      <c r="O4756" s="59">
        <v>26588523</v>
      </c>
    </row>
    <row r="4757" spans="1:15" x14ac:dyDescent="0.3">
      <c r="A4757" t="s">
        <v>696</v>
      </c>
      <c r="B4757">
        <v>191.28</v>
      </c>
      <c r="C4757">
        <v>3</v>
      </c>
      <c r="D4757" s="18">
        <v>39122</v>
      </c>
      <c r="E4757" s="18">
        <v>39147</v>
      </c>
      <c r="F4757" t="s">
        <v>5960</v>
      </c>
      <c r="G4757" t="s">
        <v>5969</v>
      </c>
      <c r="H4757" t="s">
        <v>699</v>
      </c>
      <c r="I4757" t="s">
        <v>693</v>
      </c>
      <c r="J4757" t="s">
        <v>694</v>
      </c>
      <c r="K4757" t="s">
        <v>1133</v>
      </c>
      <c r="L4757" t="s">
        <v>1132</v>
      </c>
      <c r="M4757">
        <v>2811853</v>
      </c>
      <c r="N4757">
        <v>70700</v>
      </c>
      <c r="O4757" s="59">
        <v>1978141</v>
      </c>
    </row>
    <row r="4758" spans="1:15" x14ac:dyDescent="0.3">
      <c r="A4758" t="s">
        <v>690</v>
      </c>
      <c r="B4758">
        <v>140.09</v>
      </c>
      <c r="C4758">
        <v>2</v>
      </c>
      <c r="D4758" s="18">
        <v>39391</v>
      </c>
      <c r="E4758" s="18">
        <v>39401</v>
      </c>
      <c r="F4758" t="s">
        <v>5959</v>
      </c>
      <c r="G4758" t="s">
        <v>5969</v>
      </c>
      <c r="H4758" t="s">
        <v>675</v>
      </c>
      <c r="I4758" t="s">
        <v>722</v>
      </c>
      <c r="J4758" t="s">
        <v>797</v>
      </c>
      <c r="K4758" t="s">
        <v>1131</v>
      </c>
      <c r="L4758" t="s">
        <v>1130</v>
      </c>
      <c r="M4758">
        <v>2843541</v>
      </c>
      <c r="N4758">
        <v>30300</v>
      </c>
      <c r="O4758" s="59">
        <v>27488655</v>
      </c>
    </row>
    <row r="4759" spans="1:15" x14ac:dyDescent="0.3">
      <c r="A4759" t="s">
        <v>709</v>
      </c>
      <c r="B4759">
        <v>134.01</v>
      </c>
      <c r="C4759">
        <v>3</v>
      </c>
      <c r="D4759" s="18">
        <v>39255</v>
      </c>
      <c r="E4759" s="18">
        <v>39294</v>
      </c>
      <c r="F4759" t="s">
        <v>5957</v>
      </c>
      <c r="G4759" t="s">
        <v>5969</v>
      </c>
      <c r="H4759" t="s">
        <v>681</v>
      </c>
      <c r="I4759" t="s">
        <v>746</v>
      </c>
      <c r="J4759" t="s">
        <v>747</v>
      </c>
      <c r="K4759" t="s">
        <v>1129</v>
      </c>
      <c r="L4759" t="s">
        <v>1128</v>
      </c>
      <c r="M4759">
        <v>381001</v>
      </c>
      <c r="N4759">
        <v>16000</v>
      </c>
      <c r="O4759" s="59">
        <v>17731902</v>
      </c>
    </row>
    <row r="4760" spans="1:15" x14ac:dyDescent="0.3">
      <c r="A4760" t="s">
        <v>690</v>
      </c>
      <c r="B4760">
        <v>111.12</v>
      </c>
      <c r="C4760">
        <v>1</v>
      </c>
      <c r="D4760" s="18">
        <v>39186</v>
      </c>
      <c r="E4760" s="18">
        <v>39191</v>
      </c>
      <c r="F4760" t="s">
        <v>5957</v>
      </c>
      <c r="G4760" t="s">
        <v>5969</v>
      </c>
      <c r="H4760" t="s">
        <v>681</v>
      </c>
      <c r="I4760" t="s">
        <v>839</v>
      </c>
      <c r="J4760" t="s">
        <v>840</v>
      </c>
      <c r="K4760" t="s">
        <v>1127</v>
      </c>
      <c r="L4760" t="s">
        <v>1126</v>
      </c>
      <c r="M4760">
        <v>290490</v>
      </c>
      <c r="N4760">
        <v>16000</v>
      </c>
      <c r="O4760" s="59">
        <v>25881040</v>
      </c>
    </row>
    <row r="4761" spans="1:15" x14ac:dyDescent="0.3">
      <c r="A4761" t="s">
        <v>696</v>
      </c>
      <c r="B4761">
        <v>192.93</v>
      </c>
      <c r="C4761">
        <v>4</v>
      </c>
      <c r="D4761" s="18">
        <v>39377</v>
      </c>
      <c r="E4761" s="18">
        <v>39377</v>
      </c>
      <c r="F4761" t="s">
        <v>5959</v>
      </c>
      <c r="G4761" t="s">
        <v>5968</v>
      </c>
      <c r="H4761" t="s">
        <v>755</v>
      </c>
      <c r="I4761" t="s">
        <v>946</v>
      </c>
      <c r="J4761" t="s">
        <v>1124</v>
      </c>
      <c r="K4761" t="s">
        <v>1125</v>
      </c>
      <c r="L4761" t="s">
        <v>1123</v>
      </c>
      <c r="M4761">
        <v>960231</v>
      </c>
      <c r="N4761">
        <v>87000</v>
      </c>
      <c r="O4761" s="59">
        <v>27316909</v>
      </c>
    </row>
    <row r="4762" spans="1:15" x14ac:dyDescent="0.3">
      <c r="A4762" t="s">
        <v>709</v>
      </c>
      <c r="B4762">
        <v>150.68</v>
      </c>
      <c r="C4762">
        <v>3</v>
      </c>
      <c r="D4762" s="18">
        <v>39240</v>
      </c>
      <c r="E4762" s="18">
        <v>39288</v>
      </c>
      <c r="F4762" t="s">
        <v>5957</v>
      </c>
      <c r="G4762" t="s">
        <v>5969</v>
      </c>
      <c r="H4762" t="s">
        <v>675</v>
      </c>
      <c r="I4762" t="s">
        <v>771</v>
      </c>
      <c r="J4762" t="s">
        <v>772</v>
      </c>
      <c r="K4762" t="s">
        <v>1122</v>
      </c>
      <c r="L4762" t="s">
        <v>1121</v>
      </c>
      <c r="M4762">
        <v>77099</v>
      </c>
      <c r="N4762">
        <v>30300</v>
      </c>
      <c r="O4762" s="59">
        <v>26183764</v>
      </c>
    </row>
    <row r="4763" spans="1:15" x14ac:dyDescent="0.3">
      <c r="A4763" t="s">
        <v>690</v>
      </c>
      <c r="B4763">
        <v>124.33</v>
      </c>
      <c r="C4763">
        <v>1</v>
      </c>
      <c r="D4763" s="18">
        <v>39153</v>
      </c>
      <c r="E4763" s="18">
        <v>39187</v>
      </c>
      <c r="F4763" t="s">
        <v>5960</v>
      </c>
      <c r="G4763" t="s">
        <v>5969</v>
      </c>
      <c r="H4763" t="s">
        <v>681</v>
      </c>
      <c r="I4763" t="s">
        <v>722</v>
      </c>
      <c r="J4763" t="s">
        <v>723</v>
      </c>
      <c r="K4763" t="s">
        <v>1120</v>
      </c>
      <c r="L4763" t="s">
        <v>1119</v>
      </c>
      <c r="M4763">
        <v>127306</v>
      </c>
      <c r="N4763">
        <v>16000</v>
      </c>
      <c r="O4763" s="59">
        <v>25658561</v>
      </c>
    </row>
    <row r="4764" spans="1:15" x14ac:dyDescent="0.3">
      <c r="A4764" t="s">
        <v>709</v>
      </c>
      <c r="B4764">
        <v>145.01</v>
      </c>
      <c r="C4764">
        <v>2</v>
      </c>
      <c r="D4764" s="18">
        <v>39304</v>
      </c>
      <c r="E4764" s="18">
        <v>39348</v>
      </c>
      <c r="F4764" t="s">
        <v>5958</v>
      </c>
      <c r="G4764" t="s">
        <v>5969</v>
      </c>
      <c r="H4764" t="s">
        <v>675</v>
      </c>
      <c r="I4764" t="s">
        <v>706</v>
      </c>
      <c r="J4764" t="s">
        <v>707</v>
      </c>
      <c r="K4764" t="s">
        <v>813</v>
      </c>
      <c r="L4764" t="s">
        <v>812</v>
      </c>
      <c r="M4764">
        <v>2858666</v>
      </c>
      <c r="N4764">
        <v>30300</v>
      </c>
      <c r="O4764" s="59">
        <v>26785589</v>
      </c>
    </row>
    <row r="4765" spans="1:15" x14ac:dyDescent="0.3">
      <c r="A4765" t="s">
        <v>690</v>
      </c>
      <c r="B4765">
        <v>172.93</v>
      </c>
      <c r="C4765">
        <v>3</v>
      </c>
      <c r="D4765" s="18">
        <v>39426</v>
      </c>
      <c r="E4765" s="18">
        <v>39446</v>
      </c>
      <c r="F4765" t="s">
        <v>5959</v>
      </c>
      <c r="G4765" t="s">
        <v>5968</v>
      </c>
      <c r="H4765" t="s">
        <v>720</v>
      </c>
      <c r="I4765" t="s">
        <v>722</v>
      </c>
      <c r="J4765" t="s">
        <v>843</v>
      </c>
      <c r="K4765" t="s">
        <v>1118</v>
      </c>
      <c r="L4765" t="s">
        <v>1117</v>
      </c>
      <c r="M4765">
        <v>126757</v>
      </c>
      <c r="N4765">
        <v>90830</v>
      </c>
      <c r="O4765" s="59">
        <v>27706919</v>
      </c>
    </row>
    <row r="4766" spans="1:15" x14ac:dyDescent="0.3">
      <c r="A4766" t="s">
        <v>690</v>
      </c>
      <c r="B4766">
        <v>123.68</v>
      </c>
      <c r="C4766">
        <v>3</v>
      </c>
      <c r="D4766" s="18">
        <v>39104</v>
      </c>
      <c r="E4766" s="18">
        <v>39132</v>
      </c>
      <c r="F4766" t="s">
        <v>5960</v>
      </c>
      <c r="G4766" t="s">
        <v>5969</v>
      </c>
      <c r="H4766" t="s">
        <v>675</v>
      </c>
      <c r="I4766" t="s">
        <v>711</v>
      </c>
      <c r="J4766" t="s">
        <v>712</v>
      </c>
      <c r="K4766" t="s">
        <v>801</v>
      </c>
      <c r="L4766" t="s">
        <v>1116</v>
      </c>
      <c r="M4766">
        <v>772104</v>
      </c>
      <c r="N4766">
        <v>30300</v>
      </c>
      <c r="O4766" s="59">
        <v>25255818</v>
      </c>
    </row>
    <row r="4767" spans="1:15" x14ac:dyDescent="0.3">
      <c r="A4767" t="s">
        <v>709</v>
      </c>
      <c r="B4767">
        <v>180.19</v>
      </c>
      <c r="C4767">
        <v>3</v>
      </c>
      <c r="D4767" s="18">
        <v>39256</v>
      </c>
      <c r="E4767" s="18">
        <v>39265</v>
      </c>
      <c r="F4767" t="s">
        <v>5957</v>
      </c>
      <c r="G4767" t="s">
        <v>5968</v>
      </c>
      <c r="H4767" t="s">
        <v>755</v>
      </c>
      <c r="I4767" t="s">
        <v>771</v>
      </c>
      <c r="J4767" t="s">
        <v>750</v>
      </c>
      <c r="K4767" t="s">
        <v>817</v>
      </c>
      <c r="L4767" t="s">
        <v>1115</v>
      </c>
      <c r="M4767">
        <v>2269196</v>
      </c>
      <c r="N4767">
        <v>87000</v>
      </c>
      <c r="O4767" s="59">
        <v>26392619</v>
      </c>
    </row>
    <row r="4768" spans="1:15" x14ac:dyDescent="0.3">
      <c r="A4768" t="s">
        <v>676</v>
      </c>
      <c r="B4768">
        <v>190.96</v>
      </c>
      <c r="C4768">
        <v>3</v>
      </c>
      <c r="D4768" s="18">
        <v>39187</v>
      </c>
      <c r="E4768" s="18">
        <v>39208</v>
      </c>
      <c r="F4768" t="s">
        <v>5957</v>
      </c>
      <c r="G4768" t="s">
        <v>5968</v>
      </c>
      <c r="H4768" t="s">
        <v>755</v>
      </c>
      <c r="I4768" t="s">
        <v>683</v>
      </c>
      <c r="J4768" t="s">
        <v>684</v>
      </c>
      <c r="K4768" t="s">
        <v>1114</v>
      </c>
      <c r="L4768" t="s">
        <v>1113</v>
      </c>
      <c r="M4768">
        <v>958054</v>
      </c>
      <c r="N4768">
        <v>87000</v>
      </c>
      <c r="O4768" s="59">
        <v>25860029</v>
      </c>
    </row>
    <row r="4769" spans="1:15" x14ac:dyDescent="0.3">
      <c r="A4769" t="s">
        <v>709</v>
      </c>
      <c r="B4769">
        <v>107.97</v>
      </c>
      <c r="C4769">
        <v>1</v>
      </c>
      <c r="D4769" s="18">
        <v>39130</v>
      </c>
      <c r="E4769" s="18">
        <v>39167</v>
      </c>
      <c r="F4769" t="s">
        <v>5960</v>
      </c>
      <c r="G4769" t="s">
        <v>5969</v>
      </c>
      <c r="H4769" t="s">
        <v>681</v>
      </c>
      <c r="I4769" t="s">
        <v>706</v>
      </c>
      <c r="J4769" t="s">
        <v>707</v>
      </c>
      <c r="K4769" t="s">
        <v>1112</v>
      </c>
      <c r="L4769" t="s">
        <v>1111</v>
      </c>
      <c r="M4769">
        <v>2705578</v>
      </c>
      <c r="N4769">
        <v>16000</v>
      </c>
      <c r="O4769" s="59">
        <v>25460125</v>
      </c>
    </row>
    <row r="4770" spans="1:15" x14ac:dyDescent="0.3">
      <c r="A4770" t="s">
        <v>709</v>
      </c>
      <c r="B4770">
        <v>139.11000000000001</v>
      </c>
      <c r="C4770">
        <v>2</v>
      </c>
      <c r="D4770" s="18">
        <v>39305</v>
      </c>
      <c r="E4770" s="18">
        <v>39329</v>
      </c>
      <c r="F4770" t="s">
        <v>5958</v>
      </c>
      <c r="G4770" t="s">
        <v>5969</v>
      </c>
      <c r="H4770" t="s">
        <v>675</v>
      </c>
      <c r="I4770" t="s">
        <v>771</v>
      </c>
      <c r="J4770" t="s">
        <v>750</v>
      </c>
      <c r="K4770" t="s">
        <v>1110</v>
      </c>
      <c r="L4770" t="s">
        <v>702</v>
      </c>
      <c r="M4770">
        <v>68814</v>
      </c>
      <c r="N4770">
        <v>30300</v>
      </c>
      <c r="O4770" s="59">
        <v>26777351</v>
      </c>
    </row>
    <row r="4771" spans="1:15" x14ac:dyDescent="0.3">
      <c r="A4771" t="s">
        <v>696</v>
      </c>
      <c r="B4771">
        <v>168.82</v>
      </c>
      <c r="C4771">
        <v>2</v>
      </c>
      <c r="D4771" s="18">
        <v>39248</v>
      </c>
      <c r="E4771" s="18">
        <v>39257</v>
      </c>
      <c r="F4771" t="s">
        <v>5957</v>
      </c>
      <c r="G4771" t="s">
        <v>5968</v>
      </c>
      <c r="H4771" t="s">
        <v>720</v>
      </c>
      <c r="I4771" t="s">
        <v>693</v>
      </c>
      <c r="J4771" t="s">
        <v>694</v>
      </c>
      <c r="K4771" t="s">
        <v>944</v>
      </c>
      <c r="L4771" t="s">
        <v>1109</v>
      </c>
      <c r="M4771">
        <v>354234</v>
      </c>
      <c r="N4771">
        <v>90830</v>
      </c>
      <c r="O4771" s="59">
        <v>26367388</v>
      </c>
    </row>
    <row r="4772" spans="1:15" x14ac:dyDescent="0.3">
      <c r="A4772" t="s">
        <v>709</v>
      </c>
      <c r="B4772">
        <v>192.3</v>
      </c>
      <c r="C4772">
        <v>3</v>
      </c>
      <c r="D4772" s="18">
        <v>39352</v>
      </c>
      <c r="E4772" s="18">
        <v>39386</v>
      </c>
      <c r="F4772" t="s">
        <v>5958</v>
      </c>
      <c r="G4772" t="s">
        <v>5968</v>
      </c>
      <c r="H4772" t="s">
        <v>755</v>
      </c>
      <c r="I4772" t="s">
        <v>706</v>
      </c>
      <c r="J4772" t="s">
        <v>707</v>
      </c>
      <c r="K4772" t="s">
        <v>1108</v>
      </c>
      <c r="L4772" t="s">
        <v>1107</v>
      </c>
      <c r="M4772">
        <v>2702959</v>
      </c>
      <c r="N4772">
        <v>87000</v>
      </c>
      <c r="O4772" s="59">
        <v>2378340</v>
      </c>
    </row>
    <row r="4773" spans="1:15" x14ac:dyDescent="0.3">
      <c r="A4773" t="s">
        <v>696</v>
      </c>
      <c r="B4773">
        <v>154.55000000000001</v>
      </c>
      <c r="C4773">
        <v>2</v>
      </c>
      <c r="D4773" s="18">
        <v>39293</v>
      </c>
      <c r="E4773" s="18">
        <v>39300</v>
      </c>
      <c r="F4773" t="s">
        <v>5958</v>
      </c>
      <c r="G4773" t="s">
        <v>5968</v>
      </c>
      <c r="H4773" t="s">
        <v>720</v>
      </c>
      <c r="I4773" t="s">
        <v>693</v>
      </c>
      <c r="J4773" t="s">
        <v>694</v>
      </c>
      <c r="K4773" t="s">
        <v>921</v>
      </c>
      <c r="L4773" t="s">
        <v>1106</v>
      </c>
      <c r="M4773">
        <v>2506317</v>
      </c>
      <c r="N4773">
        <v>90830</v>
      </c>
      <c r="O4773" s="59">
        <v>2273020</v>
      </c>
    </row>
    <row r="4774" spans="1:15" x14ac:dyDescent="0.3">
      <c r="A4774" t="s">
        <v>676</v>
      </c>
      <c r="B4774">
        <v>117.86</v>
      </c>
      <c r="C4774">
        <v>2</v>
      </c>
      <c r="D4774" s="18">
        <v>39213</v>
      </c>
      <c r="E4774" s="18">
        <v>39218</v>
      </c>
      <c r="F4774" t="s">
        <v>5957</v>
      </c>
      <c r="G4774" t="s">
        <v>5969</v>
      </c>
      <c r="H4774" t="s">
        <v>675</v>
      </c>
      <c r="I4774" t="s">
        <v>683</v>
      </c>
      <c r="J4774" t="s">
        <v>684</v>
      </c>
      <c r="K4774" t="s">
        <v>685</v>
      </c>
      <c r="L4774" t="s">
        <v>943</v>
      </c>
      <c r="M4774">
        <v>997777</v>
      </c>
      <c r="N4774">
        <v>30300</v>
      </c>
      <c r="O4774" s="59">
        <v>26095555</v>
      </c>
    </row>
    <row r="4775" spans="1:15" x14ac:dyDescent="0.3">
      <c r="A4775" t="s">
        <v>690</v>
      </c>
      <c r="B4775">
        <v>98.91</v>
      </c>
      <c r="C4775">
        <v>1</v>
      </c>
      <c r="D4775" s="18">
        <v>39384</v>
      </c>
      <c r="E4775" s="18">
        <v>39412</v>
      </c>
      <c r="F4775" t="s">
        <v>5959</v>
      </c>
      <c r="G4775" t="s">
        <v>5969</v>
      </c>
      <c r="H4775" t="s">
        <v>681</v>
      </c>
      <c r="I4775" t="s">
        <v>711</v>
      </c>
      <c r="J4775" t="s">
        <v>712</v>
      </c>
      <c r="K4775" t="s">
        <v>824</v>
      </c>
      <c r="L4775" t="s">
        <v>1105</v>
      </c>
      <c r="M4775">
        <v>2910660</v>
      </c>
      <c r="N4775">
        <v>16000</v>
      </c>
      <c r="O4775" s="59">
        <v>27327741</v>
      </c>
    </row>
    <row r="4776" spans="1:15" x14ac:dyDescent="0.3">
      <c r="A4776" t="s">
        <v>690</v>
      </c>
      <c r="B4776">
        <v>108.79</v>
      </c>
      <c r="C4776">
        <v>2</v>
      </c>
      <c r="D4776" s="18">
        <v>39416</v>
      </c>
      <c r="E4776" s="18">
        <v>39437</v>
      </c>
      <c r="F4776" t="s">
        <v>5959</v>
      </c>
      <c r="G4776" t="s">
        <v>5969</v>
      </c>
      <c r="H4776" t="s">
        <v>681</v>
      </c>
      <c r="I4776" t="s">
        <v>839</v>
      </c>
      <c r="J4776" t="s">
        <v>1103</v>
      </c>
      <c r="K4776" t="s">
        <v>1104</v>
      </c>
      <c r="L4776" t="s">
        <v>1102</v>
      </c>
      <c r="M4776">
        <v>2396004</v>
      </c>
      <c r="N4776">
        <v>16000</v>
      </c>
      <c r="O4776" s="59">
        <v>27836818</v>
      </c>
    </row>
    <row r="4777" spans="1:15" x14ac:dyDescent="0.3">
      <c r="A4777" t="s">
        <v>676</v>
      </c>
      <c r="B4777">
        <v>94.03</v>
      </c>
      <c r="C4777">
        <v>1</v>
      </c>
      <c r="D4777" s="18">
        <v>39257</v>
      </c>
      <c r="E4777" s="18">
        <v>39257</v>
      </c>
      <c r="F4777" t="s">
        <v>5957</v>
      </c>
      <c r="G4777" t="s">
        <v>5969</v>
      </c>
      <c r="H4777" t="s">
        <v>681</v>
      </c>
      <c r="I4777" t="s">
        <v>683</v>
      </c>
      <c r="J4777" t="s">
        <v>684</v>
      </c>
      <c r="K4777" t="s">
        <v>685</v>
      </c>
      <c r="L4777" t="s">
        <v>1101</v>
      </c>
      <c r="M4777">
        <v>9000780</v>
      </c>
      <c r="N4777">
        <v>16000</v>
      </c>
      <c r="O4777" s="59">
        <v>26417410</v>
      </c>
    </row>
    <row r="4778" spans="1:15" x14ac:dyDescent="0.3">
      <c r="A4778" t="s">
        <v>696</v>
      </c>
      <c r="B4778">
        <v>157.82</v>
      </c>
      <c r="C4778">
        <v>3</v>
      </c>
      <c r="D4778" s="18">
        <v>39140</v>
      </c>
      <c r="E4778" s="18">
        <v>39151</v>
      </c>
      <c r="F4778" t="s">
        <v>5960</v>
      </c>
      <c r="G4778" t="s">
        <v>5969</v>
      </c>
      <c r="H4778" t="s">
        <v>675</v>
      </c>
      <c r="I4778" t="s">
        <v>765</v>
      </c>
      <c r="J4778" t="s">
        <v>766</v>
      </c>
      <c r="K4778" t="s">
        <v>1100</v>
      </c>
      <c r="L4778" t="s">
        <v>1099</v>
      </c>
      <c r="M4778">
        <v>340149</v>
      </c>
      <c r="N4778">
        <v>30300</v>
      </c>
      <c r="O4778" s="59">
        <v>25520896</v>
      </c>
    </row>
    <row r="4779" spans="1:15" x14ac:dyDescent="0.3">
      <c r="A4779" t="s">
        <v>690</v>
      </c>
      <c r="B4779">
        <v>127.17</v>
      </c>
      <c r="C4779">
        <v>2</v>
      </c>
      <c r="D4779" s="18">
        <v>39200</v>
      </c>
      <c r="E4779" s="18">
        <v>39238</v>
      </c>
      <c r="F4779" t="s">
        <v>5957</v>
      </c>
      <c r="G4779" t="s">
        <v>5969</v>
      </c>
      <c r="H4779" t="s">
        <v>675</v>
      </c>
      <c r="I4779" t="s">
        <v>687</v>
      </c>
      <c r="J4779" t="s">
        <v>688</v>
      </c>
      <c r="K4779" t="s">
        <v>1098</v>
      </c>
      <c r="L4779" t="s">
        <v>1097</v>
      </c>
      <c r="M4779">
        <v>9195248</v>
      </c>
      <c r="N4779">
        <v>30300</v>
      </c>
      <c r="O4779" s="59">
        <v>25985693</v>
      </c>
    </row>
    <row r="4780" spans="1:15" x14ac:dyDescent="0.3">
      <c r="A4780" t="s">
        <v>690</v>
      </c>
      <c r="B4780">
        <v>112.39</v>
      </c>
      <c r="C4780">
        <v>1</v>
      </c>
      <c r="D4780" s="18">
        <v>39391</v>
      </c>
      <c r="E4780" s="18">
        <v>39396</v>
      </c>
      <c r="F4780" t="s">
        <v>5959</v>
      </c>
      <c r="G4780" t="s">
        <v>5969</v>
      </c>
      <c r="H4780" t="s">
        <v>681</v>
      </c>
      <c r="I4780" t="s">
        <v>722</v>
      </c>
      <c r="J4780" t="s">
        <v>797</v>
      </c>
      <c r="K4780" t="s">
        <v>1078</v>
      </c>
      <c r="L4780" t="s">
        <v>1096</v>
      </c>
      <c r="M4780">
        <v>9070486</v>
      </c>
      <c r="N4780">
        <v>16000</v>
      </c>
      <c r="O4780" s="59">
        <v>27488674</v>
      </c>
    </row>
    <row r="4781" spans="1:15" x14ac:dyDescent="0.3">
      <c r="A4781" t="s">
        <v>696</v>
      </c>
      <c r="B4781">
        <v>145.02000000000001</v>
      </c>
      <c r="C4781">
        <v>3</v>
      </c>
      <c r="D4781" s="18">
        <v>39342</v>
      </c>
      <c r="E4781" s="18">
        <v>39357</v>
      </c>
      <c r="F4781" t="s">
        <v>5958</v>
      </c>
      <c r="G4781" t="s">
        <v>5969</v>
      </c>
      <c r="H4781" t="s">
        <v>675</v>
      </c>
      <c r="I4781" t="s">
        <v>765</v>
      </c>
      <c r="J4781" t="s">
        <v>766</v>
      </c>
      <c r="K4781" t="s">
        <v>1095</v>
      </c>
      <c r="L4781" t="s">
        <v>1094</v>
      </c>
      <c r="M4781">
        <v>2854469</v>
      </c>
      <c r="N4781">
        <v>30300</v>
      </c>
      <c r="O4781" s="59">
        <v>27123378</v>
      </c>
    </row>
    <row r="4782" spans="1:15" x14ac:dyDescent="0.3">
      <c r="A4782" t="s">
        <v>690</v>
      </c>
      <c r="B4782">
        <v>171.66</v>
      </c>
      <c r="C4782">
        <v>2</v>
      </c>
      <c r="D4782" s="18">
        <v>39419</v>
      </c>
      <c r="E4782" s="18">
        <v>39445</v>
      </c>
      <c r="F4782" t="s">
        <v>5959</v>
      </c>
      <c r="G4782" t="s">
        <v>5969</v>
      </c>
      <c r="H4782" t="s">
        <v>699</v>
      </c>
      <c r="I4782" t="s">
        <v>711</v>
      </c>
      <c r="J4782" t="s">
        <v>712</v>
      </c>
      <c r="K4782" t="s">
        <v>1093</v>
      </c>
      <c r="L4782" t="s">
        <v>1092</v>
      </c>
      <c r="M4782">
        <v>2756116</v>
      </c>
      <c r="N4782">
        <v>70700</v>
      </c>
      <c r="O4782" s="59">
        <v>27697026</v>
      </c>
    </row>
    <row r="4783" spans="1:15" x14ac:dyDescent="0.3">
      <c r="A4783" t="s">
        <v>676</v>
      </c>
      <c r="B4783">
        <v>108.51</v>
      </c>
      <c r="C4783">
        <v>1</v>
      </c>
      <c r="D4783" s="18">
        <v>39212</v>
      </c>
      <c r="E4783" s="18">
        <v>39212</v>
      </c>
      <c r="F4783" t="s">
        <v>5957</v>
      </c>
      <c r="G4783" t="s">
        <v>5969</v>
      </c>
      <c r="H4783" t="s">
        <v>681</v>
      </c>
      <c r="I4783" t="s">
        <v>672</v>
      </c>
      <c r="J4783" t="s">
        <v>851</v>
      </c>
      <c r="K4783" t="s">
        <v>1091</v>
      </c>
      <c r="L4783" t="s">
        <v>1090</v>
      </c>
      <c r="M4783">
        <v>2457525</v>
      </c>
      <c r="N4783">
        <v>16000</v>
      </c>
      <c r="O4783" s="59">
        <v>2110555</v>
      </c>
    </row>
    <row r="4784" spans="1:15" x14ac:dyDescent="0.3">
      <c r="A4784" t="s">
        <v>690</v>
      </c>
      <c r="B4784">
        <v>122.89</v>
      </c>
      <c r="C4784">
        <v>2</v>
      </c>
      <c r="D4784" s="18">
        <v>39215</v>
      </c>
      <c r="E4784" s="18">
        <v>39220</v>
      </c>
      <c r="F4784" t="s">
        <v>5957</v>
      </c>
      <c r="G4784" t="s">
        <v>5969</v>
      </c>
      <c r="H4784" t="s">
        <v>675</v>
      </c>
      <c r="I4784" t="s">
        <v>711</v>
      </c>
      <c r="J4784" t="s">
        <v>712</v>
      </c>
      <c r="K4784" t="s">
        <v>854</v>
      </c>
      <c r="L4784" t="s">
        <v>1089</v>
      </c>
      <c r="M4784">
        <v>2395840</v>
      </c>
      <c r="N4784">
        <v>30300</v>
      </c>
      <c r="O4784" s="59">
        <v>26083469</v>
      </c>
    </row>
    <row r="4785" spans="1:15" x14ac:dyDescent="0.3">
      <c r="A4785" t="s">
        <v>696</v>
      </c>
      <c r="B4785">
        <v>124.43</v>
      </c>
      <c r="C4785">
        <v>1</v>
      </c>
      <c r="D4785" s="18">
        <v>39362</v>
      </c>
      <c r="E4785" s="18">
        <v>39369</v>
      </c>
      <c r="F4785" t="s">
        <v>5959</v>
      </c>
      <c r="G4785" t="s">
        <v>5969</v>
      </c>
      <c r="H4785" t="s">
        <v>681</v>
      </c>
      <c r="I4785" t="s">
        <v>693</v>
      </c>
      <c r="J4785" t="s">
        <v>694</v>
      </c>
      <c r="K4785" t="s">
        <v>1088</v>
      </c>
      <c r="L4785" t="s">
        <v>1087</v>
      </c>
      <c r="M4785">
        <v>2482698</v>
      </c>
      <c r="N4785">
        <v>16000</v>
      </c>
      <c r="O4785" s="59">
        <v>27233792</v>
      </c>
    </row>
    <row r="4786" spans="1:15" x14ac:dyDescent="0.3">
      <c r="A4786" t="s">
        <v>690</v>
      </c>
      <c r="B4786">
        <v>96.59</v>
      </c>
      <c r="C4786">
        <v>2</v>
      </c>
      <c r="D4786" s="18">
        <v>39335</v>
      </c>
      <c r="E4786" s="18">
        <v>39354</v>
      </c>
      <c r="F4786" t="s">
        <v>5958</v>
      </c>
      <c r="G4786" t="s">
        <v>5969</v>
      </c>
      <c r="H4786" t="s">
        <v>681</v>
      </c>
      <c r="I4786" t="s">
        <v>711</v>
      </c>
      <c r="J4786" t="s">
        <v>712</v>
      </c>
      <c r="K4786" t="s">
        <v>1086</v>
      </c>
      <c r="L4786" t="s">
        <v>1085</v>
      </c>
      <c r="M4786">
        <v>140429</v>
      </c>
      <c r="N4786">
        <v>16000</v>
      </c>
      <c r="O4786" s="59">
        <v>27052385</v>
      </c>
    </row>
    <row r="4787" spans="1:15" x14ac:dyDescent="0.3">
      <c r="A4787" t="s">
        <v>709</v>
      </c>
      <c r="B4787">
        <v>127.08</v>
      </c>
      <c r="C4787">
        <v>3</v>
      </c>
      <c r="D4787" s="18">
        <v>39381</v>
      </c>
      <c r="E4787" s="18">
        <v>39408</v>
      </c>
      <c r="F4787" t="s">
        <v>5959</v>
      </c>
      <c r="G4787" t="s">
        <v>5969</v>
      </c>
      <c r="H4787" t="s">
        <v>681</v>
      </c>
      <c r="I4787" t="s">
        <v>771</v>
      </c>
      <c r="J4787" t="s">
        <v>772</v>
      </c>
      <c r="K4787" t="s">
        <v>973</v>
      </c>
      <c r="L4787" t="s">
        <v>1084</v>
      </c>
      <c r="M4787">
        <v>1731617</v>
      </c>
      <c r="N4787">
        <v>16000</v>
      </c>
      <c r="O4787" s="59">
        <v>27376719</v>
      </c>
    </row>
    <row r="4788" spans="1:15" x14ac:dyDescent="0.3">
      <c r="A4788" t="s">
        <v>676</v>
      </c>
      <c r="B4788">
        <v>159.74</v>
      </c>
      <c r="C4788">
        <v>2</v>
      </c>
      <c r="D4788" s="18">
        <v>39360</v>
      </c>
      <c r="E4788" s="18">
        <v>39410</v>
      </c>
      <c r="F4788" t="s">
        <v>5959</v>
      </c>
      <c r="G4788" t="s">
        <v>5968</v>
      </c>
      <c r="H4788" t="s">
        <v>720</v>
      </c>
      <c r="I4788" t="s">
        <v>683</v>
      </c>
      <c r="J4788" t="s">
        <v>730</v>
      </c>
      <c r="K4788" t="s">
        <v>1083</v>
      </c>
      <c r="L4788" t="s">
        <v>1079</v>
      </c>
      <c r="M4788">
        <v>2479287</v>
      </c>
      <c r="N4788">
        <v>90830</v>
      </c>
      <c r="O4788" s="59">
        <v>27208950</v>
      </c>
    </row>
    <row r="4789" spans="1:15" x14ac:dyDescent="0.3">
      <c r="A4789" t="s">
        <v>690</v>
      </c>
      <c r="B4789">
        <v>181.83</v>
      </c>
      <c r="C4789">
        <v>4</v>
      </c>
      <c r="D4789" s="18">
        <v>39375</v>
      </c>
      <c r="E4789" s="18">
        <v>39413</v>
      </c>
      <c r="F4789" t="s">
        <v>5959</v>
      </c>
      <c r="G4789" t="s">
        <v>5969</v>
      </c>
      <c r="H4789" t="s">
        <v>699</v>
      </c>
      <c r="I4789" t="s">
        <v>711</v>
      </c>
      <c r="J4789" t="s">
        <v>712</v>
      </c>
      <c r="K4789" t="s">
        <v>1082</v>
      </c>
      <c r="L4789" t="s">
        <v>1081</v>
      </c>
      <c r="M4789">
        <v>135748</v>
      </c>
      <c r="N4789">
        <v>70700</v>
      </c>
      <c r="O4789" s="59">
        <v>27370822</v>
      </c>
    </row>
    <row r="4790" spans="1:15" x14ac:dyDescent="0.3">
      <c r="A4790" t="s">
        <v>676</v>
      </c>
      <c r="B4790">
        <v>159.74</v>
      </c>
      <c r="C4790">
        <v>2</v>
      </c>
      <c r="D4790" s="18">
        <v>39416</v>
      </c>
      <c r="E4790" s="18">
        <v>39514</v>
      </c>
      <c r="F4790" t="s">
        <v>5959</v>
      </c>
      <c r="G4790" t="s">
        <v>5968</v>
      </c>
      <c r="H4790" t="s">
        <v>720</v>
      </c>
      <c r="I4790" t="s">
        <v>683</v>
      </c>
      <c r="J4790" t="s">
        <v>730</v>
      </c>
      <c r="K4790" t="s">
        <v>1080</v>
      </c>
      <c r="L4790" t="s">
        <v>1079</v>
      </c>
      <c r="M4790">
        <v>2776332</v>
      </c>
      <c r="N4790">
        <v>90830</v>
      </c>
      <c r="O4790" s="59">
        <v>27646767</v>
      </c>
    </row>
    <row r="4791" spans="1:15" x14ac:dyDescent="0.3">
      <c r="A4791" t="s">
        <v>690</v>
      </c>
      <c r="B4791">
        <v>140.09</v>
      </c>
      <c r="C4791">
        <v>2</v>
      </c>
      <c r="D4791" s="18">
        <v>39205</v>
      </c>
      <c r="E4791" s="18">
        <v>39228</v>
      </c>
      <c r="F4791" t="s">
        <v>5957</v>
      </c>
      <c r="G4791" t="s">
        <v>5969</v>
      </c>
      <c r="H4791" t="s">
        <v>675</v>
      </c>
      <c r="I4791" t="s">
        <v>722</v>
      </c>
      <c r="J4791" t="s">
        <v>797</v>
      </c>
      <c r="K4791" t="s">
        <v>1078</v>
      </c>
      <c r="L4791" t="s">
        <v>1077</v>
      </c>
      <c r="M4791">
        <v>2399299</v>
      </c>
      <c r="N4791">
        <v>30300</v>
      </c>
      <c r="O4791" s="59">
        <v>26025647</v>
      </c>
    </row>
    <row r="4792" spans="1:15" x14ac:dyDescent="0.3">
      <c r="A4792" t="s">
        <v>709</v>
      </c>
      <c r="B4792">
        <v>97.73</v>
      </c>
      <c r="C4792">
        <v>2</v>
      </c>
      <c r="D4792" s="18">
        <v>39411</v>
      </c>
      <c r="E4792" s="18">
        <v>39432</v>
      </c>
      <c r="F4792" t="s">
        <v>5959</v>
      </c>
      <c r="G4792" t="s">
        <v>5968</v>
      </c>
      <c r="H4792" t="s">
        <v>720</v>
      </c>
      <c r="I4792" t="s">
        <v>706</v>
      </c>
      <c r="J4792" t="s">
        <v>707</v>
      </c>
      <c r="K4792" t="s">
        <v>1076</v>
      </c>
      <c r="L4792" t="s">
        <v>1075</v>
      </c>
      <c r="M4792">
        <v>9023950</v>
      </c>
      <c r="N4792">
        <v>90830</v>
      </c>
      <c r="O4792" s="59">
        <v>27603644</v>
      </c>
    </row>
    <row r="4793" spans="1:15" x14ac:dyDescent="0.3">
      <c r="A4793" t="s">
        <v>696</v>
      </c>
      <c r="B4793">
        <v>174.63</v>
      </c>
      <c r="C4793">
        <v>3</v>
      </c>
      <c r="D4793" s="18">
        <v>39111</v>
      </c>
      <c r="E4793" s="18">
        <v>39127</v>
      </c>
      <c r="F4793" t="s">
        <v>5960</v>
      </c>
      <c r="G4793" t="s">
        <v>5968</v>
      </c>
      <c r="H4793" t="s">
        <v>720</v>
      </c>
      <c r="I4793" t="s">
        <v>693</v>
      </c>
      <c r="J4793" t="s">
        <v>694</v>
      </c>
      <c r="K4793" t="s">
        <v>1074</v>
      </c>
      <c r="L4793" t="s">
        <v>1073</v>
      </c>
      <c r="M4793">
        <v>370028</v>
      </c>
      <c r="N4793">
        <v>90830</v>
      </c>
      <c r="O4793" s="59">
        <v>1958832</v>
      </c>
    </row>
    <row r="4794" spans="1:15" x14ac:dyDescent="0.3">
      <c r="A4794" t="s">
        <v>709</v>
      </c>
      <c r="B4794">
        <v>191.87</v>
      </c>
      <c r="C4794">
        <v>2</v>
      </c>
      <c r="D4794" s="18">
        <v>39179</v>
      </c>
      <c r="E4794" s="18">
        <v>39216</v>
      </c>
      <c r="F4794" t="s">
        <v>5957</v>
      </c>
      <c r="G4794" t="s">
        <v>5969</v>
      </c>
      <c r="H4794" t="s">
        <v>699</v>
      </c>
      <c r="I4794" t="s">
        <v>726</v>
      </c>
      <c r="J4794" t="s">
        <v>727</v>
      </c>
      <c r="K4794" t="s">
        <v>1072</v>
      </c>
      <c r="L4794" t="s">
        <v>1071</v>
      </c>
      <c r="M4794">
        <v>191851</v>
      </c>
      <c r="N4794">
        <v>70700</v>
      </c>
      <c r="O4794" s="59">
        <v>25806192</v>
      </c>
    </row>
    <row r="4795" spans="1:15" x14ac:dyDescent="0.3">
      <c r="A4795" t="s">
        <v>676</v>
      </c>
      <c r="B4795">
        <v>94.77</v>
      </c>
      <c r="C4795">
        <v>1</v>
      </c>
      <c r="D4795" s="18">
        <v>39136</v>
      </c>
      <c r="E4795" s="18">
        <v>39232</v>
      </c>
      <c r="F4795" t="s">
        <v>5960</v>
      </c>
      <c r="G4795" t="s">
        <v>5969</v>
      </c>
      <c r="H4795" t="s">
        <v>681</v>
      </c>
      <c r="I4795" t="s">
        <v>678</v>
      </c>
      <c r="J4795" t="s">
        <v>679</v>
      </c>
      <c r="K4795" t="s">
        <v>1070</v>
      </c>
      <c r="L4795" t="s">
        <v>1069</v>
      </c>
      <c r="M4795">
        <v>2142586</v>
      </c>
      <c r="N4795">
        <v>16000</v>
      </c>
      <c r="O4795" s="59">
        <v>25469631</v>
      </c>
    </row>
    <row r="4796" spans="1:15" x14ac:dyDescent="0.3">
      <c r="A4796" t="s">
        <v>696</v>
      </c>
      <c r="B4796">
        <v>191.28</v>
      </c>
      <c r="C4796">
        <v>3</v>
      </c>
      <c r="D4796" s="18">
        <v>39363</v>
      </c>
      <c r="E4796" s="18">
        <v>39387</v>
      </c>
      <c r="F4796" t="s">
        <v>5959</v>
      </c>
      <c r="G4796" t="s">
        <v>5969</v>
      </c>
      <c r="H4796" t="s">
        <v>699</v>
      </c>
      <c r="I4796" t="s">
        <v>693</v>
      </c>
      <c r="J4796" t="s">
        <v>694</v>
      </c>
      <c r="K4796" t="s">
        <v>1068</v>
      </c>
      <c r="L4796" t="s">
        <v>898</v>
      </c>
      <c r="M4796">
        <v>2565878</v>
      </c>
      <c r="N4796">
        <v>70700</v>
      </c>
      <c r="O4796" s="59">
        <v>27208272</v>
      </c>
    </row>
    <row r="4797" spans="1:15" x14ac:dyDescent="0.3">
      <c r="A4797" t="s">
        <v>696</v>
      </c>
      <c r="B4797">
        <v>141.34</v>
      </c>
      <c r="C4797">
        <v>2</v>
      </c>
      <c r="D4797" s="18">
        <v>39214</v>
      </c>
      <c r="E4797" s="18">
        <v>39222</v>
      </c>
      <c r="F4797" t="s">
        <v>5957</v>
      </c>
      <c r="G4797" t="s">
        <v>5969</v>
      </c>
      <c r="H4797" t="s">
        <v>675</v>
      </c>
      <c r="I4797" t="s">
        <v>946</v>
      </c>
      <c r="J4797" t="s">
        <v>947</v>
      </c>
      <c r="K4797" t="s">
        <v>1067</v>
      </c>
      <c r="L4797" t="s">
        <v>1066</v>
      </c>
      <c r="M4797">
        <v>19520</v>
      </c>
      <c r="N4797">
        <v>30300</v>
      </c>
      <c r="O4797" s="59">
        <v>26073959</v>
      </c>
    </row>
    <row r="4798" spans="1:15" x14ac:dyDescent="0.3">
      <c r="A4798" t="s">
        <v>709</v>
      </c>
      <c r="B4798">
        <v>180.22</v>
      </c>
      <c r="C4798">
        <v>2</v>
      </c>
      <c r="D4798" s="18">
        <v>39174</v>
      </c>
      <c r="E4798" s="18">
        <v>39220</v>
      </c>
      <c r="F4798" t="s">
        <v>5957</v>
      </c>
      <c r="G4798" t="s">
        <v>5969</v>
      </c>
      <c r="H4798" t="s">
        <v>699</v>
      </c>
      <c r="I4798" t="s">
        <v>771</v>
      </c>
      <c r="J4798" t="s">
        <v>750</v>
      </c>
      <c r="K4798" t="s">
        <v>817</v>
      </c>
      <c r="L4798" t="s">
        <v>1065</v>
      </c>
      <c r="M4798">
        <v>930370</v>
      </c>
      <c r="N4798">
        <v>70700</v>
      </c>
      <c r="O4798" s="59">
        <v>25751257</v>
      </c>
    </row>
    <row r="4799" spans="1:15" x14ac:dyDescent="0.3">
      <c r="A4799" t="s">
        <v>709</v>
      </c>
      <c r="B4799">
        <v>135.12</v>
      </c>
      <c r="C4799">
        <v>2</v>
      </c>
      <c r="D4799" s="18">
        <v>39178</v>
      </c>
      <c r="E4799" s="18">
        <v>39200</v>
      </c>
      <c r="F4799" t="s">
        <v>5957</v>
      </c>
      <c r="G4799" t="s">
        <v>5969</v>
      </c>
      <c r="H4799" t="s">
        <v>681</v>
      </c>
      <c r="I4799" t="s">
        <v>746</v>
      </c>
      <c r="J4799" t="s">
        <v>782</v>
      </c>
      <c r="K4799" t="s">
        <v>1064</v>
      </c>
      <c r="L4799" t="s">
        <v>1063</v>
      </c>
      <c r="M4799">
        <v>381685</v>
      </c>
      <c r="N4799">
        <v>16000</v>
      </c>
      <c r="O4799" s="59">
        <v>17696711</v>
      </c>
    </row>
    <row r="4800" spans="1:15" x14ac:dyDescent="0.3">
      <c r="A4800" t="s">
        <v>690</v>
      </c>
      <c r="B4800">
        <v>137.02000000000001</v>
      </c>
      <c r="C4800">
        <v>3</v>
      </c>
      <c r="D4800" s="18">
        <v>39397</v>
      </c>
      <c r="E4800" s="18">
        <v>39408</v>
      </c>
      <c r="F4800" t="s">
        <v>5959</v>
      </c>
      <c r="G4800" t="s">
        <v>5969</v>
      </c>
      <c r="H4800" t="s">
        <v>675</v>
      </c>
      <c r="I4800" t="s">
        <v>722</v>
      </c>
      <c r="J4800" t="s">
        <v>723</v>
      </c>
      <c r="K4800" t="s">
        <v>1062</v>
      </c>
      <c r="L4800" t="s">
        <v>1061</v>
      </c>
      <c r="M4800">
        <v>2854424</v>
      </c>
      <c r="N4800">
        <v>30300</v>
      </c>
      <c r="O4800" s="59">
        <v>27548034</v>
      </c>
    </row>
    <row r="4801" spans="1:15" x14ac:dyDescent="0.3">
      <c r="A4801" t="s">
        <v>676</v>
      </c>
      <c r="B4801">
        <v>121.91</v>
      </c>
      <c r="C4801">
        <v>2</v>
      </c>
      <c r="D4801" s="18">
        <v>39136</v>
      </c>
      <c r="E4801" s="18">
        <v>39173</v>
      </c>
      <c r="F4801" t="s">
        <v>5960</v>
      </c>
      <c r="G4801" t="s">
        <v>5969</v>
      </c>
      <c r="H4801" t="s">
        <v>681</v>
      </c>
      <c r="I4801" t="s">
        <v>683</v>
      </c>
      <c r="J4801" t="s">
        <v>735</v>
      </c>
      <c r="K4801" t="s">
        <v>736</v>
      </c>
      <c r="L4801" t="s">
        <v>1060</v>
      </c>
      <c r="M4801">
        <v>247172</v>
      </c>
      <c r="N4801">
        <v>16000</v>
      </c>
      <c r="O4801" s="59">
        <v>25464945</v>
      </c>
    </row>
    <row r="4802" spans="1:15" x14ac:dyDescent="0.3">
      <c r="A4802" t="s">
        <v>709</v>
      </c>
      <c r="B4802">
        <v>114.52</v>
      </c>
      <c r="C4802">
        <v>1</v>
      </c>
      <c r="D4802" s="18">
        <v>39284</v>
      </c>
      <c r="E4802" s="18">
        <v>39328</v>
      </c>
      <c r="F4802" t="s">
        <v>5958</v>
      </c>
      <c r="G4802" t="s">
        <v>5969</v>
      </c>
      <c r="H4802" t="s">
        <v>681</v>
      </c>
      <c r="I4802" t="s">
        <v>726</v>
      </c>
      <c r="J4802" t="s">
        <v>727</v>
      </c>
      <c r="K4802" t="s">
        <v>1059</v>
      </c>
      <c r="L4802" t="s">
        <v>1058</v>
      </c>
      <c r="M4802">
        <v>191412</v>
      </c>
      <c r="N4802">
        <v>16000</v>
      </c>
      <c r="O4802" s="59">
        <v>26624499</v>
      </c>
    </row>
    <row r="4803" spans="1:15" x14ac:dyDescent="0.3">
      <c r="A4803" t="s">
        <v>709</v>
      </c>
      <c r="B4803">
        <v>184.64</v>
      </c>
      <c r="C4803">
        <v>4</v>
      </c>
      <c r="D4803" s="18">
        <v>39423</v>
      </c>
      <c r="E4803" s="18">
        <v>39437</v>
      </c>
      <c r="F4803" t="s">
        <v>5959</v>
      </c>
      <c r="G4803" t="s">
        <v>5969</v>
      </c>
      <c r="H4803" t="s">
        <v>699</v>
      </c>
      <c r="I4803" t="s">
        <v>726</v>
      </c>
      <c r="J4803" t="s">
        <v>750</v>
      </c>
      <c r="K4803" t="s">
        <v>763</v>
      </c>
      <c r="L4803" t="s">
        <v>1057</v>
      </c>
      <c r="M4803">
        <v>926613</v>
      </c>
      <c r="N4803">
        <v>70700</v>
      </c>
      <c r="O4803" s="59">
        <v>27696151</v>
      </c>
    </row>
    <row r="4804" spans="1:15" x14ac:dyDescent="0.3">
      <c r="A4804" t="s">
        <v>696</v>
      </c>
      <c r="B4804">
        <v>175</v>
      </c>
      <c r="C4804">
        <v>3</v>
      </c>
      <c r="D4804" s="18">
        <v>39354</v>
      </c>
      <c r="E4804" s="18">
        <v>39377</v>
      </c>
      <c r="F4804" t="s">
        <v>5958</v>
      </c>
      <c r="G4804" t="s">
        <v>5968</v>
      </c>
      <c r="H4804" t="s">
        <v>720</v>
      </c>
      <c r="I4804" t="s">
        <v>693</v>
      </c>
      <c r="J4804" t="s">
        <v>694</v>
      </c>
      <c r="K4804" t="s">
        <v>953</v>
      </c>
      <c r="L4804" t="s">
        <v>943</v>
      </c>
      <c r="M4804">
        <v>343784</v>
      </c>
      <c r="N4804">
        <v>90830</v>
      </c>
      <c r="O4804" s="59">
        <v>27345781</v>
      </c>
    </row>
    <row r="4805" spans="1:15" x14ac:dyDescent="0.3">
      <c r="A4805" t="s">
        <v>696</v>
      </c>
      <c r="B4805">
        <v>124.37</v>
      </c>
      <c r="C4805">
        <v>2</v>
      </c>
      <c r="D4805" s="18">
        <v>39159</v>
      </c>
      <c r="E4805" s="18">
        <v>39166</v>
      </c>
      <c r="F4805" t="s">
        <v>5960</v>
      </c>
      <c r="G4805" t="s">
        <v>5969</v>
      </c>
      <c r="H4805" t="s">
        <v>681</v>
      </c>
      <c r="I4805" t="s">
        <v>693</v>
      </c>
      <c r="J4805" t="s">
        <v>694</v>
      </c>
      <c r="K4805" t="s">
        <v>1056</v>
      </c>
      <c r="L4805" t="s">
        <v>1055</v>
      </c>
      <c r="M4805">
        <v>2217489</v>
      </c>
      <c r="N4805">
        <v>16000</v>
      </c>
      <c r="O4805" s="59">
        <v>25677261</v>
      </c>
    </row>
    <row r="4806" spans="1:15" x14ac:dyDescent="0.3">
      <c r="A4806" t="s">
        <v>709</v>
      </c>
      <c r="B4806">
        <v>174.36</v>
      </c>
      <c r="C4806">
        <v>2</v>
      </c>
      <c r="D4806" s="18">
        <v>39419</v>
      </c>
      <c r="E4806" s="18">
        <v>39468</v>
      </c>
      <c r="F4806" t="s">
        <v>5959</v>
      </c>
      <c r="G4806" t="s">
        <v>5969</v>
      </c>
      <c r="H4806" t="s">
        <v>675</v>
      </c>
      <c r="I4806" t="s">
        <v>746</v>
      </c>
      <c r="J4806" t="s">
        <v>782</v>
      </c>
      <c r="K4806" t="s">
        <v>1054</v>
      </c>
      <c r="L4806" t="s">
        <v>1053</v>
      </c>
      <c r="M4806">
        <v>9212601</v>
      </c>
      <c r="N4806">
        <v>30300</v>
      </c>
      <c r="O4806" s="59">
        <v>17826498</v>
      </c>
    </row>
    <row r="4807" spans="1:15" x14ac:dyDescent="0.3">
      <c r="A4807" t="s">
        <v>676</v>
      </c>
      <c r="B4807">
        <v>94.77</v>
      </c>
      <c r="C4807">
        <v>1</v>
      </c>
      <c r="D4807" s="18">
        <v>39359</v>
      </c>
      <c r="E4807" s="18">
        <v>39402</v>
      </c>
      <c r="F4807" t="s">
        <v>5959</v>
      </c>
      <c r="G4807" t="s">
        <v>5969</v>
      </c>
      <c r="H4807" t="s">
        <v>681</v>
      </c>
      <c r="I4807" t="s">
        <v>678</v>
      </c>
      <c r="J4807" t="s">
        <v>679</v>
      </c>
      <c r="K4807" t="s">
        <v>678</v>
      </c>
      <c r="L4807" t="s">
        <v>1052</v>
      </c>
      <c r="M4807">
        <v>9094752</v>
      </c>
      <c r="N4807">
        <v>16000</v>
      </c>
      <c r="O4807" s="59">
        <v>27229220</v>
      </c>
    </row>
    <row r="4808" spans="1:15" x14ac:dyDescent="0.3">
      <c r="A4808" t="s">
        <v>676</v>
      </c>
      <c r="B4808">
        <v>117.61</v>
      </c>
      <c r="C4808">
        <v>1</v>
      </c>
      <c r="D4808" s="18">
        <v>39136</v>
      </c>
      <c r="E4808" s="18">
        <v>39186</v>
      </c>
      <c r="F4808" t="s">
        <v>5960</v>
      </c>
      <c r="G4808" t="s">
        <v>5969</v>
      </c>
      <c r="H4808" t="s">
        <v>681</v>
      </c>
      <c r="I4808" t="s">
        <v>683</v>
      </c>
      <c r="J4808" t="s">
        <v>703</v>
      </c>
      <c r="K4808" t="s">
        <v>1021</v>
      </c>
      <c r="L4808" t="s">
        <v>1051</v>
      </c>
      <c r="M4808">
        <v>17757</v>
      </c>
      <c r="N4808">
        <v>16000</v>
      </c>
      <c r="O4808" s="59">
        <v>25448710</v>
      </c>
    </row>
    <row r="4809" spans="1:15" x14ac:dyDescent="0.3">
      <c r="A4809" t="s">
        <v>709</v>
      </c>
      <c r="B4809">
        <v>134.54</v>
      </c>
      <c r="C4809">
        <v>2</v>
      </c>
      <c r="D4809" s="18">
        <v>39333</v>
      </c>
      <c r="E4809" s="18">
        <v>39353</v>
      </c>
      <c r="F4809" t="s">
        <v>5958</v>
      </c>
      <c r="G4809" t="s">
        <v>5968</v>
      </c>
      <c r="H4809" t="s">
        <v>755</v>
      </c>
      <c r="I4809" t="s">
        <v>706</v>
      </c>
      <c r="J4809" t="s">
        <v>762</v>
      </c>
      <c r="K4809" t="s">
        <v>1050</v>
      </c>
      <c r="L4809" t="s">
        <v>1049</v>
      </c>
      <c r="M4809">
        <v>2805260</v>
      </c>
      <c r="N4809">
        <v>87000</v>
      </c>
      <c r="O4809" s="59">
        <v>26988412</v>
      </c>
    </row>
    <row r="4810" spans="1:15" x14ac:dyDescent="0.3">
      <c r="A4810" t="s">
        <v>696</v>
      </c>
      <c r="B4810">
        <v>175</v>
      </c>
      <c r="C4810">
        <v>3</v>
      </c>
      <c r="D4810" s="18">
        <v>39139</v>
      </c>
      <c r="E4810" s="18">
        <v>39144</v>
      </c>
      <c r="F4810" t="s">
        <v>5960</v>
      </c>
      <c r="G4810" t="s">
        <v>5968</v>
      </c>
      <c r="H4810" t="s">
        <v>720</v>
      </c>
      <c r="I4810" t="s">
        <v>693</v>
      </c>
      <c r="J4810" t="s">
        <v>694</v>
      </c>
      <c r="K4810" t="s">
        <v>953</v>
      </c>
      <c r="L4810" t="s">
        <v>1048</v>
      </c>
      <c r="M4810">
        <v>2893536</v>
      </c>
      <c r="N4810">
        <v>90830</v>
      </c>
      <c r="O4810" s="59">
        <v>1046113</v>
      </c>
    </row>
    <row r="4811" spans="1:15" x14ac:dyDescent="0.3">
      <c r="A4811" t="s">
        <v>676</v>
      </c>
      <c r="B4811">
        <v>142.59</v>
      </c>
      <c r="C4811">
        <v>2</v>
      </c>
      <c r="D4811" s="18">
        <v>39363</v>
      </c>
      <c r="E4811" s="18">
        <v>39458</v>
      </c>
      <c r="F4811" t="s">
        <v>5959</v>
      </c>
      <c r="G4811" t="s">
        <v>5969</v>
      </c>
      <c r="H4811" t="s">
        <v>675</v>
      </c>
      <c r="I4811" t="s">
        <v>683</v>
      </c>
      <c r="J4811" t="s">
        <v>735</v>
      </c>
      <c r="K4811" t="s">
        <v>1047</v>
      </c>
      <c r="L4811" t="s">
        <v>1046</v>
      </c>
      <c r="M4811">
        <v>246367</v>
      </c>
      <c r="N4811">
        <v>30300</v>
      </c>
      <c r="O4811" s="59">
        <v>27224561</v>
      </c>
    </row>
    <row r="4812" spans="1:15" x14ac:dyDescent="0.3">
      <c r="A4812" t="s">
        <v>696</v>
      </c>
      <c r="B4812">
        <v>125.7</v>
      </c>
      <c r="C4812">
        <v>1</v>
      </c>
      <c r="D4812" s="18">
        <v>39381</v>
      </c>
      <c r="E4812" s="18">
        <v>39400</v>
      </c>
      <c r="F4812" t="s">
        <v>5959</v>
      </c>
      <c r="G4812" t="s">
        <v>5969</v>
      </c>
      <c r="H4812" t="s">
        <v>681</v>
      </c>
      <c r="I4812" t="s">
        <v>693</v>
      </c>
      <c r="J4812" t="s">
        <v>694</v>
      </c>
      <c r="K4812" t="s">
        <v>1045</v>
      </c>
      <c r="L4812" t="s">
        <v>1044</v>
      </c>
      <c r="M4812">
        <v>2072669</v>
      </c>
      <c r="N4812">
        <v>16000</v>
      </c>
      <c r="O4812" s="59">
        <v>2432291</v>
      </c>
    </row>
    <row r="4813" spans="1:15" x14ac:dyDescent="0.3">
      <c r="A4813" t="s">
        <v>709</v>
      </c>
      <c r="B4813">
        <v>115.68</v>
      </c>
      <c r="C4813">
        <v>2</v>
      </c>
      <c r="D4813" s="18">
        <v>39418</v>
      </c>
      <c r="E4813" s="18">
        <v>39445</v>
      </c>
      <c r="F4813" t="s">
        <v>5959</v>
      </c>
      <c r="G4813" t="s">
        <v>5969</v>
      </c>
      <c r="H4813" t="s">
        <v>681</v>
      </c>
      <c r="I4813" t="s">
        <v>771</v>
      </c>
      <c r="J4813" t="s">
        <v>750</v>
      </c>
      <c r="K4813" t="s">
        <v>1043</v>
      </c>
      <c r="L4813" t="s">
        <v>1042</v>
      </c>
      <c r="M4813">
        <v>743390</v>
      </c>
      <c r="N4813">
        <v>16000</v>
      </c>
      <c r="O4813" s="59">
        <v>27649375</v>
      </c>
    </row>
    <row r="4814" spans="1:15" x14ac:dyDescent="0.3">
      <c r="A4814" t="s">
        <v>676</v>
      </c>
      <c r="B4814">
        <v>119.87</v>
      </c>
      <c r="C4814">
        <v>2</v>
      </c>
      <c r="D4814" s="18">
        <v>39342</v>
      </c>
      <c r="E4814" s="18">
        <v>39408</v>
      </c>
      <c r="F4814" t="s">
        <v>5958</v>
      </c>
      <c r="G4814" t="s">
        <v>5969</v>
      </c>
      <c r="H4814" t="s">
        <v>681</v>
      </c>
      <c r="I4814" t="s">
        <v>672</v>
      </c>
      <c r="J4814" t="s">
        <v>851</v>
      </c>
      <c r="K4814" t="s">
        <v>1041</v>
      </c>
      <c r="L4814" t="s">
        <v>1040</v>
      </c>
      <c r="M4814">
        <v>272454</v>
      </c>
      <c r="N4814">
        <v>16000</v>
      </c>
      <c r="O4814" s="59">
        <v>27117843</v>
      </c>
    </row>
    <row r="4815" spans="1:15" x14ac:dyDescent="0.3">
      <c r="A4815" t="s">
        <v>696</v>
      </c>
      <c r="B4815">
        <v>181.28</v>
      </c>
      <c r="C4815">
        <v>3</v>
      </c>
      <c r="D4815" s="18">
        <v>39416</v>
      </c>
      <c r="E4815" s="18">
        <v>39423</v>
      </c>
      <c r="F4815" t="s">
        <v>5959</v>
      </c>
      <c r="G4815" t="s">
        <v>5969</v>
      </c>
      <c r="H4815" t="s">
        <v>699</v>
      </c>
      <c r="I4815" t="s">
        <v>693</v>
      </c>
      <c r="J4815" t="s">
        <v>694</v>
      </c>
      <c r="K4815" t="s">
        <v>733</v>
      </c>
      <c r="L4815" t="s">
        <v>1039</v>
      </c>
      <c r="M4815">
        <v>961647</v>
      </c>
      <c r="N4815">
        <v>70700</v>
      </c>
      <c r="O4815" s="59">
        <v>27645973</v>
      </c>
    </row>
    <row r="4816" spans="1:15" x14ac:dyDescent="0.3">
      <c r="A4816" t="s">
        <v>676</v>
      </c>
      <c r="B4816">
        <v>94.77</v>
      </c>
      <c r="C4816">
        <v>1</v>
      </c>
      <c r="D4816" s="18">
        <v>39105</v>
      </c>
      <c r="E4816" s="18">
        <v>39172</v>
      </c>
      <c r="F4816" t="s">
        <v>5960</v>
      </c>
      <c r="G4816" t="s">
        <v>5969</v>
      </c>
      <c r="H4816" t="s">
        <v>681</v>
      </c>
      <c r="I4816" t="s">
        <v>678</v>
      </c>
      <c r="J4816" t="s">
        <v>679</v>
      </c>
      <c r="K4816" t="s">
        <v>868</v>
      </c>
      <c r="L4816" t="s">
        <v>867</v>
      </c>
      <c r="M4816">
        <v>2229378</v>
      </c>
      <c r="N4816">
        <v>16000</v>
      </c>
      <c r="O4816" s="59">
        <v>25268886</v>
      </c>
    </row>
    <row r="4817" spans="1:15" x14ac:dyDescent="0.3">
      <c r="A4817" t="s">
        <v>690</v>
      </c>
      <c r="B4817">
        <v>127.17</v>
      </c>
      <c r="C4817">
        <v>2</v>
      </c>
      <c r="D4817" s="18">
        <v>39167</v>
      </c>
      <c r="E4817" s="18">
        <v>39177</v>
      </c>
      <c r="F4817" t="s">
        <v>5960</v>
      </c>
      <c r="G4817" t="s">
        <v>5969</v>
      </c>
      <c r="H4817" t="s">
        <v>675</v>
      </c>
      <c r="I4817" t="s">
        <v>687</v>
      </c>
      <c r="J4817" t="s">
        <v>688</v>
      </c>
      <c r="K4817" t="s">
        <v>1038</v>
      </c>
      <c r="L4817" t="s">
        <v>1037</v>
      </c>
      <c r="M4817">
        <v>2878204</v>
      </c>
      <c r="N4817">
        <v>30300</v>
      </c>
      <c r="O4817" s="59">
        <v>2044521</v>
      </c>
    </row>
    <row r="4818" spans="1:15" x14ac:dyDescent="0.3">
      <c r="A4818" t="s">
        <v>696</v>
      </c>
      <c r="B4818">
        <v>125.23</v>
      </c>
      <c r="C4818">
        <v>2</v>
      </c>
      <c r="D4818" s="18">
        <v>39368</v>
      </c>
      <c r="E4818" s="18">
        <v>39381</v>
      </c>
      <c r="F4818" t="s">
        <v>5959</v>
      </c>
      <c r="G4818" t="s">
        <v>5969</v>
      </c>
      <c r="H4818" t="s">
        <v>681</v>
      </c>
      <c r="I4818" t="s">
        <v>693</v>
      </c>
      <c r="J4818" t="s">
        <v>694</v>
      </c>
      <c r="K4818" t="s">
        <v>740</v>
      </c>
      <c r="L4818" t="s">
        <v>1036</v>
      </c>
      <c r="M4818">
        <v>1961345</v>
      </c>
      <c r="N4818">
        <v>16000</v>
      </c>
      <c r="O4818" s="59">
        <v>27287487</v>
      </c>
    </row>
    <row r="4819" spans="1:15" x14ac:dyDescent="0.3">
      <c r="A4819" t="s">
        <v>676</v>
      </c>
      <c r="B4819">
        <v>156.31</v>
      </c>
      <c r="C4819">
        <v>2</v>
      </c>
      <c r="D4819" s="18">
        <v>39401</v>
      </c>
      <c r="E4819" s="18">
        <v>39458</v>
      </c>
      <c r="F4819" t="s">
        <v>5959</v>
      </c>
      <c r="G4819" t="s">
        <v>5969</v>
      </c>
      <c r="H4819" t="s">
        <v>675</v>
      </c>
      <c r="I4819" t="s">
        <v>672</v>
      </c>
      <c r="J4819" t="s">
        <v>673</v>
      </c>
      <c r="K4819" t="s">
        <v>674</v>
      </c>
      <c r="L4819" t="s">
        <v>1035</v>
      </c>
      <c r="M4819">
        <v>277070</v>
      </c>
      <c r="N4819">
        <v>30300</v>
      </c>
      <c r="O4819" s="59">
        <v>27501955</v>
      </c>
    </row>
    <row r="4820" spans="1:15" x14ac:dyDescent="0.3">
      <c r="A4820" t="s">
        <v>709</v>
      </c>
      <c r="B4820">
        <v>138.09</v>
      </c>
      <c r="C4820">
        <v>2</v>
      </c>
      <c r="D4820" s="18">
        <v>39334</v>
      </c>
      <c r="E4820" s="18">
        <v>39349</v>
      </c>
      <c r="F4820" t="s">
        <v>5958</v>
      </c>
      <c r="G4820" t="s">
        <v>5969</v>
      </c>
      <c r="H4820" t="s">
        <v>681</v>
      </c>
      <c r="I4820" t="s">
        <v>746</v>
      </c>
      <c r="J4820" t="s">
        <v>747</v>
      </c>
      <c r="K4820" t="s">
        <v>1034</v>
      </c>
      <c r="L4820" t="s">
        <v>1033</v>
      </c>
      <c r="M4820">
        <v>379900</v>
      </c>
      <c r="N4820">
        <v>16000</v>
      </c>
      <c r="O4820" s="59">
        <v>17775570</v>
      </c>
    </row>
    <row r="4821" spans="1:15" x14ac:dyDescent="0.3">
      <c r="A4821" t="s">
        <v>690</v>
      </c>
      <c r="B4821">
        <v>121.13</v>
      </c>
      <c r="C4821">
        <v>1</v>
      </c>
      <c r="D4821" s="18">
        <v>39356</v>
      </c>
      <c r="E4821" s="18">
        <v>39370</v>
      </c>
      <c r="F4821" t="s">
        <v>5959</v>
      </c>
      <c r="G4821" t="s">
        <v>5969</v>
      </c>
      <c r="H4821" t="s">
        <v>675</v>
      </c>
      <c r="I4821" t="s">
        <v>711</v>
      </c>
      <c r="J4821" t="s">
        <v>712</v>
      </c>
      <c r="K4821" t="s">
        <v>1032</v>
      </c>
      <c r="L4821" t="s">
        <v>1031</v>
      </c>
      <c r="M4821">
        <v>137868</v>
      </c>
      <c r="N4821">
        <v>30300</v>
      </c>
      <c r="O4821" s="59">
        <v>27161973</v>
      </c>
    </row>
    <row r="4822" spans="1:15" x14ac:dyDescent="0.3">
      <c r="A4822" t="s">
        <v>676</v>
      </c>
      <c r="B4822">
        <v>142.59</v>
      </c>
      <c r="C4822">
        <v>2</v>
      </c>
      <c r="D4822" s="18">
        <v>39249</v>
      </c>
      <c r="E4822" s="18">
        <v>39319</v>
      </c>
      <c r="F4822" t="s">
        <v>5957</v>
      </c>
      <c r="G4822" t="s">
        <v>5969</v>
      </c>
      <c r="H4822" t="s">
        <v>675</v>
      </c>
      <c r="I4822" t="s">
        <v>683</v>
      </c>
      <c r="J4822" t="s">
        <v>735</v>
      </c>
      <c r="K4822" t="s">
        <v>1030</v>
      </c>
      <c r="L4822" t="s">
        <v>1029</v>
      </c>
      <c r="M4822">
        <v>247349</v>
      </c>
      <c r="N4822">
        <v>30300</v>
      </c>
      <c r="O4822" s="59">
        <v>26359085</v>
      </c>
    </row>
    <row r="4823" spans="1:15" x14ac:dyDescent="0.3">
      <c r="A4823" t="s">
        <v>690</v>
      </c>
      <c r="B4823">
        <v>121.13</v>
      </c>
      <c r="C4823">
        <v>1</v>
      </c>
      <c r="D4823" s="18">
        <v>39361</v>
      </c>
      <c r="E4823" s="18">
        <v>39400</v>
      </c>
      <c r="F4823" t="s">
        <v>5959</v>
      </c>
      <c r="G4823" t="s">
        <v>5969</v>
      </c>
      <c r="H4823" t="s">
        <v>675</v>
      </c>
      <c r="I4823" t="s">
        <v>711</v>
      </c>
      <c r="J4823" t="s">
        <v>712</v>
      </c>
      <c r="K4823" t="s">
        <v>1028</v>
      </c>
      <c r="L4823" t="s">
        <v>1027</v>
      </c>
      <c r="M4823">
        <v>136716</v>
      </c>
      <c r="N4823">
        <v>30300</v>
      </c>
      <c r="O4823" s="59">
        <v>27161947</v>
      </c>
    </row>
    <row r="4824" spans="1:15" x14ac:dyDescent="0.3">
      <c r="A4824" t="s">
        <v>696</v>
      </c>
      <c r="B4824">
        <v>157.91999999999999</v>
      </c>
      <c r="C4824">
        <v>3</v>
      </c>
      <c r="D4824" s="18">
        <v>39122</v>
      </c>
      <c r="E4824" s="18">
        <v>39130</v>
      </c>
      <c r="F4824" t="s">
        <v>5960</v>
      </c>
      <c r="G4824" t="s">
        <v>5969</v>
      </c>
      <c r="H4824" t="s">
        <v>675</v>
      </c>
      <c r="I4824" t="s">
        <v>693</v>
      </c>
      <c r="J4824" t="s">
        <v>694</v>
      </c>
      <c r="K4824" t="s">
        <v>1026</v>
      </c>
      <c r="L4824" t="s">
        <v>1025</v>
      </c>
      <c r="M4824">
        <v>2873173</v>
      </c>
      <c r="N4824">
        <v>30300</v>
      </c>
      <c r="O4824" s="59">
        <v>1976183</v>
      </c>
    </row>
    <row r="4825" spans="1:15" x14ac:dyDescent="0.3">
      <c r="A4825" t="s">
        <v>696</v>
      </c>
      <c r="B4825">
        <v>125.7</v>
      </c>
      <c r="C4825">
        <v>1</v>
      </c>
      <c r="D4825" s="18">
        <v>39152</v>
      </c>
      <c r="E4825" s="18">
        <v>39170</v>
      </c>
      <c r="F4825" t="s">
        <v>5960</v>
      </c>
      <c r="G4825" t="s">
        <v>5969</v>
      </c>
      <c r="H4825" t="s">
        <v>681</v>
      </c>
      <c r="I4825" t="s">
        <v>693</v>
      </c>
      <c r="J4825" t="s">
        <v>694</v>
      </c>
      <c r="K4825" t="s">
        <v>955</v>
      </c>
      <c r="L4825" t="s">
        <v>1024</v>
      </c>
      <c r="M4825">
        <v>358243</v>
      </c>
      <c r="N4825">
        <v>16000</v>
      </c>
      <c r="O4825" s="59">
        <v>25625283</v>
      </c>
    </row>
    <row r="4826" spans="1:15" x14ac:dyDescent="0.3">
      <c r="A4826" t="s">
        <v>696</v>
      </c>
      <c r="B4826">
        <v>125.7</v>
      </c>
      <c r="C4826">
        <v>1</v>
      </c>
      <c r="D4826" s="18">
        <v>39157</v>
      </c>
      <c r="E4826" s="18">
        <v>39171</v>
      </c>
      <c r="F4826" t="s">
        <v>5960</v>
      </c>
      <c r="G4826" t="s">
        <v>5969</v>
      </c>
      <c r="H4826" t="s">
        <v>681</v>
      </c>
      <c r="I4826" t="s">
        <v>693</v>
      </c>
      <c r="J4826" t="s">
        <v>694</v>
      </c>
      <c r="K4826" t="s">
        <v>1023</v>
      </c>
      <c r="L4826" t="s">
        <v>1022</v>
      </c>
      <c r="M4826">
        <v>973528</v>
      </c>
      <c r="N4826">
        <v>16000</v>
      </c>
      <c r="O4826" s="59">
        <v>25677769</v>
      </c>
    </row>
    <row r="4827" spans="1:15" x14ac:dyDescent="0.3">
      <c r="A4827" t="s">
        <v>676</v>
      </c>
      <c r="B4827">
        <v>159.74</v>
      </c>
      <c r="C4827">
        <v>2</v>
      </c>
      <c r="D4827" s="18">
        <v>39325</v>
      </c>
      <c r="E4827" s="18">
        <v>39394</v>
      </c>
      <c r="F4827" t="s">
        <v>5958</v>
      </c>
      <c r="G4827" t="s">
        <v>5968</v>
      </c>
      <c r="H4827" t="s">
        <v>720</v>
      </c>
      <c r="I4827" t="s">
        <v>683</v>
      </c>
      <c r="J4827" t="s">
        <v>703</v>
      </c>
      <c r="K4827" t="s">
        <v>1021</v>
      </c>
      <c r="L4827" t="s">
        <v>1020</v>
      </c>
      <c r="M4827">
        <v>17491</v>
      </c>
      <c r="N4827">
        <v>90830</v>
      </c>
      <c r="O4827" s="59">
        <v>26882465</v>
      </c>
    </row>
    <row r="4828" spans="1:15" x14ac:dyDescent="0.3">
      <c r="A4828" t="s">
        <v>696</v>
      </c>
      <c r="B4828">
        <v>112.13</v>
      </c>
      <c r="C4828">
        <v>2</v>
      </c>
      <c r="D4828" s="18">
        <v>39339</v>
      </c>
      <c r="E4828" s="18">
        <v>39350</v>
      </c>
      <c r="F4828" t="s">
        <v>5958</v>
      </c>
      <c r="G4828" t="s">
        <v>5969</v>
      </c>
      <c r="H4828" t="s">
        <v>681</v>
      </c>
      <c r="I4828" t="s">
        <v>765</v>
      </c>
      <c r="J4828" t="s">
        <v>766</v>
      </c>
      <c r="K4828" t="s">
        <v>767</v>
      </c>
      <c r="L4828" t="s">
        <v>1019</v>
      </c>
      <c r="M4828">
        <v>2745537</v>
      </c>
      <c r="N4828">
        <v>16000</v>
      </c>
      <c r="O4828" s="59">
        <v>27068121</v>
      </c>
    </row>
    <row r="4829" spans="1:15" x14ac:dyDescent="0.3">
      <c r="A4829" t="s">
        <v>690</v>
      </c>
      <c r="B4829">
        <v>136.44</v>
      </c>
      <c r="C4829">
        <v>2</v>
      </c>
      <c r="D4829" s="18">
        <v>39219</v>
      </c>
      <c r="E4829" s="18">
        <v>39230</v>
      </c>
      <c r="F4829" t="s">
        <v>5957</v>
      </c>
      <c r="G4829" t="s">
        <v>5969</v>
      </c>
      <c r="H4829" t="s">
        <v>675</v>
      </c>
      <c r="I4829" t="s">
        <v>722</v>
      </c>
      <c r="J4829" t="s">
        <v>797</v>
      </c>
      <c r="K4829" t="s">
        <v>1018</v>
      </c>
      <c r="L4829" t="s">
        <v>1017</v>
      </c>
      <c r="M4829">
        <v>2481905</v>
      </c>
      <c r="N4829">
        <v>30300</v>
      </c>
      <c r="O4829" s="59">
        <v>26079317</v>
      </c>
    </row>
    <row r="4830" spans="1:15" x14ac:dyDescent="0.3">
      <c r="A4830" t="s">
        <v>690</v>
      </c>
      <c r="B4830">
        <v>92.9</v>
      </c>
      <c r="C4830">
        <v>2</v>
      </c>
      <c r="D4830" s="18">
        <v>39356</v>
      </c>
      <c r="E4830" s="18">
        <v>39396</v>
      </c>
      <c r="F4830" t="s">
        <v>5959</v>
      </c>
      <c r="G4830" t="s">
        <v>5969</v>
      </c>
      <c r="H4830" t="s">
        <v>681</v>
      </c>
      <c r="I4830" t="s">
        <v>711</v>
      </c>
      <c r="J4830" t="s">
        <v>712</v>
      </c>
      <c r="K4830" t="s">
        <v>801</v>
      </c>
      <c r="L4830" t="s">
        <v>1016</v>
      </c>
      <c r="M4830">
        <v>750323</v>
      </c>
      <c r="N4830">
        <v>16000</v>
      </c>
      <c r="O4830" s="59">
        <v>27162961</v>
      </c>
    </row>
    <row r="4831" spans="1:15" x14ac:dyDescent="0.3">
      <c r="A4831" t="s">
        <v>676</v>
      </c>
      <c r="B4831">
        <v>183.54</v>
      </c>
      <c r="C4831">
        <v>4</v>
      </c>
      <c r="D4831" s="18">
        <v>39410</v>
      </c>
      <c r="E4831" s="18">
        <v>39436</v>
      </c>
      <c r="F4831" t="s">
        <v>5959</v>
      </c>
      <c r="G4831" t="s">
        <v>5969</v>
      </c>
      <c r="H4831" t="s">
        <v>699</v>
      </c>
      <c r="I4831" t="s">
        <v>678</v>
      </c>
      <c r="J4831" t="s">
        <v>679</v>
      </c>
      <c r="K4831" t="s">
        <v>1015</v>
      </c>
      <c r="L4831" t="s">
        <v>1014</v>
      </c>
      <c r="M4831">
        <v>2558640</v>
      </c>
      <c r="N4831">
        <v>70700</v>
      </c>
      <c r="O4831" s="59">
        <v>2468990</v>
      </c>
    </row>
    <row r="4832" spans="1:15" x14ac:dyDescent="0.3">
      <c r="A4832" t="s">
        <v>696</v>
      </c>
      <c r="B4832">
        <v>168.82</v>
      </c>
      <c r="C4832">
        <v>2</v>
      </c>
      <c r="D4832" s="18">
        <v>39138</v>
      </c>
      <c r="E4832" s="18">
        <v>39146</v>
      </c>
      <c r="F4832" t="s">
        <v>5960</v>
      </c>
      <c r="G4832" t="s">
        <v>5968</v>
      </c>
      <c r="H4832" t="s">
        <v>720</v>
      </c>
      <c r="I4832" t="s">
        <v>693</v>
      </c>
      <c r="J4832" t="s">
        <v>694</v>
      </c>
      <c r="K4832" t="s">
        <v>1013</v>
      </c>
      <c r="L4832" t="s">
        <v>1012</v>
      </c>
      <c r="M4832">
        <v>2265157</v>
      </c>
      <c r="N4832">
        <v>90830</v>
      </c>
      <c r="O4832" s="59">
        <v>25522126</v>
      </c>
    </row>
    <row r="4833" spans="1:15" x14ac:dyDescent="0.3">
      <c r="A4833" t="s">
        <v>690</v>
      </c>
      <c r="B4833">
        <v>135.35</v>
      </c>
      <c r="C4833">
        <v>2</v>
      </c>
      <c r="D4833" s="18">
        <v>39132</v>
      </c>
      <c r="E4833" s="18">
        <v>39138</v>
      </c>
      <c r="F4833" t="s">
        <v>5960</v>
      </c>
      <c r="G4833" t="s">
        <v>5968</v>
      </c>
      <c r="H4833" t="s">
        <v>720</v>
      </c>
      <c r="I4833" t="s">
        <v>711</v>
      </c>
      <c r="J4833" t="s">
        <v>712</v>
      </c>
      <c r="K4833" t="s">
        <v>1011</v>
      </c>
      <c r="L4833" t="s">
        <v>1010</v>
      </c>
      <c r="M4833">
        <v>135362</v>
      </c>
      <c r="N4833">
        <v>90830</v>
      </c>
      <c r="O4833" s="59">
        <v>25456117</v>
      </c>
    </row>
    <row r="4834" spans="1:15" x14ac:dyDescent="0.3">
      <c r="A4834" t="s">
        <v>696</v>
      </c>
      <c r="B4834">
        <v>136.43</v>
      </c>
      <c r="C4834">
        <v>2</v>
      </c>
      <c r="D4834" s="18">
        <v>39126</v>
      </c>
      <c r="E4834" s="18">
        <v>39130</v>
      </c>
      <c r="F4834" t="s">
        <v>5960</v>
      </c>
      <c r="G4834" t="s">
        <v>5968</v>
      </c>
      <c r="H4834" t="s">
        <v>720</v>
      </c>
      <c r="I4834" t="s">
        <v>693</v>
      </c>
      <c r="J4834" t="s">
        <v>694</v>
      </c>
      <c r="K4834" t="s">
        <v>1009</v>
      </c>
      <c r="L4834" t="s">
        <v>1008</v>
      </c>
      <c r="M4834">
        <v>356303</v>
      </c>
      <c r="N4834">
        <v>90830</v>
      </c>
      <c r="O4834" s="59">
        <v>1974555</v>
      </c>
    </row>
    <row r="4835" spans="1:15" x14ac:dyDescent="0.3">
      <c r="A4835" t="s">
        <v>696</v>
      </c>
      <c r="B4835">
        <v>157.91999999999999</v>
      </c>
      <c r="C4835">
        <v>3</v>
      </c>
      <c r="D4835" s="18">
        <v>39133</v>
      </c>
      <c r="E4835" s="18">
        <v>39139</v>
      </c>
      <c r="F4835" t="s">
        <v>5960</v>
      </c>
      <c r="G4835" t="s">
        <v>5969</v>
      </c>
      <c r="H4835" t="s">
        <v>675</v>
      </c>
      <c r="I4835" t="s">
        <v>693</v>
      </c>
      <c r="J4835" t="s">
        <v>694</v>
      </c>
      <c r="K4835" t="s">
        <v>733</v>
      </c>
      <c r="L4835" t="s">
        <v>943</v>
      </c>
      <c r="M4835">
        <v>356888</v>
      </c>
      <c r="N4835">
        <v>30300</v>
      </c>
      <c r="O4835" s="59">
        <v>25474016</v>
      </c>
    </row>
    <row r="4836" spans="1:15" x14ac:dyDescent="0.3">
      <c r="A4836" t="s">
        <v>696</v>
      </c>
      <c r="B4836">
        <v>125.7</v>
      </c>
      <c r="C4836">
        <v>1</v>
      </c>
      <c r="D4836" s="18">
        <v>39320</v>
      </c>
      <c r="E4836" s="18">
        <v>39322</v>
      </c>
      <c r="F4836" t="s">
        <v>5958</v>
      </c>
      <c r="G4836" t="s">
        <v>5969</v>
      </c>
      <c r="H4836" t="s">
        <v>681</v>
      </c>
      <c r="I4836" t="s">
        <v>693</v>
      </c>
      <c r="J4836" t="s">
        <v>694</v>
      </c>
      <c r="K4836" t="s">
        <v>1007</v>
      </c>
      <c r="L4836" t="s">
        <v>1006</v>
      </c>
      <c r="M4836">
        <v>358898</v>
      </c>
      <c r="N4836">
        <v>16000</v>
      </c>
      <c r="O4836" s="59">
        <v>2324350</v>
      </c>
    </row>
    <row r="4837" spans="1:15" x14ac:dyDescent="0.3">
      <c r="A4837" t="s">
        <v>690</v>
      </c>
      <c r="B4837">
        <v>118.3</v>
      </c>
      <c r="C4837">
        <v>1</v>
      </c>
      <c r="D4837" s="18">
        <v>39408</v>
      </c>
      <c r="E4837" s="18">
        <v>39416</v>
      </c>
      <c r="F4837" t="s">
        <v>5959</v>
      </c>
      <c r="G4837" t="s">
        <v>5968</v>
      </c>
      <c r="H4837" t="s">
        <v>720</v>
      </c>
      <c r="I4837" t="s">
        <v>711</v>
      </c>
      <c r="J4837" t="s">
        <v>712</v>
      </c>
      <c r="K4837" t="s">
        <v>1005</v>
      </c>
      <c r="L4837" t="s">
        <v>786</v>
      </c>
      <c r="M4837">
        <v>773046</v>
      </c>
      <c r="N4837">
        <v>90830</v>
      </c>
      <c r="O4837" s="59">
        <v>27492698</v>
      </c>
    </row>
    <row r="4838" spans="1:15" x14ac:dyDescent="0.3">
      <c r="A4838" t="s">
        <v>696</v>
      </c>
      <c r="B4838">
        <v>136.43</v>
      </c>
      <c r="C4838">
        <v>2</v>
      </c>
      <c r="D4838" s="18">
        <v>39419</v>
      </c>
      <c r="E4838" s="18">
        <v>39434</v>
      </c>
      <c r="F4838" t="s">
        <v>5959</v>
      </c>
      <c r="G4838" t="s">
        <v>5968</v>
      </c>
      <c r="H4838" t="s">
        <v>720</v>
      </c>
      <c r="I4838" t="s">
        <v>693</v>
      </c>
      <c r="J4838" t="s">
        <v>694</v>
      </c>
      <c r="K4838" t="s">
        <v>878</v>
      </c>
      <c r="L4838" t="s">
        <v>943</v>
      </c>
      <c r="M4838">
        <v>2721991</v>
      </c>
      <c r="N4838">
        <v>90830</v>
      </c>
      <c r="O4838" s="59">
        <v>27726016</v>
      </c>
    </row>
    <row r="4839" spans="1:15" x14ac:dyDescent="0.3">
      <c r="A4839" t="s">
        <v>690</v>
      </c>
      <c r="B4839">
        <v>121.13</v>
      </c>
      <c r="C4839">
        <v>1</v>
      </c>
      <c r="D4839" s="18">
        <v>39248</v>
      </c>
      <c r="E4839" s="18">
        <v>39277</v>
      </c>
      <c r="F4839" t="s">
        <v>5957</v>
      </c>
      <c r="G4839" t="s">
        <v>5969</v>
      </c>
      <c r="H4839" t="s">
        <v>675</v>
      </c>
      <c r="I4839" t="s">
        <v>711</v>
      </c>
      <c r="J4839" t="s">
        <v>712</v>
      </c>
      <c r="K4839" t="s">
        <v>1004</v>
      </c>
      <c r="L4839" t="s">
        <v>1003</v>
      </c>
      <c r="M4839">
        <v>2288832</v>
      </c>
      <c r="N4839">
        <v>30300</v>
      </c>
      <c r="O4839" s="59">
        <v>26351437</v>
      </c>
    </row>
    <row r="4840" spans="1:15" x14ac:dyDescent="0.3">
      <c r="A4840" t="s">
        <v>690</v>
      </c>
      <c r="B4840">
        <v>136.44</v>
      </c>
      <c r="C4840">
        <v>2</v>
      </c>
      <c r="D4840" s="18">
        <v>39333</v>
      </c>
      <c r="E4840" s="18">
        <v>39355</v>
      </c>
      <c r="F4840" t="s">
        <v>5958</v>
      </c>
      <c r="G4840" t="s">
        <v>5969</v>
      </c>
      <c r="H4840" t="s">
        <v>675</v>
      </c>
      <c r="I4840" t="s">
        <v>722</v>
      </c>
      <c r="J4840" t="s">
        <v>797</v>
      </c>
      <c r="K4840" t="s">
        <v>1002</v>
      </c>
      <c r="L4840" t="s">
        <v>1001</v>
      </c>
      <c r="M4840">
        <v>728576</v>
      </c>
      <c r="N4840">
        <v>30300</v>
      </c>
      <c r="O4840" s="59">
        <v>26995686</v>
      </c>
    </row>
    <row r="4841" spans="1:15" x14ac:dyDescent="0.3">
      <c r="A4841" t="s">
        <v>696</v>
      </c>
      <c r="B4841">
        <v>145.02000000000001</v>
      </c>
      <c r="C4841">
        <v>3</v>
      </c>
      <c r="D4841" s="18">
        <v>39307</v>
      </c>
      <c r="E4841" s="18">
        <v>39322</v>
      </c>
      <c r="F4841" t="s">
        <v>5958</v>
      </c>
      <c r="G4841" t="s">
        <v>5969</v>
      </c>
      <c r="H4841" t="s">
        <v>675</v>
      </c>
      <c r="I4841" t="s">
        <v>765</v>
      </c>
      <c r="J4841" t="s">
        <v>766</v>
      </c>
      <c r="K4841" t="s">
        <v>765</v>
      </c>
      <c r="L4841" t="s">
        <v>1000</v>
      </c>
      <c r="M4841">
        <v>738933</v>
      </c>
      <c r="N4841">
        <v>30300</v>
      </c>
      <c r="O4841" s="59">
        <v>26851515</v>
      </c>
    </row>
    <row r="4842" spans="1:15" x14ac:dyDescent="0.3">
      <c r="A4842" t="s">
        <v>676</v>
      </c>
      <c r="B4842">
        <v>86.31</v>
      </c>
      <c r="C4842">
        <v>2</v>
      </c>
      <c r="D4842" s="18">
        <v>39247</v>
      </c>
      <c r="E4842" s="18">
        <v>39312</v>
      </c>
      <c r="F4842" t="s">
        <v>5957</v>
      </c>
      <c r="G4842" t="s">
        <v>5969</v>
      </c>
      <c r="H4842" t="s">
        <v>681</v>
      </c>
      <c r="I4842" t="s">
        <v>678</v>
      </c>
      <c r="J4842" t="s">
        <v>679</v>
      </c>
      <c r="K4842" t="s">
        <v>999</v>
      </c>
      <c r="L4842" t="s">
        <v>998</v>
      </c>
      <c r="M4842">
        <v>298224</v>
      </c>
      <c r="N4842">
        <v>16000</v>
      </c>
      <c r="O4842" s="59">
        <v>26363025</v>
      </c>
    </row>
    <row r="4843" spans="1:15" x14ac:dyDescent="0.3">
      <c r="A4843" t="s">
        <v>690</v>
      </c>
      <c r="B4843">
        <v>181.83</v>
      </c>
      <c r="C4843">
        <v>4</v>
      </c>
      <c r="D4843" s="18">
        <v>39229</v>
      </c>
      <c r="E4843" s="18">
        <v>39266</v>
      </c>
      <c r="F4843" t="s">
        <v>5957</v>
      </c>
      <c r="G4843" t="s">
        <v>5969</v>
      </c>
      <c r="H4843" t="s">
        <v>699</v>
      </c>
      <c r="I4843" t="s">
        <v>711</v>
      </c>
      <c r="J4843" t="s">
        <v>712</v>
      </c>
      <c r="K4843" t="s">
        <v>997</v>
      </c>
      <c r="L4843" t="s">
        <v>996</v>
      </c>
      <c r="M4843">
        <v>936368</v>
      </c>
      <c r="N4843">
        <v>70700</v>
      </c>
      <c r="O4843" s="59">
        <v>26177719</v>
      </c>
    </row>
    <row r="4844" spans="1:15" x14ac:dyDescent="0.3">
      <c r="A4844" t="s">
        <v>676</v>
      </c>
      <c r="B4844">
        <v>184.19</v>
      </c>
      <c r="C4844">
        <v>3</v>
      </c>
      <c r="D4844" s="18">
        <v>39187</v>
      </c>
      <c r="E4844" s="18">
        <v>39197</v>
      </c>
      <c r="F4844" t="s">
        <v>5957</v>
      </c>
      <c r="G4844" t="s">
        <v>5969</v>
      </c>
      <c r="H4844" t="s">
        <v>699</v>
      </c>
      <c r="I4844" t="s">
        <v>672</v>
      </c>
      <c r="J4844" t="s">
        <v>851</v>
      </c>
      <c r="K4844" t="s">
        <v>995</v>
      </c>
      <c r="L4844" t="s">
        <v>994</v>
      </c>
      <c r="M4844">
        <v>953582</v>
      </c>
      <c r="N4844">
        <v>70700</v>
      </c>
      <c r="O4844" s="59">
        <v>25913550</v>
      </c>
    </row>
    <row r="4845" spans="1:15" x14ac:dyDescent="0.3">
      <c r="A4845" t="s">
        <v>690</v>
      </c>
      <c r="B4845">
        <v>111.12</v>
      </c>
      <c r="C4845">
        <v>1</v>
      </c>
      <c r="D4845" s="18">
        <v>39208</v>
      </c>
      <c r="E4845" s="18">
        <v>39239</v>
      </c>
      <c r="F4845" t="s">
        <v>5957</v>
      </c>
      <c r="G4845" t="s">
        <v>5969</v>
      </c>
      <c r="H4845" t="s">
        <v>681</v>
      </c>
      <c r="I4845" t="s">
        <v>839</v>
      </c>
      <c r="J4845" t="s">
        <v>840</v>
      </c>
      <c r="K4845" t="s">
        <v>993</v>
      </c>
      <c r="L4845" t="s">
        <v>992</v>
      </c>
      <c r="M4845">
        <v>289681</v>
      </c>
      <c r="N4845">
        <v>16000</v>
      </c>
      <c r="O4845" s="59">
        <v>25933346</v>
      </c>
    </row>
    <row r="4846" spans="1:15" x14ac:dyDescent="0.3">
      <c r="A4846" t="s">
        <v>690</v>
      </c>
      <c r="B4846">
        <v>140.09</v>
      </c>
      <c r="C4846">
        <v>2</v>
      </c>
      <c r="D4846" s="18">
        <v>39359</v>
      </c>
      <c r="E4846" s="18">
        <v>39373</v>
      </c>
      <c r="F4846" t="s">
        <v>5959</v>
      </c>
      <c r="G4846" t="s">
        <v>5969</v>
      </c>
      <c r="H4846" t="s">
        <v>675</v>
      </c>
      <c r="I4846" t="s">
        <v>722</v>
      </c>
      <c r="J4846" t="s">
        <v>797</v>
      </c>
      <c r="K4846" t="s">
        <v>991</v>
      </c>
      <c r="L4846" t="s">
        <v>990</v>
      </c>
      <c r="M4846">
        <v>105279</v>
      </c>
      <c r="N4846">
        <v>30300</v>
      </c>
      <c r="O4846" s="59">
        <v>27159315</v>
      </c>
    </row>
    <row r="4847" spans="1:15" x14ac:dyDescent="0.3">
      <c r="A4847" t="s">
        <v>676</v>
      </c>
      <c r="B4847">
        <v>109.53</v>
      </c>
      <c r="C4847">
        <v>2</v>
      </c>
      <c r="D4847" s="18">
        <v>39181</v>
      </c>
      <c r="E4847" s="18">
        <v>39246</v>
      </c>
      <c r="F4847" t="s">
        <v>5957</v>
      </c>
      <c r="G4847" t="s">
        <v>5969</v>
      </c>
      <c r="H4847" t="s">
        <v>675</v>
      </c>
      <c r="I4847" t="s">
        <v>678</v>
      </c>
      <c r="J4847" t="s">
        <v>679</v>
      </c>
      <c r="K4847" t="s">
        <v>777</v>
      </c>
      <c r="L4847" t="s">
        <v>989</v>
      </c>
      <c r="M4847">
        <v>2443883</v>
      </c>
      <c r="N4847">
        <v>30300</v>
      </c>
      <c r="O4847" s="59">
        <v>25829527</v>
      </c>
    </row>
    <row r="4848" spans="1:15" x14ac:dyDescent="0.3">
      <c r="A4848" t="s">
        <v>690</v>
      </c>
      <c r="B4848">
        <v>124.33</v>
      </c>
      <c r="C4848">
        <v>1</v>
      </c>
      <c r="D4848" s="18">
        <v>39300</v>
      </c>
      <c r="E4848" s="18">
        <v>39339</v>
      </c>
      <c r="F4848" t="s">
        <v>5958</v>
      </c>
      <c r="G4848" t="s">
        <v>5969</v>
      </c>
      <c r="H4848" t="s">
        <v>681</v>
      </c>
      <c r="I4848" t="s">
        <v>722</v>
      </c>
      <c r="J4848" t="s">
        <v>723</v>
      </c>
      <c r="K4848" t="s">
        <v>988</v>
      </c>
      <c r="L4848" t="s">
        <v>987</v>
      </c>
      <c r="M4848">
        <v>1866972</v>
      </c>
      <c r="N4848">
        <v>16000</v>
      </c>
      <c r="O4848" s="59">
        <v>26726713</v>
      </c>
    </row>
    <row r="4849" spans="1:15" x14ac:dyDescent="0.3">
      <c r="A4849" t="s">
        <v>690</v>
      </c>
      <c r="B4849">
        <v>92.9</v>
      </c>
      <c r="C4849">
        <v>2</v>
      </c>
      <c r="D4849" s="18">
        <v>39270</v>
      </c>
      <c r="E4849" s="18">
        <v>39296</v>
      </c>
      <c r="F4849" t="s">
        <v>5958</v>
      </c>
      <c r="G4849" t="s">
        <v>5969</v>
      </c>
      <c r="H4849" t="s">
        <v>681</v>
      </c>
      <c r="I4849" t="s">
        <v>711</v>
      </c>
      <c r="J4849" t="s">
        <v>712</v>
      </c>
      <c r="K4849" t="s">
        <v>986</v>
      </c>
      <c r="L4849" t="s">
        <v>985</v>
      </c>
      <c r="M4849">
        <v>9497553</v>
      </c>
      <c r="N4849">
        <v>16000</v>
      </c>
      <c r="O4849" s="59">
        <v>26457138</v>
      </c>
    </row>
    <row r="4850" spans="1:15" x14ac:dyDescent="0.3">
      <c r="A4850" t="s">
        <v>690</v>
      </c>
      <c r="B4850">
        <v>89.04</v>
      </c>
      <c r="C4850">
        <v>1</v>
      </c>
      <c r="D4850" s="18">
        <v>39263</v>
      </c>
      <c r="E4850" s="18">
        <v>39300</v>
      </c>
      <c r="F4850" t="s">
        <v>5957</v>
      </c>
      <c r="G4850" t="s">
        <v>5969</v>
      </c>
      <c r="H4850" t="s">
        <v>681</v>
      </c>
      <c r="I4850" t="s">
        <v>687</v>
      </c>
      <c r="J4850" t="s">
        <v>688</v>
      </c>
      <c r="K4850" t="s">
        <v>884</v>
      </c>
      <c r="L4850" t="s">
        <v>898</v>
      </c>
      <c r="M4850">
        <v>267952</v>
      </c>
      <c r="N4850">
        <v>16000</v>
      </c>
      <c r="O4850" s="59">
        <v>26465693</v>
      </c>
    </row>
    <row r="4851" spans="1:15" x14ac:dyDescent="0.3">
      <c r="A4851" t="s">
        <v>709</v>
      </c>
      <c r="B4851">
        <v>150.68</v>
      </c>
      <c r="C4851">
        <v>3</v>
      </c>
      <c r="D4851" s="18">
        <v>39439</v>
      </c>
      <c r="E4851" s="18">
        <v>39445</v>
      </c>
      <c r="F4851" t="s">
        <v>5959</v>
      </c>
      <c r="G4851" t="s">
        <v>5969</v>
      </c>
      <c r="H4851" t="s">
        <v>675</v>
      </c>
      <c r="I4851" t="s">
        <v>771</v>
      </c>
      <c r="J4851" t="s">
        <v>772</v>
      </c>
      <c r="K4851" t="s">
        <v>984</v>
      </c>
      <c r="L4851" t="s">
        <v>983</v>
      </c>
      <c r="M4851">
        <v>71886</v>
      </c>
      <c r="N4851">
        <v>30300</v>
      </c>
      <c r="O4851" s="59">
        <v>27810425</v>
      </c>
    </row>
    <row r="4852" spans="1:15" x14ac:dyDescent="0.3">
      <c r="A4852" t="s">
        <v>709</v>
      </c>
      <c r="B4852">
        <v>184.64</v>
      </c>
      <c r="C4852">
        <v>4</v>
      </c>
      <c r="D4852" s="18">
        <v>39167</v>
      </c>
      <c r="E4852" s="18">
        <v>39210</v>
      </c>
      <c r="F4852" t="s">
        <v>5960</v>
      </c>
      <c r="G4852" t="s">
        <v>5969</v>
      </c>
      <c r="H4852" t="s">
        <v>699</v>
      </c>
      <c r="I4852" t="s">
        <v>726</v>
      </c>
      <c r="J4852" t="s">
        <v>750</v>
      </c>
      <c r="K4852" t="s">
        <v>982</v>
      </c>
      <c r="L4852" t="s">
        <v>981</v>
      </c>
      <c r="M4852">
        <v>2205859</v>
      </c>
      <c r="N4852">
        <v>70700</v>
      </c>
      <c r="O4852" s="59">
        <v>25701034</v>
      </c>
    </row>
    <row r="4853" spans="1:15" x14ac:dyDescent="0.3">
      <c r="A4853" t="s">
        <v>690</v>
      </c>
      <c r="B4853">
        <v>98.91</v>
      </c>
      <c r="C4853">
        <v>1</v>
      </c>
      <c r="D4853" s="18">
        <v>39391</v>
      </c>
      <c r="E4853" s="18">
        <v>39406</v>
      </c>
      <c r="F4853" t="s">
        <v>5959</v>
      </c>
      <c r="G4853" t="s">
        <v>5969</v>
      </c>
      <c r="H4853" t="s">
        <v>681</v>
      </c>
      <c r="I4853" t="s">
        <v>711</v>
      </c>
      <c r="J4853" t="s">
        <v>712</v>
      </c>
      <c r="K4853" t="s">
        <v>980</v>
      </c>
      <c r="L4853" t="s">
        <v>979</v>
      </c>
      <c r="M4853">
        <v>1781532</v>
      </c>
      <c r="N4853">
        <v>16000</v>
      </c>
      <c r="O4853" s="59">
        <v>27272608</v>
      </c>
    </row>
    <row r="4854" spans="1:15" x14ac:dyDescent="0.3">
      <c r="A4854" t="s">
        <v>696</v>
      </c>
      <c r="B4854">
        <v>112.13</v>
      </c>
      <c r="C4854">
        <v>2</v>
      </c>
      <c r="D4854" s="18">
        <v>39111</v>
      </c>
      <c r="E4854" s="18">
        <v>39132</v>
      </c>
      <c r="F4854" t="s">
        <v>5960</v>
      </c>
      <c r="G4854" t="s">
        <v>5969</v>
      </c>
      <c r="H4854" t="s">
        <v>681</v>
      </c>
      <c r="I4854" t="s">
        <v>765</v>
      </c>
      <c r="J4854" t="s">
        <v>766</v>
      </c>
      <c r="K4854" t="s">
        <v>767</v>
      </c>
      <c r="L4854" t="s">
        <v>978</v>
      </c>
      <c r="M4854">
        <v>2716016</v>
      </c>
      <c r="N4854">
        <v>16000</v>
      </c>
      <c r="O4854" s="59">
        <v>25319592</v>
      </c>
    </row>
    <row r="4855" spans="1:15" x14ac:dyDescent="0.3">
      <c r="A4855" t="s">
        <v>690</v>
      </c>
      <c r="B4855">
        <v>108.79</v>
      </c>
      <c r="C4855">
        <v>2</v>
      </c>
      <c r="D4855" s="18">
        <v>39405</v>
      </c>
      <c r="E4855" s="18">
        <v>39415</v>
      </c>
      <c r="F4855" t="s">
        <v>5959</v>
      </c>
      <c r="G4855" t="s">
        <v>5969</v>
      </c>
      <c r="H4855" t="s">
        <v>681</v>
      </c>
      <c r="I4855" t="s">
        <v>839</v>
      </c>
      <c r="J4855" t="s">
        <v>797</v>
      </c>
      <c r="K4855" t="s">
        <v>977</v>
      </c>
      <c r="L4855" t="s">
        <v>976</v>
      </c>
      <c r="M4855">
        <v>2223144</v>
      </c>
      <c r="N4855">
        <v>16000</v>
      </c>
      <c r="O4855" s="59">
        <v>27730725</v>
      </c>
    </row>
    <row r="4856" spans="1:15" x14ac:dyDescent="0.3">
      <c r="A4856" t="s">
        <v>690</v>
      </c>
      <c r="B4856">
        <v>111.33</v>
      </c>
      <c r="C4856">
        <v>1</v>
      </c>
      <c r="D4856" s="18">
        <v>39377</v>
      </c>
      <c r="E4856" s="18">
        <v>39389</v>
      </c>
      <c r="F4856" t="s">
        <v>5959</v>
      </c>
      <c r="G4856" t="s">
        <v>5969</v>
      </c>
      <c r="H4856" t="s">
        <v>681</v>
      </c>
      <c r="I4856" t="s">
        <v>687</v>
      </c>
      <c r="J4856" t="s">
        <v>688</v>
      </c>
      <c r="K4856" t="s">
        <v>975</v>
      </c>
      <c r="L4856" t="s">
        <v>974</v>
      </c>
      <c r="M4856">
        <v>259916</v>
      </c>
      <c r="N4856">
        <v>16000</v>
      </c>
      <c r="O4856" s="59">
        <v>27335410</v>
      </c>
    </row>
    <row r="4857" spans="1:15" x14ac:dyDescent="0.3">
      <c r="A4857" t="s">
        <v>709</v>
      </c>
      <c r="B4857">
        <v>191.87</v>
      </c>
      <c r="C4857">
        <v>2</v>
      </c>
      <c r="D4857" s="18">
        <v>39440</v>
      </c>
      <c r="E4857" s="18">
        <v>39452</v>
      </c>
      <c r="F4857" t="s">
        <v>5959</v>
      </c>
      <c r="G4857" t="s">
        <v>5969</v>
      </c>
      <c r="H4857" t="s">
        <v>699</v>
      </c>
      <c r="I4857" t="s">
        <v>726</v>
      </c>
      <c r="J4857" t="s">
        <v>727</v>
      </c>
      <c r="K4857" t="s">
        <v>973</v>
      </c>
      <c r="L4857" t="s">
        <v>972</v>
      </c>
      <c r="M4857">
        <v>191960</v>
      </c>
      <c r="N4857">
        <v>70700</v>
      </c>
      <c r="O4857" s="59">
        <v>27805053</v>
      </c>
    </row>
    <row r="4858" spans="1:15" x14ac:dyDescent="0.3">
      <c r="A4858" t="s">
        <v>690</v>
      </c>
      <c r="B4858">
        <v>184.32</v>
      </c>
      <c r="C4858">
        <v>2</v>
      </c>
      <c r="D4858" s="18">
        <v>39130</v>
      </c>
      <c r="E4858" s="18">
        <v>39167</v>
      </c>
      <c r="F4858" t="s">
        <v>5960</v>
      </c>
      <c r="G4858" t="s">
        <v>5969</v>
      </c>
      <c r="H4858" t="s">
        <v>699</v>
      </c>
      <c r="I4858" t="s">
        <v>722</v>
      </c>
      <c r="J4858" t="s">
        <v>797</v>
      </c>
      <c r="K4858" t="s">
        <v>971</v>
      </c>
      <c r="L4858" t="s">
        <v>970</v>
      </c>
      <c r="M4858">
        <v>933443</v>
      </c>
      <c r="N4858">
        <v>70700</v>
      </c>
      <c r="O4858" s="59">
        <v>25445547</v>
      </c>
    </row>
    <row r="4859" spans="1:15" x14ac:dyDescent="0.3">
      <c r="A4859" t="s">
        <v>690</v>
      </c>
      <c r="B4859">
        <v>138.24</v>
      </c>
      <c r="C4859">
        <v>3</v>
      </c>
      <c r="D4859" s="18">
        <v>39123</v>
      </c>
      <c r="E4859" s="18">
        <v>39131</v>
      </c>
      <c r="F4859" t="s">
        <v>5960</v>
      </c>
      <c r="G4859" t="s">
        <v>5969</v>
      </c>
      <c r="H4859" t="s">
        <v>675</v>
      </c>
      <c r="I4859" t="s">
        <v>839</v>
      </c>
      <c r="J4859" t="s">
        <v>840</v>
      </c>
      <c r="K4859" t="s">
        <v>969</v>
      </c>
      <c r="L4859" t="s">
        <v>968</v>
      </c>
      <c r="M4859">
        <v>9040265</v>
      </c>
      <c r="N4859">
        <v>30300</v>
      </c>
      <c r="O4859" s="59">
        <v>25418317</v>
      </c>
    </row>
    <row r="4860" spans="1:15" x14ac:dyDescent="0.3">
      <c r="A4860" t="s">
        <v>690</v>
      </c>
      <c r="B4860">
        <v>133.96</v>
      </c>
      <c r="C4860">
        <v>3</v>
      </c>
      <c r="D4860" s="18">
        <v>39417</v>
      </c>
      <c r="E4860" s="18">
        <v>39454</v>
      </c>
      <c r="F4860" t="s">
        <v>5959</v>
      </c>
      <c r="G4860" t="s">
        <v>5968</v>
      </c>
      <c r="H4860" t="s">
        <v>720</v>
      </c>
      <c r="I4860" t="s">
        <v>722</v>
      </c>
      <c r="J4860" t="s">
        <v>797</v>
      </c>
      <c r="K4860" t="s">
        <v>967</v>
      </c>
      <c r="L4860" t="s">
        <v>734</v>
      </c>
      <c r="M4860">
        <v>2267415</v>
      </c>
      <c r="N4860">
        <v>90830</v>
      </c>
      <c r="O4860" s="59">
        <v>27651548</v>
      </c>
    </row>
    <row r="4861" spans="1:15" x14ac:dyDescent="0.3">
      <c r="A4861" t="s">
        <v>709</v>
      </c>
      <c r="B4861">
        <v>135.12</v>
      </c>
      <c r="C4861">
        <v>2</v>
      </c>
      <c r="D4861" s="18">
        <v>39195</v>
      </c>
      <c r="E4861" s="18">
        <v>39229</v>
      </c>
      <c r="F4861" t="s">
        <v>5957</v>
      </c>
      <c r="G4861" t="s">
        <v>5969</v>
      </c>
      <c r="H4861" t="s">
        <v>681</v>
      </c>
      <c r="I4861" t="s">
        <v>746</v>
      </c>
      <c r="J4861" t="s">
        <v>782</v>
      </c>
      <c r="K4861" t="s">
        <v>966</v>
      </c>
      <c r="L4861" t="s">
        <v>965</v>
      </c>
      <c r="M4861">
        <v>382886</v>
      </c>
      <c r="N4861">
        <v>16000</v>
      </c>
      <c r="O4861" s="59">
        <v>17695850</v>
      </c>
    </row>
    <row r="4862" spans="1:15" x14ac:dyDescent="0.3">
      <c r="A4862" t="s">
        <v>690</v>
      </c>
      <c r="B4862">
        <v>165.45</v>
      </c>
      <c r="C4862">
        <v>2</v>
      </c>
      <c r="D4862" s="18">
        <v>39430</v>
      </c>
      <c r="E4862" s="18">
        <v>39441</v>
      </c>
      <c r="F4862" t="s">
        <v>5959</v>
      </c>
      <c r="G4862" t="s">
        <v>5968</v>
      </c>
      <c r="H4862" t="s">
        <v>755</v>
      </c>
      <c r="I4862" t="s">
        <v>687</v>
      </c>
      <c r="J4862" t="s">
        <v>679</v>
      </c>
      <c r="K4862" t="s">
        <v>964</v>
      </c>
      <c r="L4862" t="s">
        <v>963</v>
      </c>
      <c r="M4862">
        <v>953437</v>
      </c>
      <c r="N4862">
        <v>87000</v>
      </c>
      <c r="O4862" s="59">
        <v>27753994</v>
      </c>
    </row>
    <row r="4863" spans="1:15" x14ac:dyDescent="0.3">
      <c r="A4863" t="s">
        <v>690</v>
      </c>
      <c r="B4863">
        <v>173</v>
      </c>
      <c r="C4863">
        <v>2</v>
      </c>
      <c r="D4863" s="18">
        <v>39179</v>
      </c>
      <c r="E4863" s="18">
        <v>39189</v>
      </c>
      <c r="F4863" t="s">
        <v>5957</v>
      </c>
      <c r="G4863" t="s">
        <v>5969</v>
      </c>
      <c r="H4863" t="s">
        <v>699</v>
      </c>
      <c r="I4863" t="s">
        <v>687</v>
      </c>
      <c r="J4863" t="s">
        <v>688</v>
      </c>
      <c r="K4863" t="s">
        <v>962</v>
      </c>
      <c r="L4863" t="s">
        <v>961</v>
      </c>
      <c r="M4863">
        <v>266686</v>
      </c>
      <c r="N4863">
        <v>70700</v>
      </c>
      <c r="O4863" s="59">
        <v>25806995</v>
      </c>
    </row>
    <row r="4864" spans="1:15" x14ac:dyDescent="0.3">
      <c r="A4864" t="s">
        <v>709</v>
      </c>
      <c r="B4864">
        <v>107.97</v>
      </c>
      <c r="C4864">
        <v>1</v>
      </c>
      <c r="D4864" s="18">
        <v>39136</v>
      </c>
      <c r="E4864" s="18">
        <v>39150</v>
      </c>
      <c r="F4864" t="s">
        <v>5960</v>
      </c>
      <c r="G4864" t="s">
        <v>5969</v>
      </c>
      <c r="H4864" t="s">
        <v>681</v>
      </c>
      <c r="I4864" t="s">
        <v>706</v>
      </c>
      <c r="J4864" t="s">
        <v>707</v>
      </c>
      <c r="K4864" t="s">
        <v>960</v>
      </c>
      <c r="L4864" t="s">
        <v>959</v>
      </c>
      <c r="M4864">
        <v>1733342</v>
      </c>
      <c r="N4864">
        <v>16000</v>
      </c>
      <c r="O4864" s="59">
        <v>1976614</v>
      </c>
    </row>
    <row r="4865" spans="1:15" x14ac:dyDescent="0.3">
      <c r="A4865" t="s">
        <v>696</v>
      </c>
      <c r="B4865">
        <v>168.82</v>
      </c>
      <c r="C4865">
        <v>2</v>
      </c>
      <c r="D4865" s="18">
        <v>39284</v>
      </c>
      <c r="E4865" s="18">
        <v>39309</v>
      </c>
      <c r="F4865" t="s">
        <v>5958</v>
      </c>
      <c r="G4865" t="s">
        <v>5968</v>
      </c>
      <c r="H4865" t="s">
        <v>720</v>
      </c>
      <c r="I4865" t="s">
        <v>693</v>
      </c>
      <c r="J4865" t="s">
        <v>694</v>
      </c>
      <c r="K4865" t="s">
        <v>717</v>
      </c>
      <c r="L4865" t="s">
        <v>958</v>
      </c>
      <c r="M4865">
        <v>2781866</v>
      </c>
      <c r="N4865">
        <v>90830</v>
      </c>
      <c r="O4865" s="59">
        <v>26804276</v>
      </c>
    </row>
    <row r="4866" spans="1:15" x14ac:dyDescent="0.3">
      <c r="A4866" t="s">
        <v>690</v>
      </c>
      <c r="B4866">
        <v>112.39</v>
      </c>
      <c r="C4866">
        <v>1</v>
      </c>
      <c r="D4866" s="18">
        <v>39188</v>
      </c>
      <c r="E4866" s="18">
        <v>39192</v>
      </c>
      <c r="F4866" t="s">
        <v>5957</v>
      </c>
      <c r="G4866" t="s">
        <v>5969</v>
      </c>
      <c r="H4866" t="s">
        <v>681</v>
      </c>
      <c r="I4866" t="s">
        <v>722</v>
      </c>
      <c r="J4866" t="s">
        <v>797</v>
      </c>
      <c r="K4866" t="s">
        <v>957</v>
      </c>
      <c r="L4866" t="s">
        <v>956</v>
      </c>
      <c r="M4866">
        <v>104145</v>
      </c>
      <c r="N4866">
        <v>16000</v>
      </c>
      <c r="O4866" s="59">
        <v>2077207</v>
      </c>
    </row>
    <row r="4867" spans="1:15" x14ac:dyDescent="0.3">
      <c r="A4867" t="s">
        <v>696</v>
      </c>
      <c r="B4867">
        <v>182.38</v>
      </c>
      <c r="C4867">
        <v>3</v>
      </c>
      <c r="D4867" s="18">
        <v>39416</v>
      </c>
      <c r="E4867" s="18">
        <v>39430</v>
      </c>
      <c r="F4867" t="s">
        <v>5959</v>
      </c>
      <c r="G4867" t="s">
        <v>5969</v>
      </c>
      <c r="H4867" t="s">
        <v>699</v>
      </c>
      <c r="I4867" t="s">
        <v>693</v>
      </c>
      <c r="J4867" t="s">
        <v>694</v>
      </c>
      <c r="K4867" t="s">
        <v>955</v>
      </c>
      <c r="L4867" t="s">
        <v>954</v>
      </c>
      <c r="M4867">
        <v>358378</v>
      </c>
      <c r="N4867">
        <v>70700</v>
      </c>
      <c r="O4867" s="59">
        <v>27698855</v>
      </c>
    </row>
    <row r="4868" spans="1:15" x14ac:dyDescent="0.3">
      <c r="A4868" t="s">
        <v>696</v>
      </c>
      <c r="B4868">
        <v>175</v>
      </c>
      <c r="C4868">
        <v>3</v>
      </c>
      <c r="D4868" s="18">
        <v>39353</v>
      </c>
      <c r="E4868" s="18">
        <v>39378</v>
      </c>
      <c r="F4868" t="s">
        <v>5958</v>
      </c>
      <c r="G4868" t="s">
        <v>5968</v>
      </c>
      <c r="H4868" t="s">
        <v>720</v>
      </c>
      <c r="I4868" t="s">
        <v>693</v>
      </c>
      <c r="J4868" t="s">
        <v>694</v>
      </c>
      <c r="K4868" t="s">
        <v>953</v>
      </c>
      <c r="L4868" t="s">
        <v>952</v>
      </c>
      <c r="M4868">
        <v>2284413</v>
      </c>
      <c r="N4868">
        <v>90830</v>
      </c>
      <c r="O4868" s="59">
        <v>27179055</v>
      </c>
    </row>
    <row r="4869" spans="1:15" x14ac:dyDescent="0.3">
      <c r="A4869" t="s">
        <v>696</v>
      </c>
      <c r="B4869">
        <v>129.38</v>
      </c>
      <c r="C4869">
        <v>2</v>
      </c>
      <c r="D4869" s="18">
        <v>39133</v>
      </c>
      <c r="E4869" s="18">
        <v>39135</v>
      </c>
      <c r="F4869" t="s">
        <v>5960</v>
      </c>
      <c r="G4869" t="s">
        <v>5969</v>
      </c>
      <c r="H4869" t="s">
        <v>681</v>
      </c>
      <c r="I4869" t="s">
        <v>765</v>
      </c>
      <c r="J4869" t="s">
        <v>950</v>
      </c>
      <c r="K4869" t="s">
        <v>951</v>
      </c>
      <c r="L4869" t="s">
        <v>949</v>
      </c>
      <c r="M4869">
        <v>2602090</v>
      </c>
      <c r="N4869">
        <v>16000</v>
      </c>
      <c r="O4869" s="59">
        <v>25471011</v>
      </c>
    </row>
    <row r="4870" spans="1:15" x14ac:dyDescent="0.3">
      <c r="A4870" t="s">
        <v>696</v>
      </c>
      <c r="B4870">
        <v>114.46</v>
      </c>
      <c r="C4870">
        <v>2</v>
      </c>
      <c r="D4870" s="18">
        <v>39101</v>
      </c>
      <c r="E4870" s="18">
        <v>39113</v>
      </c>
      <c r="F4870" t="s">
        <v>5960</v>
      </c>
      <c r="G4870" t="s">
        <v>5969</v>
      </c>
      <c r="H4870" t="s">
        <v>681</v>
      </c>
      <c r="I4870" t="s">
        <v>946</v>
      </c>
      <c r="J4870" t="s">
        <v>947</v>
      </c>
      <c r="K4870" t="s">
        <v>948</v>
      </c>
      <c r="L4870" t="s">
        <v>945</v>
      </c>
      <c r="M4870">
        <v>18646</v>
      </c>
      <c r="N4870">
        <v>16000</v>
      </c>
      <c r="O4870" s="59">
        <v>25200501</v>
      </c>
    </row>
    <row r="4871" spans="1:15" x14ac:dyDescent="0.3">
      <c r="A4871" t="s">
        <v>696</v>
      </c>
      <c r="B4871">
        <v>168.82</v>
      </c>
      <c r="C4871">
        <v>2</v>
      </c>
      <c r="D4871" s="18">
        <v>39383</v>
      </c>
      <c r="E4871" s="18">
        <v>39385</v>
      </c>
      <c r="F4871" t="s">
        <v>5959</v>
      </c>
      <c r="G4871" t="s">
        <v>5968</v>
      </c>
      <c r="H4871" t="s">
        <v>720</v>
      </c>
      <c r="I4871" t="s">
        <v>693</v>
      </c>
      <c r="J4871" t="s">
        <v>694</v>
      </c>
      <c r="K4871" t="s">
        <v>944</v>
      </c>
      <c r="L4871" t="s">
        <v>943</v>
      </c>
      <c r="M4871">
        <v>352277</v>
      </c>
      <c r="N4871">
        <v>90830</v>
      </c>
      <c r="O4871" s="59">
        <v>27398953</v>
      </c>
    </row>
    <row r="4872" spans="1:15" x14ac:dyDescent="0.3">
      <c r="A4872" t="s">
        <v>696</v>
      </c>
      <c r="B4872">
        <v>161.15</v>
      </c>
      <c r="C4872">
        <v>3</v>
      </c>
      <c r="D4872" s="18">
        <v>39353</v>
      </c>
      <c r="E4872" s="18">
        <v>39376</v>
      </c>
      <c r="F4872" t="s">
        <v>5958</v>
      </c>
      <c r="G4872" t="s">
        <v>5969</v>
      </c>
      <c r="H4872" t="s">
        <v>675</v>
      </c>
      <c r="I4872" t="s">
        <v>693</v>
      </c>
      <c r="J4872" t="s">
        <v>694</v>
      </c>
      <c r="K4872" t="s">
        <v>695</v>
      </c>
      <c r="L4872" t="s">
        <v>942</v>
      </c>
      <c r="M4872">
        <v>346935</v>
      </c>
      <c r="N4872">
        <v>30300</v>
      </c>
      <c r="O4872" s="59">
        <v>27178892</v>
      </c>
    </row>
    <row r="4873" spans="1:15" x14ac:dyDescent="0.3">
      <c r="A4873" t="s">
        <v>676</v>
      </c>
      <c r="B4873">
        <v>108.51</v>
      </c>
      <c r="C4873">
        <v>1</v>
      </c>
      <c r="D4873" s="18">
        <v>39124</v>
      </c>
      <c r="E4873" s="18">
        <v>39154</v>
      </c>
      <c r="F4873" t="s">
        <v>5960</v>
      </c>
      <c r="G4873" t="s">
        <v>5969</v>
      </c>
      <c r="H4873" t="s">
        <v>681</v>
      </c>
      <c r="I4873" t="s">
        <v>672</v>
      </c>
      <c r="J4873" t="s">
        <v>851</v>
      </c>
      <c r="K4873" t="s">
        <v>941</v>
      </c>
      <c r="L4873" t="s">
        <v>940</v>
      </c>
      <c r="M4873">
        <v>9010281</v>
      </c>
      <c r="N4873">
        <v>16000</v>
      </c>
      <c r="O4873" s="59">
        <v>25417115</v>
      </c>
    </row>
    <row r="4874" spans="1:15" x14ac:dyDescent="0.3">
      <c r="A4874" t="s">
        <v>676</v>
      </c>
      <c r="B4874">
        <v>94.77</v>
      </c>
      <c r="C4874">
        <v>1</v>
      </c>
      <c r="D4874" s="18">
        <v>39437</v>
      </c>
      <c r="E4874" s="18">
        <v>39498</v>
      </c>
      <c r="F4874" t="s">
        <v>5959</v>
      </c>
      <c r="G4874" t="s">
        <v>5969</v>
      </c>
      <c r="H4874" t="s">
        <v>681</v>
      </c>
      <c r="I4874" t="s">
        <v>678</v>
      </c>
      <c r="J4874" t="s">
        <v>679</v>
      </c>
      <c r="K4874" t="s">
        <v>868</v>
      </c>
      <c r="L4874" t="s">
        <v>939</v>
      </c>
      <c r="M4874">
        <v>303991</v>
      </c>
      <c r="N4874">
        <v>16000</v>
      </c>
      <c r="O4874" s="59">
        <v>27829235</v>
      </c>
    </row>
    <row r="4875" spans="1:15" x14ac:dyDescent="0.3">
      <c r="A4875" t="s">
        <v>690</v>
      </c>
      <c r="B4875">
        <v>90.24</v>
      </c>
      <c r="C4875">
        <v>1</v>
      </c>
      <c r="D4875" s="18">
        <v>39286</v>
      </c>
      <c r="E4875" s="18">
        <v>39306</v>
      </c>
      <c r="F4875" t="s">
        <v>5958</v>
      </c>
      <c r="G4875" t="s">
        <v>5969</v>
      </c>
      <c r="H4875" t="s">
        <v>681</v>
      </c>
      <c r="I4875" t="s">
        <v>687</v>
      </c>
      <c r="J4875" t="s">
        <v>688</v>
      </c>
      <c r="K4875" t="s">
        <v>841</v>
      </c>
      <c r="L4875" t="s">
        <v>938</v>
      </c>
      <c r="M4875">
        <v>9195532</v>
      </c>
      <c r="N4875">
        <v>16000</v>
      </c>
      <c r="O4875" s="59">
        <v>26685225</v>
      </c>
    </row>
    <row r="4876" spans="1:15" x14ac:dyDescent="0.3">
      <c r="A4876" t="s">
        <v>690</v>
      </c>
      <c r="B4876">
        <v>98.41</v>
      </c>
      <c r="C4876">
        <v>1</v>
      </c>
      <c r="D4876" s="18">
        <v>39418</v>
      </c>
      <c r="E4876" s="18">
        <v>39423</v>
      </c>
      <c r="F4876" t="s">
        <v>5959</v>
      </c>
      <c r="G4876" t="s">
        <v>5969</v>
      </c>
      <c r="H4876" t="s">
        <v>681</v>
      </c>
      <c r="I4876" t="s">
        <v>711</v>
      </c>
      <c r="J4876" t="s">
        <v>712</v>
      </c>
      <c r="K4876" t="s">
        <v>935</v>
      </c>
      <c r="L4876" t="s">
        <v>934</v>
      </c>
      <c r="M4876">
        <v>770976</v>
      </c>
      <c r="N4876">
        <v>16000</v>
      </c>
      <c r="O4876" s="59">
        <v>27653876</v>
      </c>
    </row>
    <row r="4877" spans="1:15" x14ac:dyDescent="0.3">
      <c r="A4877" t="s">
        <v>696</v>
      </c>
      <c r="B4877">
        <v>185.27</v>
      </c>
      <c r="C4877">
        <v>3</v>
      </c>
      <c r="D4877" s="18">
        <v>39307</v>
      </c>
      <c r="E4877" s="18">
        <v>39310</v>
      </c>
      <c r="F4877" t="s">
        <v>5958</v>
      </c>
      <c r="G4877" t="s">
        <v>5969</v>
      </c>
      <c r="H4877" t="s">
        <v>699</v>
      </c>
      <c r="I4877" t="s">
        <v>693</v>
      </c>
      <c r="J4877" t="s">
        <v>694</v>
      </c>
      <c r="K4877" t="s">
        <v>937</v>
      </c>
      <c r="L4877" t="s">
        <v>936</v>
      </c>
      <c r="M4877">
        <v>2846395</v>
      </c>
      <c r="N4877">
        <v>70700</v>
      </c>
      <c r="O4877" s="59">
        <v>26968251</v>
      </c>
    </row>
    <row r="4878" spans="1:15" x14ac:dyDescent="0.3">
      <c r="A4878" t="s">
        <v>690</v>
      </c>
      <c r="B4878">
        <v>98.41</v>
      </c>
      <c r="C4878">
        <v>1</v>
      </c>
      <c r="D4878" s="18">
        <v>39194</v>
      </c>
      <c r="E4878" s="18">
        <v>39233</v>
      </c>
      <c r="F4878" t="s">
        <v>5957</v>
      </c>
      <c r="G4878" t="s">
        <v>5969</v>
      </c>
      <c r="H4878" t="s">
        <v>681</v>
      </c>
      <c r="I4878" t="s">
        <v>711</v>
      </c>
      <c r="J4878" t="s">
        <v>712</v>
      </c>
      <c r="K4878" t="s">
        <v>935</v>
      </c>
      <c r="L4878" t="s">
        <v>934</v>
      </c>
      <c r="M4878">
        <v>770976</v>
      </c>
      <c r="N4878">
        <v>16000</v>
      </c>
      <c r="O4878" s="59">
        <v>25922150</v>
      </c>
    </row>
    <row r="4879" spans="1:15" x14ac:dyDescent="0.3">
      <c r="A4879" t="s">
        <v>709</v>
      </c>
      <c r="B4879">
        <v>111.79</v>
      </c>
      <c r="C4879">
        <v>2</v>
      </c>
      <c r="D4879" s="18">
        <v>39306</v>
      </c>
      <c r="E4879" s="18">
        <v>39341</v>
      </c>
      <c r="F4879" t="s">
        <v>5958</v>
      </c>
      <c r="G4879" t="s">
        <v>5969</v>
      </c>
      <c r="H4879" t="s">
        <v>681</v>
      </c>
      <c r="I4879" t="s">
        <v>746</v>
      </c>
      <c r="J4879" t="s">
        <v>932</v>
      </c>
      <c r="K4879" t="s">
        <v>933</v>
      </c>
      <c r="L4879" t="s">
        <v>931</v>
      </c>
      <c r="M4879">
        <v>1999223</v>
      </c>
      <c r="N4879">
        <v>16000</v>
      </c>
      <c r="O4879" s="59">
        <v>17754595</v>
      </c>
    </row>
    <row r="4880" spans="1:15" x14ac:dyDescent="0.3">
      <c r="A4880" t="s">
        <v>709</v>
      </c>
      <c r="B4880">
        <v>181.01</v>
      </c>
      <c r="C4880">
        <v>2</v>
      </c>
      <c r="D4880" s="18">
        <v>39276</v>
      </c>
      <c r="E4880" s="18">
        <v>39324</v>
      </c>
      <c r="F4880" t="s">
        <v>5958</v>
      </c>
      <c r="G4880" t="s">
        <v>5969</v>
      </c>
      <c r="H4880" t="s">
        <v>675</v>
      </c>
      <c r="I4880" t="s">
        <v>746</v>
      </c>
      <c r="J4880" t="s">
        <v>782</v>
      </c>
      <c r="K4880" t="s">
        <v>930</v>
      </c>
      <c r="L4880" t="s">
        <v>929</v>
      </c>
      <c r="M4880">
        <v>383822</v>
      </c>
      <c r="N4880">
        <v>30300</v>
      </c>
      <c r="O4880" s="59">
        <v>17744065</v>
      </c>
    </row>
    <row r="4881" spans="1:15" x14ac:dyDescent="0.3">
      <c r="A4881" t="s">
        <v>690</v>
      </c>
      <c r="B4881">
        <v>136.75</v>
      </c>
      <c r="C4881">
        <v>2</v>
      </c>
      <c r="D4881" s="18">
        <v>39307</v>
      </c>
      <c r="E4881" s="18">
        <v>39320</v>
      </c>
      <c r="F4881" t="s">
        <v>5958</v>
      </c>
      <c r="G4881" t="s">
        <v>5969</v>
      </c>
      <c r="H4881" t="s">
        <v>675</v>
      </c>
      <c r="I4881" t="s">
        <v>687</v>
      </c>
      <c r="J4881" t="s">
        <v>688</v>
      </c>
      <c r="K4881" t="s">
        <v>928</v>
      </c>
      <c r="L4881" t="s">
        <v>927</v>
      </c>
      <c r="M4881">
        <v>9195505</v>
      </c>
      <c r="N4881">
        <v>30300</v>
      </c>
      <c r="O4881" s="59">
        <v>26792082</v>
      </c>
    </row>
    <row r="4882" spans="1:15" x14ac:dyDescent="0.3">
      <c r="A4882" t="s">
        <v>676</v>
      </c>
      <c r="B4882">
        <v>142.59</v>
      </c>
      <c r="C4882">
        <v>2</v>
      </c>
      <c r="D4882" s="18">
        <v>39090</v>
      </c>
      <c r="E4882" s="18">
        <v>39170</v>
      </c>
      <c r="F4882" t="s">
        <v>5960</v>
      </c>
      <c r="G4882" t="s">
        <v>5969</v>
      </c>
      <c r="H4882" t="s">
        <v>675</v>
      </c>
      <c r="I4882" t="s">
        <v>683</v>
      </c>
      <c r="J4882" t="s">
        <v>730</v>
      </c>
      <c r="K4882" t="s">
        <v>926</v>
      </c>
      <c r="L4882" t="s">
        <v>925</v>
      </c>
      <c r="M4882">
        <v>9017301</v>
      </c>
      <c r="N4882">
        <v>30300</v>
      </c>
      <c r="O4882" s="59">
        <v>25166286</v>
      </c>
    </row>
    <row r="4883" spans="1:15" x14ac:dyDescent="0.3">
      <c r="A4883" t="s">
        <v>690</v>
      </c>
      <c r="B4883">
        <v>135.16999999999999</v>
      </c>
      <c r="C4883">
        <v>3</v>
      </c>
      <c r="D4883" s="18">
        <v>39123</v>
      </c>
      <c r="E4883" s="18">
        <v>39157</v>
      </c>
      <c r="F4883" t="s">
        <v>5960</v>
      </c>
      <c r="G4883" t="s">
        <v>5968</v>
      </c>
      <c r="H4883" t="s">
        <v>720</v>
      </c>
      <c r="I4883" t="s">
        <v>711</v>
      </c>
      <c r="J4883" t="s">
        <v>712</v>
      </c>
      <c r="K4883" t="s">
        <v>924</v>
      </c>
      <c r="L4883" t="s">
        <v>786</v>
      </c>
      <c r="M4883">
        <v>771835</v>
      </c>
      <c r="N4883">
        <v>90830</v>
      </c>
      <c r="O4883" s="59">
        <v>25407114</v>
      </c>
    </row>
    <row r="4884" spans="1:15" x14ac:dyDescent="0.3">
      <c r="A4884" t="s">
        <v>690</v>
      </c>
      <c r="B4884">
        <v>123.68</v>
      </c>
      <c r="C4884">
        <v>3</v>
      </c>
      <c r="D4884" s="18">
        <v>39304</v>
      </c>
      <c r="E4884" s="18">
        <v>39325</v>
      </c>
      <c r="F4884" t="s">
        <v>5958</v>
      </c>
      <c r="G4884" t="s">
        <v>5969</v>
      </c>
      <c r="H4884" t="s">
        <v>675</v>
      </c>
      <c r="I4884" t="s">
        <v>711</v>
      </c>
      <c r="J4884" t="s">
        <v>712</v>
      </c>
      <c r="K4884" t="s">
        <v>923</v>
      </c>
      <c r="L4884" t="s">
        <v>922</v>
      </c>
      <c r="M4884">
        <v>2481888</v>
      </c>
      <c r="N4884">
        <v>30300</v>
      </c>
      <c r="O4884" s="59">
        <v>26783259</v>
      </c>
    </row>
    <row r="4885" spans="1:15" x14ac:dyDescent="0.3">
      <c r="A4885" t="s">
        <v>696</v>
      </c>
      <c r="B4885">
        <v>154.55000000000001</v>
      </c>
      <c r="C4885">
        <v>2</v>
      </c>
      <c r="D4885" s="18">
        <v>39132</v>
      </c>
      <c r="E4885" s="18">
        <v>39144</v>
      </c>
      <c r="F4885" t="s">
        <v>5960</v>
      </c>
      <c r="G4885" t="s">
        <v>5968</v>
      </c>
      <c r="H4885" t="s">
        <v>720</v>
      </c>
      <c r="I4885" t="s">
        <v>693</v>
      </c>
      <c r="J4885" t="s">
        <v>694</v>
      </c>
      <c r="K4885" t="s">
        <v>921</v>
      </c>
      <c r="L4885" t="s">
        <v>920</v>
      </c>
      <c r="M4885">
        <v>1910225</v>
      </c>
      <c r="N4885">
        <v>90830</v>
      </c>
      <c r="O4885" s="59">
        <v>25472008</v>
      </c>
    </row>
    <row r="4886" spans="1:15" x14ac:dyDescent="0.3">
      <c r="A4886" t="s">
        <v>690</v>
      </c>
      <c r="B4886">
        <v>124.33</v>
      </c>
      <c r="C4886">
        <v>1</v>
      </c>
      <c r="D4886" s="18">
        <v>39341</v>
      </c>
      <c r="E4886" s="18">
        <v>39367</v>
      </c>
      <c r="F4886" t="s">
        <v>5958</v>
      </c>
      <c r="G4886" t="s">
        <v>5969</v>
      </c>
      <c r="H4886" t="s">
        <v>681</v>
      </c>
      <c r="I4886" t="s">
        <v>722</v>
      </c>
      <c r="J4886" t="s">
        <v>723</v>
      </c>
      <c r="K4886" t="s">
        <v>724</v>
      </c>
      <c r="L4886" t="s">
        <v>721</v>
      </c>
      <c r="M4886">
        <v>769979</v>
      </c>
      <c r="N4886">
        <v>16000</v>
      </c>
      <c r="O4886" s="59">
        <v>27051313</v>
      </c>
    </row>
    <row r="4887" spans="1:15" x14ac:dyDescent="0.3">
      <c r="A4887" t="s">
        <v>676</v>
      </c>
      <c r="B4887">
        <v>109.53</v>
      </c>
      <c r="C4887">
        <v>2</v>
      </c>
      <c r="D4887" s="18">
        <v>39215</v>
      </c>
      <c r="E4887" s="18">
        <v>39235</v>
      </c>
      <c r="F4887" t="s">
        <v>5957</v>
      </c>
      <c r="G4887" t="s">
        <v>5969</v>
      </c>
      <c r="H4887" t="s">
        <v>675</v>
      </c>
      <c r="I4887" t="s">
        <v>678</v>
      </c>
      <c r="J4887" t="s">
        <v>679</v>
      </c>
      <c r="K4887" t="s">
        <v>868</v>
      </c>
      <c r="L4887" t="s">
        <v>919</v>
      </c>
      <c r="M4887">
        <v>304225</v>
      </c>
      <c r="N4887">
        <v>30300</v>
      </c>
      <c r="O4887" s="59">
        <v>26094992</v>
      </c>
    </row>
    <row r="4888" spans="1:15" x14ac:dyDescent="0.3">
      <c r="A4888" t="s">
        <v>690</v>
      </c>
      <c r="B4888">
        <v>122.89</v>
      </c>
      <c r="C4888">
        <v>2</v>
      </c>
      <c r="D4888" s="18">
        <v>39250</v>
      </c>
      <c r="E4888" s="18">
        <v>39252</v>
      </c>
      <c r="F4888" t="s">
        <v>5957</v>
      </c>
      <c r="G4888" t="s">
        <v>5969</v>
      </c>
      <c r="H4888" t="s">
        <v>675</v>
      </c>
      <c r="I4888" t="s">
        <v>711</v>
      </c>
      <c r="J4888" t="s">
        <v>712</v>
      </c>
      <c r="K4888" t="s">
        <v>830</v>
      </c>
      <c r="L4888" t="s">
        <v>918</v>
      </c>
      <c r="M4888">
        <v>2746311</v>
      </c>
      <c r="N4888">
        <v>30300</v>
      </c>
      <c r="O4888" s="59">
        <v>26298650</v>
      </c>
    </row>
    <row r="4889" spans="1:15" x14ac:dyDescent="0.3">
      <c r="A4889" t="s">
        <v>690</v>
      </c>
      <c r="B4889">
        <v>172.93</v>
      </c>
      <c r="C4889">
        <v>3</v>
      </c>
      <c r="D4889" s="18">
        <v>39291</v>
      </c>
      <c r="E4889" s="18">
        <v>39311</v>
      </c>
      <c r="F4889" t="s">
        <v>5958</v>
      </c>
      <c r="G4889" t="s">
        <v>5968</v>
      </c>
      <c r="H4889" t="s">
        <v>720</v>
      </c>
      <c r="I4889" t="s">
        <v>722</v>
      </c>
      <c r="J4889" t="s">
        <v>843</v>
      </c>
      <c r="K4889" t="s">
        <v>844</v>
      </c>
      <c r="L4889" t="s">
        <v>917</v>
      </c>
      <c r="M4889">
        <v>125769</v>
      </c>
      <c r="N4889">
        <v>90830</v>
      </c>
      <c r="O4889" s="59">
        <v>26673806</v>
      </c>
    </row>
    <row r="4890" spans="1:15" x14ac:dyDescent="0.3">
      <c r="A4890" t="s">
        <v>690</v>
      </c>
      <c r="B4890">
        <v>98.41</v>
      </c>
      <c r="C4890">
        <v>1</v>
      </c>
      <c r="D4890" s="18">
        <v>39247</v>
      </c>
      <c r="E4890" s="18">
        <v>39252</v>
      </c>
      <c r="F4890" t="s">
        <v>5957</v>
      </c>
      <c r="G4890" t="s">
        <v>5969</v>
      </c>
      <c r="H4890" t="s">
        <v>681</v>
      </c>
      <c r="I4890" t="s">
        <v>711</v>
      </c>
      <c r="J4890" t="s">
        <v>712</v>
      </c>
      <c r="K4890" t="s">
        <v>916</v>
      </c>
      <c r="L4890" t="s">
        <v>915</v>
      </c>
      <c r="M4890">
        <v>2050783</v>
      </c>
      <c r="N4890">
        <v>16000</v>
      </c>
      <c r="O4890" s="59">
        <v>2176628</v>
      </c>
    </row>
    <row r="4891" spans="1:15" x14ac:dyDescent="0.3">
      <c r="A4891" t="s">
        <v>709</v>
      </c>
      <c r="B4891">
        <v>115.68</v>
      </c>
      <c r="C4891">
        <v>2</v>
      </c>
      <c r="D4891" s="18">
        <v>39137</v>
      </c>
      <c r="E4891" s="18">
        <v>39155</v>
      </c>
      <c r="F4891" t="s">
        <v>5960</v>
      </c>
      <c r="G4891" t="s">
        <v>5969</v>
      </c>
      <c r="H4891" t="s">
        <v>681</v>
      </c>
      <c r="I4891" t="s">
        <v>771</v>
      </c>
      <c r="J4891" t="s">
        <v>750</v>
      </c>
      <c r="K4891" t="s">
        <v>914</v>
      </c>
      <c r="L4891" t="s">
        <v>913</v>
      </c>
      <c r="M4891">
        <v>2434734</v>
      </c>
      <c r="N4891">
        <v>16000</v>
      </c>
      <c r="O4891" s="59">
        <v>25501513</v>
      </c>
    </row>
    <row r="4892" spans="1:15" x14ac:dyDescent="0.3">
      <c r="A4892" t="s">
        <v>709</v>
      </c>
      <c r="B4892">
        <v>134.01</v>
      </c>
      <c r="C4892">
        <v>3</v>
      </c>
      <c r="D4892" s="18">
        <v>39361</v>
      </c>
      <c r="E4892" s="18">
        <v>39403</v>
      </c>
      <c r="F4892" t="s">
        <v>5959</v>
      </c>
      <c r="G4892" t="s">
        <v>5969</v>
      </c>
      <c r="H4892" t="s">
        <v>681</v>
      </c>
      <c r="I4892" t="s">
        <v>746</v>
      </c>
      <c r="J4892" t="s">
        <v>747</v>
      </c>
      <c r="K4892" t="s">
        <v>912</v>
      </c>
      <c r="L4892" t="s">
        <v>911</v>
      </c>
      <c r="M4892">
        <v>380479</v>
      </c>
      <c r="N4892">
        <v>16000</v>
      </c>
      <c r="O4892" s="59">
        <v>17796874</v>
      </c>
    </row>
    <row r="4893" spans="1:15" x14ac:dyDescent="0.3">
      <c r="A4893" t="s">
        <v>696</v>
      </c>
      <c r="B4893">
        <v>112.13</v>
      </c>
      <c r="C4893">
        <v>2</v>
      </c>
      <c r="D4893" s="18">
        <v>39138</v>
      </c>
      <c r="E4893" s="18">
        <v>39162</v>
      </c>
      <c r="F4893" t="s">
        <v>5960</v>
      </c>
      <c r="G4893" t="s">
        <v>5969</v>
      </c>
      <c r="H4893" t="s">
        <v>681</v>
      </c>
      <c r="I4893" t="s">
        <v>765</v>
      </c>
      <c r="J4893" t="s">
        <v>766</v>
      </c>
      <c r="K4893" t="s">
        <v>765</v>
      </c>
      <c r="L4893" t="s">
        <v>910</v>
      </c>
      <c r="M4893">
        <v>339126</v>
      </c>
      <c r="N4893">
        <v>16000</v>
      </c>
      <c r="O4893" s="59">
        <v>25520659</v>
      </c>
    </row>
    <row r="4894" spans="1:15" x14ac:dyDescent="0.3">
      <c r="A4894" t="s">
        <v>696</v>
      </c>
      <c r="B4894">
        <v>112.13</v>
      </c>
      <c r="C4894">
        <v>2</v>
      </c>
      <c r="D4894" s="18">
        <v>39177</v>
      </c>
      <c r="E4894" s="18">
        <v>39194</v>
      </c>
      <c r="F4894" t="s">
        <v>5957</v>
      </c>
      <c r="G4894" t="s">
        <v>5969</v>
      </c>
      <c r="H4894" t="s">
        <v>681</v>
      </c>
      <c r="I4894" t="s">
        <v>765</v>
      </c>
      <c r="J4894" t="s">
        <v>766</v>
      </c>
      <c r="K4894" t="s">
        <v>909</v>
      </c>
      <c r="L4894" t="s">
        <v>908</v>
      </c>
      <c r="M4894">
        <v>2794225</v>
      </c>
      <c r="N4894">
        <v>16000</v>
      </c>
      <c r="O4894" s="59">
        <v>25778932</v>
      </c>
    </row>
    <row r="4895" spans="1:15" x14ac:dyDescent="0.3">
      <c r="A4895" t="s">
        <v>709</v>
      </c>
      <c r="B4895">
        <v>97.73</v>
      </c>
      <c r="C4895">
        <v>2</v>
      </c>
      <c r="D4895" s="18">
        <v>39255</v>
      </c>
      <c r="E4895" s="18">
        <v>39286</v>
      </c>
      <c r="F4895" t="s">
        <v>5957</v>
      </c>
      <c r="G4895" t="s">
        <v>5968</v>
      </c>
      <c r="H4895" t="s">
        <v>720</v>
      </c>
      <c r="I4895" t="s">
        <v>706</v>
      </c>
      <c r="J4895" t="s">
        <v>707</v>
      </c>
      <c r="K4895" t="s">
        <v>907</v>
      </c>
      <c r="L4895" t="s">
        <v>906</v>
      </c>
      <c r="M4895">
        <v>9074491</v>
      </c>
      <c r="N4895">
        <v>90830</v>
      </c>
      <c r="O4895" s="59">
        <v>26407171</v>
      </c>
    </row>
    <row r="4896" spans="1:15" x14ac:dyDescent="0.3">
      <c r="A4896" t="s">
        <v>709</v>
      </c>
      <c r="B4896">
        <v>150.68</v>
      </c>
      <c r="C4896">
        <v>3</v>
      </c>
      <c r="D4896" s="18">
        <v>39353</v>
      </c>
      <c r="E4896" s="18">
        <v>39380</v>
      </c>
      <c r="F4896" t="s">
        <v>5958</v>
      </c>
      <c r="G4896" t="s">
        <v>5969</v>
      </c>
      <c r="H4896" t="s">
        <v>675</v>
      </c>
      <c r="I4896" t="s">
        <v>771</v>
      </c>
      <c r="J4896" t="s">
        <v>772</v>
      </c>
      <c r="K4896" t="s">
        <v>905</v>
      </c>
      <c r="L4896" t="s">
        <v>904</v>
      </c>
      <c r="M4896">
        <v>72137</v>
      </c>
      <c r="N4896">
        <v>30300</v>
      </c>
      <c r="O4896" s="59">
        <v>27157175</v>
      </c>
    </row>
    <row r="4897" spans="1:15" x14ac:dyDescent="0.3">
      <c r="A4897" t="s">
        <v>690</v>
      </c>
      <c r="B4897">
        <v>107.91</v>
      </c>
      <c r="C4897">
        <v>2</v>
      </c>
      <c r="D4897" s="18">
        <v>39220</v>
      </c>
      <c r="E4897" s="18">
        <v>39259</v>
      </c>
      <c r="F4897" t="s">
        <v>5957</v>
      </c>
      <c r="G4897" t="s">
        <v>5969</v>
      </c>
      <c r="H4897" t="s">
        <v>681</v>
      </c>
      <c r="I4897" t="s">
        <v>722</v>
      </c>
      <c r="J4897" t="s">
        <v>723</v>
      </c>
      <c r="K4897" t="s">
        <v>903</v>
      </c>
      <c r="L4897" t="s">
        <v>902</v>
      </c>
      <c r="M4897">
        <v>863437</v>
      </c>
      <c r="N4897">
        <v>16000</v>
      </c>
      <c r="O4897" s="59">
        <v>26137330</v>
      </c>
    </row>
    <row r="4898" spans="1:15" x14ac:dyDescent="0.3">
      <c r="A4898" t="s">
        <v>690</v>
      </c>
      <c r="B4898">
        <v>140.09</v>
      </c>
      <c r="C4898">
        <v>2</v>
      </c>
      <c r="D4898" s="18">
        <v>39140</v>
      </c>
      <c r="E4898" s="18">
        <v>39169</v>
      </c>
      <c r="F4898" t="s">
        <v>5960</v>
      </c>
      <c r="G4898" t="s">
        <v>5969</v>
      </c>
      <c r="H4898" t="s">
        <v>675</v>
      </c>
      <c r="I4898" t="s">
        <v>722</v>
      </c>
      <c r="J4898" t="s">
        <v>797</v>
      </c>
      <c r="K4898" t="s">
        <v>901</v>
      </c>
      <c r="L4898" t="s">
        <v>900</v>
      </c>
      <c r="M4898">
        <v>104678</v>
      </c>
      <c r="N4898">
        <v>30300</v>
      </c>
      <c r="O4898" s="59">
        <v>25553513</v>
      </c>
    </row>
    <row r="4899" spans="1:15" x14ac:dyDescent="0.3">
      <c r="A4899" t="s">
        <v>690</v>
      </c>
      <c r="B4899">
        <v>128.88999999999999</v>
      </c>
      <c r="C4899">
        <v>1</v>
      </c>
      <c r="D4899" s="18">
        <v>39409</v>
      </c>
      <c r="E4899" s="18">
        <v>39433</v>
      </c>
      <c r="F4899" t="s">
        <v>5959</v>
      </c>
      <c r="G4899" t="s">
        <v>5969</v>
      </c>
      <c r="H4899" t="s">
        <v>681</v>
      </c>
      <c r="I4899" t="s">
        <v>839</v>
      </c>
      <c r="J4899" t="s">
        <v>797</v>
      </c>
      <c r="K4899" t="s">
        <v>899</v>
      </c>
      <c r="L4899" t="s">
        <v>898</v>
      </c>
      <c r="M4899">
        <v>771462</v>
      </c>
      <c r="N4899">
        <v>16000</v>
      </c>
      <c r="O4899" s="59">
        <v>27437056</v>
      </c>
    </row>
    <row r="4900" spans="1:15" x14ac:dyDescent="0.3">
      <c r="A4900" t="s">
        <v>696</v>
      </c>
      <c r="B4900">
        <v>161.15</v>
      </c>
      <c r="C4900">
        <v>3</v>
      </c>
      <c r="D4900" s="18">
        <v>39293</v>
      </c>
      <c r="E4900" s="18">
        <v>39303</v>
      </c>
      <c r="F4900" t="s">
        <v>5958</v>
      </c>
      <c r="G4900" t="s">
        <v>5969</v>
      </c>
      <c r="H4900" t="s">
        <v>675</v>
      </c>
      <c r="I4900" t="s">
        <v>693</v>
      </c>
      <c r="J4900" t="s">
        <v>694</v>
      </c>
      <c r="K4900" t="s">
        <v>897</v>
      </c>
      <c r="L4900" t="s">
        <v>896</v>
      </c>
      <c r="M4900">
        <v>343988</v>
      </c>
      <c r="N4900">
        <v>30300</v>
      </c>
      <c r="O4900" s="59">
        <v>26691310</v>
      </c>
    </row>
    <row r="4901" spans="1:15" x14ac:dyDescent="0.3">
      <c r="A4901" t="s">
        <v>676</v>
      </c>
      <c r="B4901">
        <v>179.74</v>
      </c>
      <c r="C4901">
        <v>4</v>
      </c>
      <c r="D4901" s="18">
        <v>39174</v>
      </c>
      <c r="E4901" s="18">
        <v>39257</v>
      </c>
      <c r="F4901" t="s">
        <v>5957</v>
      </c>
      <c r="G4901" t="s">
        <v>5969</v>
      </c>
      <c r="H4901" t="s">
        <v>699</v>
      </c>
      <c r="I4901" t="s">
        <v>683</v>
      </c>
      <c r="J4901" t="s">
        <v>735</v>
      </c>
      <c r="K4901" t="s">
        <v>895</v>
      </c>
      <c r="L4901" t="s">
        <v>894</v>
      </c>
      <c r="M4901">
        <v>950514</v>
      </c>
      <c r="N4901">
        <v>70700</v>
      </c>
      <c r="O4901" s="59">
        <v>25753015</v>
      </c>
    </row>
    <row r="4902" spans="1:15" x14ac:dyDescent="0.3">
      <c r="A4902" t="s">
        <v>676</v>
      </c>
      <c r="B4902">
        <v>146.53</v>
      </c>
      <c r="C4902">
        <v>2</v>
      </c>
      <c r="D4902" s="18">
        <v>39348</v>
      </c>
      <c r="E4902" s="18">
        <v>39395</v>
      </c>
      <c r="F4902" t="s">
        <v>5958</v>
      </c>
      <c r="G4902" t="s">
        <v>5969</v>
      </c>
      <c r="H4902" t="s">
        <v>675</v>
      </c>
      <c r="I4902" t="s">
        <v>672</v>
      </c>
      <c r="J4902" t="s">
        <v>851</v>
      </c>
      <c r="K4902" t="s">
        <v>893</v>
      </c>
      <c r="L4902" t="s">
        <v>892</v>
      </c>
      <c r="M4902">
        <v>2065962</v>
      </c>
      <c r="N4902">
        <v>30300</v>
      </c>
      <c r="O4902" s="59">
        <v>27118090</v>
      </c>
    </row>
    <row r="4903" spans="1:15" x14ac:dyDescent="0.3">
      <c r="A4903" t="s">
        <v>709</v>
      </c>
      <c r="B4903">
        <v>163.51</v>
      </c>
      <c r="C4903">
        <v>2</v>
      </c>
      <c r="D4903" s="18">
        <v>39326</v>
      </c>
      <c r="E4903" s="18">
        <v>39355</v>
      </c>
      <c r="F4903" t="s">
        <v>5958</v>
      </c>
      <c r="G4903" t="s">
        <v>5969</v>
      </c>
      <c r="H4903" t="s">
        <v>675</v>
      </c>
      <c r="I4903" t="s">
        <v>746</v>
      </c>
      <c r="J4903" t="s">
        <v>747</v>
      </c>
      <c r="K4903" t="s">
        <v>891</v>
      </c>
      <c r="L4903" t="s">
        <v>890</v>
      </c>
      <c r="M4903">
        <v>380664</v>
      </c>
      <c r="N4903">
        <v>30300</v>
      </c>
      <c r="O4903" s="59">
        <v>17771584</v>
      </c>
    </row>
    <row r="4904" spans="1:15" x14ac:dyDescent="0.3">
      <c r="A4904" t="s">
        <v>690</v>
      </c>
      <c r="B4904">
        <v>111.33</v>
      </c>
      <c r="C4904">
        <v>1</v>
      </c>
      <c r="D4904" s="18">
        <v>39390</v>
      </c>
      <c r="E4904" s="18">
        <v>39412</v>
      </c>
      <c r="F4904" t="s">
        <v>5959</v>
      </c>
      <c r="G4904" t="s">
        <v>5969</v>
      </c>
      <c r="H4904" t="s">
        <v>681</v>
      </c>
      <c r="I4904" t="s">
        <v>687</v>
      </c>
      <c r="J4904" t="s">
        <v>888</v>
      </c>
      <c r="K4904" t="s">
        <v>889</v>
      </c>
      <c r="L4904" t="s">
        <v>887</v>
      </c>
      <c r="M4904">
        <v>2694569</v>
      </c>
      <c r="N4904">
        <v>16000</v>
      </c>
      <c r="O4904" s="59">
        <v>27446016</v>
      </c>
    </row>
    <row r="4905" spans="1:15" x14ac:dyDescent="0.3">
      <c r="A4905" t="s">
        <v>690</v>
      </c>
      <c r="B4905">
        <v>185.8</v>
      </c>
      <c r="C4905">
        <v>2</v>
      </c>
      <c r="D4905" s="18">
        <v>39136</v>
      </c>
      <c r="E4905" s="18">
        <v>39136</v>
      </c>
      <c r="F4905" t="s">
        <v>5960</v>
      </c>
      <c r="G4905" t="s">
        <v>5969</v>
      </c>
      <c r="H4905" t="s">
        <v>699</v>
      </c>
      <c r="I4905" t="s">
        <v>711</v>
      </c>
      <c r="J4905" t="s">
        <v>712</v>
      </c>
      <c r="K4905" t="s">
        <v>886</v>
      </c>
      <c r="L4905" t="s">
        <v>885</v>
      </c>
      <c r="M4905">
        <v>159134</v>
      </c>
      <c r="N4905">
        <v>70700</v>
      </c>
      <c r="O4905" s="59">
        <v>25445970</v>
      </c>
    </row>
    <row r="4906" spans="1:15" x14ac:dyDescent="0.3">
      <c r="A4906" t="s">
        <v>690</v>
      </c>
      <c r="B4906">
        <v>127.17</v>
      </c>
      <c r="C4906">
        <v>2</v>
      </c>
      <c r="D4906" s="18">
        <v>39307</v>
      </c>
      <c r="E4906" s="18">
        <v>39343</v>
      </c>
      <c r="F4906" t="s">
        <v>5958</v>
      </c>
      <c r="G4906" t="s">
        <v>5969</v>
      </c>
      <c r="H4906" t="s">
        <v>675</v>
      </c>
      <c r="I4906" t="s">
        <v>687</v>
      </c>
      <c r="J4906" t="s">
        <v>688</v>
      </c>
      <c r="K4906" t="s">
        <v>884</v>
      </c>
      <c r="L4906" t="s">
        <v>883</v>
      </c>
      <c r="M4906">
        <v>2537228</v>
      </c>
      <c r="N4906">
        <v>30300</v>
      </c>
      <c r="O4906" s="59">
        <v>26791896</v>
      </c>
    </row>
    <row r="4907" spans="1:15" x14ac:dyDescent="0.3">
      <c r="A4907" t="s">
        <v>676</v>
      </c>
      <c r="B4907">
        <v>110.79</v>
      </c>
      <c r="C4907">
        <v>1</v>
      </c>
      <c r="D4907" s="18">
        <v>39242</v>
      </c>
      <c r="E4907" s="18">
        <v>39265</v>
      </c>
      <c r="F4907" t="s">
        <v>5957</v>
      </c>
      <c r="G4907" t="s">
        <v>5969</v>
      </c>
      <c r="H4907" t="s">
        <v>675</v>
      </c>
      <c r="I4907" t="s">
        <v>678</v>
      </c>
      <c r="J4907" t="s">
        <v>679</v>
      </c>
      <c r="K4907" t="s">
        <v>882</v>
      </c>
      <c r="L4907" t="s">
        <v>881</v>
      </c>
      <c r="M4907">
        <v>2015222</v>
      </c>
      <c r="N4907">
        <v>30300</v>
      </c>
      <c r="O4907" s="59">
        <v>26309542</v>
      </c>
    </row>
    <row r="4908" spans="1:15" x14ac:dyDescent="0.3">
      <c r="A4908" t="s">
        <v>690</v>
      </c>
      <c r="B4908">
        <v>107.91</v>
      </c>
      <c r="C4908">
        <v>2</v>
      </c>
      <c r="D4908" s="18">
        <v>39367</v>
      </c>
      <c r="E4908" s="18">
        <v>39407</v>
      </c>
      <c r="F4908" t="s">
        <v>5959</v>
      </c>
      <c r="G4908" t="s">
        <v>5969</v>
      </c>
      <c r="H4908" t="s">
        <v>681</v>
      </c>
      <c r="I4908" t="s">
        <v>722</v>
      </c>
      <c r="J4908" t="s">
        <v>723</v>
      </c>
      <c r="K4908" t="s">
        <v>880</v>
      </c>
      <c r="L4908" t="s">
        <v>879</v>
      </c>
      <c r="M4908">
        <v>1784033</v>
      </c>
      <c r="N4908">
        <v>16000</v>
      </c>
      <c r="O4908" s="59">
        <v>27328001</v>
      </c>
    </row>
    <row r="4909" spans="1:15" x14ac:dyDescent="0.3">
      <c r="A4909" t="s">
        <v>696</v>
      </c>
      <c r="B4909">
        <v>124.43</v>
      </c>
      <c r="C4909">
        <v>1</v>
      </c>
      <c r="D4909" s="18">
        <v>39122</v>
      </c>
      <c r="E4909" s="18">
        <v>39142</v>
      </c>
      <c r="F4909" t="s">
        <v>5960</v>
      </c>
      <c r="G4909" t="s">
        <v>5969</v>
      </c>
      <c r="H4909" t="s">
        <v>681</v>
      </c>
      <c r="I4909" t="s">
        <v>693</v>
      </c>
      <c r="J4909" t="s">
        <v>694</v>
      </c>
      <c r="K4909" t="s">
        <v>878</v>
      </c>
      <c r="L4909" t="s">
        <v>877</v>
      </c>
      <c r="M4909">
        <v>742853</v>
      </c>
      <c r="N4909">
        <v>16000</v>
      </c>
      <c r="O4909" s="59">
        <v>25373466</v>
      </c>
    </row>
    <row r="4910" spans="1:15" x14ac:dyDescent="0.3">
      <c r="A4910" t="s">
        <v>690</v>
      </c>
      <c r="B4910">
        <v>90.24</v>
      </c>
      <c r="C4910">
        <v>1</v>
      </c>
      <c r="D4910" s="18">
        <v>39298</v>
      </c>
      <c r="E4910" s="18">
        <v>39311</v>
      </c>
      <c r="F4910" t="s">
        <v>5958</v>
      </c>
      <c r="G4910" t="s">
        <v>5969</v>
      </c>
      <c r="H4910" t="s">
        <v>681</v>
      </c>
      <c r="I4910" t="s">
        <v>687</v>
      </c>
      <c r="J4910" t="s">
        <v>688</v>
      </c>
      <c r="K4910" t="s">
        <v>876</v>
      </c>
      <c r="L4910" t="s">
        <v>875</v>
      </c>
      <c r="M4910">
        <v>9195323</v>
      </c>
      <c r="N4910">
        <v>16000</v>
      </c>
      <c r="O4910" s="59">
        <v>26737829</v>
      </c>
    </row>
    <row r="4911" spans="1:15" x14ac:dyDescent="0.3">
      <c r="A4911" t="s">
        <v>690</v>
      </c>
      <c r="B4911">
        <v>98.91</v>
      </c>
      <c r="C4911">
        <v>1</v>
      </c>
      <c r="D4911" s="18">
        <v>39312</v>
      </c>
      <c r="E4911" s="18">
        <v>39343</v>
      </c>
      <c r="F4911" t="s">
        <v>5958</v>
      </c>
      <c r="G4911" t="s">
        <v>5969</v>
      </c>
      <c r="H4911" t="s">
        <v>681</v>
      </c>
      <c r="I4911" t="s">
        <v>711</v>
      </c>
      <c r="J4911" t="s">
        <v>712</v>
      </c>
      <c r="K4911" t="s">
        <v>874</v>
      </c>
      <c r="L4911" t="s">
        <v>873</v>
      </c>
      <c r="M4911">
        <v>2835843</v>
      </c>
      <c r="N4911">
        <v>16000</v>
      </c>
      <c r="O4911" s="59">
        <v>26784009</v>
      </c>
    </row>
    <row r="4912" spans="1:15" x14ac:dyDescent="0.3">
      <c r="A4912" t="s">
        <v>676</v>
      </c>
      <c r="B4912">
        <v>188.07</v>
      </c>
      <c r="C4912">
        <v>2</v>
      </c>
      <c r="D4912" s="18">
        <v>39227</v>
      </c>
      <c r="E4912" s="18">
        <v>39309</v>
      </c>
      <c r="F4912" t="s">
        <v>5957</v>
      </c>
      <c r="G4912" t="s">
        <v>5968</v>
      </c>
      <c r="H4912" t="s">
        <v>755</v>
      </c>
      <c r="I4912" t="s">
        <v>678</v>
      </c>
      <c r="J4912" t="s">
        <v>753</v>
      </c>
      <c r="K4912" t="s">
        <v>872</v>
      </c>
      <c r="L4912" t="s">
        <v>871</v>
      </c>
      <c r="M4912">
        <v>253643</v>
      </c>
      <c r="N4912">
        <v>87000</v>
      </c>
      <c r="O4912" s="59">
        <v>26178887</v>
      </c>
    </row>
    <row r="4913" spans="1:15" x14ac:dyDescent="0.3">
      <c r="A4913" t="s">
        <v>709</v>
      </c>
      <c r="B4913">
        <v>115.68</v>
      </c>
      <c r="C4913">
        <v>2</v>
      </c>
      <c r="D4913" s="18">
        <v>39304</v>
      </c>
      <c r="E4913" s="18">
        <v>39308</v>
      </c>
      <c r="F4913" t="s">
        <v>5958</v>
      </c>
      <c r="G4913" t="s">
        <v>5969</v>
      </c>
      <c r="H4913" t="s">
        <v>681</v>
      </c>
      <c r="I4913" t="s">
        <v>771</v>
      </c>
      <c r="J4913" t="s">
        <v>750</v>
      </c>
      <c r="K4913" t="s">
        <v>870</v>
      </c>
      <c r="L4913" t="s">
        <v>869</v>
      </c>
      <c r="M4913">
        <v>78114</v>
      </c>
      <c r="N4913">
        <v>16000</v>
      </c>
      <c r="O4913" s="59">
        <v>26777424</v>
      </c>
    </row>
    <row r="4914" spans="1:15" x14ac:dyDescent="0.3">
      <c r="A4914" t="s">
        <v>676</v>
      </c>
      <c r="B4914">
        <v>94.77</v>
      </c>
      <c r="C4914">
        <v>1</v>
      </c>
      <c r="D4914" s="18">
        <v>39410</v>
      </c>
      <c r="E4914" s="18">
        <v>39466</v>
      </c>
      <c r="F4914" t="s">
        <v>5959</v>
      </c>
      <c r="G4914" t="s">
        <v>5969</v>
      </c>
      <c r="H4914" t="s">
        <v>681</v>
      </c>
      <c r="I4914" t="s">
        <v>678</v>
      </c>
      <c r="J4914" t="s">
        <v>679</v>
      </c>
      <c r="K4914" t="s">
        <v>868</v>
      </c>
      <c r="L4914" t="s">
        <v>867</v>
      </c>
      <c r="M4914">
        <v>2229378</v>
      </c>
      <c r="N4914">
        <v>16000</v>
      </c>
      <c r="O4914" s="59">
        <v>27612793</v>
      </c>
    </row>
    <row r="4915" spans="1:15" x14ac:dyDescent="0.3">
      <c r="A4915" t="s">
        <v>696</v>
      </c>
      <c r="B4915">
        <v>182.38</v>
      </c>
      <c r="C4915">
        <v>3</v>
      </c>
      <c r="D4915" s="18">
        <v>39145</v>
      </c>
      <c r="E4915" s="18">
        <v>39169</v>
      </c>
      <c r="F4915" t="s">
        <v>5960</v>
      </c>
      <c r="G4915" t="s">
        <v>5969</v>
      </c>
      <c r="H4915" t="s">
        <v>699</v>
      </c>
      <c r="I4915" t="s">
        <v>693</v>
      </c>
      <c r="J4915" t="s">
        <v>694</v>
      </c>
      <c r="K4915" t="s">
        <v>866</v>
      </c>
      <c r="L4915" t="s">
        <v>865</v>
      </c>
      <c r="M4915">
        <v>961903</v>
      </c>
      <c r="N4915">
        <v>70700</v>
      </c>
      <c r="O4915" s="59">
        <v>25547520</v>
      </c>
    </row>
    <row r="4916" spans="1:15" x14ac:dyDescent="0.3">
      <c r="A4916" t="s">
        <v>690</v>
      </c>
      <c r="B4916">
        <v>98.91</v>
      </c>
      <c r="C4916">
        <v>1</v>
      </c>
      <c r="D4916" s="18">
        <v>39405</v>
      </c>
      <c r="E4916" s="18">
        <v>39439</v>
      </c>
      <c r="F4916" t="s">
        <v>5959</v>
      </c>
      <c r="G4916" t="s">
        <v>5969</v>
      </c>
      <c r="H4916" t="s">
        <v>681</v>
      </c>
      <c r="I4916" t="s">
        <v>711</v>
      </c>
      <c r="J4916" t="s">
        <v>712</v>
      </c>
      <c r="K4916" t="s">
        <v>864</v>
      </c>
      <c r="L4916" t="s">
        <v>863</v>
      </c>
      <c r="M4916">
        <v>158066</v>
      </c>
      <c r="N4916">
        <v>16000</v>
      </c>
      <c r="O4916" s="59">
        <v>27492618</v>
      </c>
    </row>
    <row r="4917" spans="1:15" x14ac:dyDescent="0.3">
      <c r="A4917" t="s">
        <v>696</v>
      </c>
      <c r="B4917">
        <v>124.43</v>
      </c>
      <c r="C4917">
        <v>1</v>
      </c>
      <c r="D4917" s="18">
        <v>39126</v>
      </c>
      <c r="E4917" s="18">
        <v>39130</v>
      </c>
      <c r="F4917" t="s">
        <v>5960</v>
      </c>
      <c r="G4917" t="s">
        <v>5969</v>
      </c>
      <c r="H4917" t="s">
        <v>681</v>
      </c>
      <c r="I4917" t="s">
        <v>693</v>
      </c>
      <c r="J4917" t="s">
        <v>694</v>
      </c>
      <c r="K4917" t="s">
        <v>862</v>
      </c>
      <c r="L4917" t="s">
        <v>861</v>
      </c>
      <c r="M4917">
        <v>789588</v>
      </c>
      <c r="N4917">
        <v>16000</v>
      </c>
      <c r="O4917" s="59">
        <v>25424007</v>
      </c>
    </row>
    <row r="4918" spans="1:15" x14ac:dyDescent="0.3">
      <c r="A4918" t="s">
        <v>676</v>
      </c>
      <c r="B4918">
        <v>94.77</v>
      </c>
      <c r="C4918">
        <v>1</v>
      </c>
      <c r="D4918" s="18">
        <v>39333</v>
      </c>
      <c r="E4918" s="18">
        <v>39338</v>
      </c>
      <c r="F4918" t="s">
        <v>5958</v>
      </c>
      <c r="G4918" t="s">
        <v>5969</v>
      </c>
      <c r="H4918" t="s">
        <v>681</v>
      </c>
      <c r="I4918" t="s">
        <v>678</v>
      </c>
      <c r="J4918" t="s">
        <v>679</v>
      </c>
      <c r="K4918" t="s">
        <v>678</v>
      </c>
      <c r="L4918" t="s">
        <v>860</v>
      </c>
      <c r="M4918">
        <v>2484277</v>
      </c>
      <c r="N4918">
        <v>16000</v>
      </c>
      <c r="O4918" s="59">
        <v>27010840</v>
      </c>
    </row>
    <row r="4919" spans="1:15" x14ac:dyDescent="0.3">
      <c r="A4919" t="s">
        <v>709</v>
      </c>
      <c r="B4919">
        <v>169.58</v>
      </c>
      <c r="C4919">
        <v>2</v>
      </c>
      <c r="D4919" s="18">
        <v>39109</v>
      </c>
      <c r="E4919" s="18">
        <v>39144</v>
      </c>
      <c r="F4919" t="s">
        <v>5960</v>
      </c>
      <c r="G4919" t="s">
        <v>5969</v>
      </c>
      <c r="H4919" t="s">
        <v>699</v>
      </c>
      <c r="I4919" t="s">
        <v>706</v>
      </c>
      <c r="J4919" t="s">
        <v>762</v>
      </c>
      <c r="K4919" t="s">
        <v>791</v>
      </c>
      <c r="L4919" t="s">
        <v>790</v>
      </c>
      <c r="M4919">
        <v>944494</v>
      </c>
      <c r="N4919">
        <v>70700</v>
      </c>
      <c r="O4919" s="59">
        <v>25294723</v>
      </c>
    </row>
    <row r="4920" spans="1:15" x14ac:dyDescent="0.3">
      <c r="A4920" t="s">
        <v>696</v>
      </c>
      <c r="B4920">
        <v>154.55000000000001</v>
      </c>
      <c r="C4920">
        <v>2</v>
      </c>
      <c r="D4920" s="18">
        <v>39293</v>
      </c>
      <c r="E4920" s="18">
        <v>39304</v>
      </c>
      <c r="F4920" t="s">
        <v>5958</v>
      </c>
      <c r="G4920" t="s">
        <v>5968</v>
      </c>
      <c r="H4920" t="s">
        <v>720</v>
      </c>
      <c r="I4920" t="s">
        <v>693</v>
      </c>
      <c r="J4920" t="s">
        <v>694</v>
      </c>
      <c r="K4920" t="s">
        <v>859</v>
      </c>
      <c r="L4920" t="s">
        <v>858</v>
      </c>
      <c r="M4920">
        <v>329054</v>
      </c>
      <c r="N4920">
        <v>90830</v>
      </c>
      <c r="O4920" s="59">
        <v>2268708</v>
      </c>
    </row>
    <row r="4921" spans="1:15" x14ac:dyDescent="0.3">
      <c r="A4921" t="s">
        <v>696</v>
      </c>
      <c r="B4921">
        <v>119.64</v>
      </c>
      <c r="C4921">
        <v>1</v>
      </c>
      <c r="D4921" s="18">
        <v>39097</v>
      </c>
      <c r="E4921" s="18">
        <v>39113</v>
      </c>
      <c r="F4921" t="s">
        <v>5960</v>
      </c>
      <c r="G4921" t="s">
        <v>5969</v>
      </c>
      <c r="H4921" t="s">
        <v>681</v>
      </c>
      <c r="I4921" t="s">
        <v>693</v>
      </c>
      <c r="J4921" t="s">
        <v>694</v>
      </c>
      <c r="K4921" t="s">
        <v>857</v>
      </c>
      <c r="L4921" t="s">
        <v>856</v>
      </c>
      <c r="M4921">
        <v>367684</v>
      </c>
      <c r="N4921">
        <v>16000</v>
      </c>
      <c r="O4921" s="59">
        <v>1931562</v>
      </c>
    </row>
    <row r="4922" spans="1:15" x14ac:dyDescent="0.3">
      <c r="A4922" t="s">
        <v>696</v>
      </c>
      <c r="B4922">
        <v>124.43</v>
      </c>
      <c r="C4922">
        <v>1</v>
      </c>
      <c r="D4922" s="18">
        <v>39188</v>
      </c>
      <c r="E4922" s="18">
        <v>39200</v>
      </c>
      <c r="F4922" t="s">
        <v>5957</v>
      </c>
      <c r="G4922" t="s">
        <v>5969</v>
      </c>
      <c r="H4922" t="s">
        <v>681</v>
      </c>
      <c r="I4922" t="s">
        <v>693</v>
      </c>
      <c r="J4922" t="s">
        <v>694</v>
      </c>
      <c r="K4922" t="s">
        <v>733</v>
      </c>
      <c r="L4922" t="s">
        <v>855</v>
      </c>
      <c r="M4922">
        <v>2831297</v>
      </c>
      <c r="N4922">
        <v>16000</v>
      </c>
      <c r="O4922" s="59">
        <v>25887150</v>
      </c>
    </row>
    <row r="4923" spans="1:15" x14ac:dyDescent="0.3">
      <c r="A4923" t="s">
        <v>690</v>
      </c>
      <c r="B4923">
        <v>98.91</v>
      </c>
      <c r="C4923">
        <v>1</v>
      </c>
      <c r="D4923" s="18">
        <v>39289</v>
      </c>
      <c r="E4923" s="18">
        <v>39293</v>
      </c>
      <c r="F4923" t="s">
        <v>5958</v>
      </c>
      <c r="G4923" t="s">
        <v>5969</v>
      </c>
      <c r="H4923" t="s">
        <v>681</v>
      </c>
      <c r="I4923" t="s">
        <v>711</v>
      </c>
      <c r="J4923" t="s">
        <v>712</v>
      </c>
      <c r="K4923" t="s">
        <v>854</v>
      </c>
      <c r="L4923" t="s">
        <v>853</v>
      </c>
      <c r="M4923">
        <v>772731</v>
      </c>
      <c r="N4923">
        <v>16000</v>
      </c>
      <c r="O4923" s="59">
        <v>26621601</v>
      </c>
    </row>
    <row r="4924" spans="1:15" x14ac:dyDescent="0.3">
      <c r="A4924" t="s">
        <v>690</v>
      </c>
      <c r="B4924">
        <v>112.39</v>
      </c>
      <c r="C4924">
        <v>1</v>
      </c>
      <c r="D4924" s="18">
        <v>39097</v>
      </c>
      <c r="E4924" s="18">
        <v>39120</v>
      </c>
      <c r="F4924" t="s">
        <v>5960</v>
      </c>
      <c r="G4924" t="s">
        <v>5969</v>
      </c>
      <c r="H4924" t="s">
        <v>681</v>
      </c>
      <c r="I4924" t="s">
        <v>722</v>
      </c>
      <c r="J4924" t="s">
        <v>797</v>
      </c>
      <c r="K4924" t="s">
        <v>852</v>
      </c>
      <c r="L4924" t="s">
        <v>829</v>
      </c>
      <c r="M4924">
        <v>104796</v>
      </c>
      <c r="N4924">
        <v>16000</v>
      </c>
      <c r="O4924" s="59">
        <v>25205220</v>
      </c>
    </row>
    <row r="4925" spans="1:15" x14ac:dyDescent="0.3">
      <c r="A4925" t="s">
        <v>676</v>
      </c>
      <c r="B4925">
        <v>108.51</v>
      </c>
      <c r="C4925">
        <v>1</v>
      </c>
      <c r="D4925" s="18">
        <v>39384</v>
      </c>
      <c r="E4925" s="18">
        <v>39387</v>
      </c>
      <c r="F4925" t="s">
        <v>5959</v>
      </c>
      <c r="G4925" t="s">
        <v>5969</v>
      </c>
      <c r="H4925" t="s">
        <v>681</v>
      </c>
      <c r="I4925" t="s">
        <v>672</v>
      </c>
      <c r="J4925" t="s">
        <v>851</v>
      </c>
      <c r="K4925" t="s">
        <v>672</v>
      </c>
      <c r="L4925" t="s">
        <v>850</v>
      </c>
      <c r="M4925">
        <v>273848</v>
      </c>
      <c r="N4925">
        <v>16000</v>
      </c>
      <c r="O4925" s="59">
        <v>27392315</v>
      </c>
    </row>
    <row r="4926" spans="1:15" x14ac:dyDescent="0.3">
      <c r="A4926" t="s">
        <v>696</v>
      </c>
      <c r="B4926">
        <v>168.82</v>
      </c>
      <c r="C4926">
        <v>2</v>
      </c>
      <c r="D4926" s="18">
        <v>39220</v>
      </c>
      <c r="E4926" s="18">
        <v>39222</v>
      </c>
      <c r="F4926" t="s">
        <v>5957</v>
      </c>
      <c r="G4926" t="s">
        <v>5968</v>
      </c>
      <c r="H4926" t="s">
        <v>720</v>
      </c>
      <c r="I4926" t="s">
        <v>693</v>
      </c>
      <c r="J4926" t="s">
        <v>694</v>
      </c>
      <c r="K4926" t="s">
        <v>849</v>
      </c>
      <c r="L4926" t="s">
        <v>848</v>
      </c>
      <c r="M4926">
        <v>2626924</v>
      </c>
      <c r="N4926">
        <v>90830</v>
      </c>
      <c r="O4926" s="59">
        <v>26152015</v>
      </c>
    </row>
    <row r="4927" spans="1:15" x14ac:dyDescent="0.3">
      <c r="A4927" t="s">
        <v>690</v>
      </c>
      <c r="B4927">
        <v>136.75</v>
      </c>
      <c r="C4927">
        <v>2</v>
      </c>
      <c r="D4927" s="18">
        <v>39131</v>
      </c>
      <c r="E4927" s="18">
        <v>39148</v>
      </c>
      <c r="F4927" t="s">
        <v>5960</v>
      </c>
      <c r="G4927" t="s">
        <v>5969</v>
      </c>
      <c r="H4927" t="s">
        <v>675</v>
      </c>
      <c r="I4927" t="s">
        <v>687</v>
      </c>
      <c r="J4927" t="s">
        <v>688</v>
      </c>
      <c r="K4927" t="s">
        <v>847</v>
      </c>
      <c r="L4927" t="s">
        <v>846</v>
      </c>
      <c r="M4927">
        <v>2829793</v>
      </c>
      <c r="N4927">
        <v>30300</v>
      </c>
      <c r="O4927" s="59">
        <v>25466766</v>
      </c>
    </row>
    <row r="4928" spans="1:15" x14ac:dyDescent="0.3">
      <c r="A4928" t="s">
        <v>690</v>
      </c>
      <c r="B4928">
        <v>171.66</v>
      </c>
      <c r="C4928">
        <v>2</v>
      </c>
      <c r="D4928" s="18">
        <v>39291</v>
      </c>
      <c r="E4928" s="18">
        <v>39292</v>
      </c>
      <c r="F4928" t="s">
        <v>5958</v>
      </c>
      <c r="G4928" t="s">
        <v>5969</v>
      </c>
      <c r="H4928" t="s">
        <v>699</v>
      </c>
      <c r="I4928" t="s">
        <v>711</v>
      </c>
      <c r="J4928" t="s">
        <v>712</v>
      </c>
      <c r="K4928" t="s">
        <v>801</v>
      </c>
      <c r="L4928" t="s">
        <v>845</v>
      </c>
      <c r="M4928">
        <v>1978500</v>
      </c>
      <c r="N4928">
        <v>70700</v>
      </c>
      <c r="O4928" s="59">
        <v>26664117</v>
      </c>
    </row>
    <row r="4929" spans="1:15" x14ac:dyDescent="0.3">
      <c r="A4929" t="s">
        <v>690</v>
      </c>
      <c r="B4929">
        <v>157.52000000000001</v>
      </c>
      <c r="C4929">
        <v>3</v>
      </c>
      <c r="D4929" s="18">
        <v>39097</v>
      </c>
      <c r="E4929" s="18">
        <v>39101</v>
      </c>
      <c r="F4929" t="s">
        <v>5960</v>
      </c>
      <c r="G4929" t="s">
        <v>5969</v>
      </c>
      <c r="H4929" t="s">
        <v>675</v>
      </c>
      <c r="I4929" t="s">
        <v>722</v>
      </c>
      <c r="J4929" t="s">
        <v>843</v>
      </c>
      <c r="K4929" t="s">
        <v>844</v>
      </c>
      <c r="L4929" t="s">
        <v>842</v>
      </c>
      <c r="M4929">
        <v>125457</v>
      </c>
      <c r="N4929">
        <v>30300</v>
      </c>
      <c r="O4929" s="59">
        <v>25207074</v>
      </c>
    </row>
    <row r="4930" spans="1:15" x14ac:dyDescent="0.3">
      <c r="A4930" t="s">
        <v>690</v>
      </c>
      <c r="B4930">
        <v>138.24</v>
      </c>
      <c r="C4930">
        <v>3</v>
      </c>
      <c r="D4930" s="18">
        <v>39207</v>
      </c>
      <c r="E4930" s="18">
        <v>39234</v>
      </c>
      <c r="F4930" t="s">
        <v>5957</v>
      </c>
      <c r="G4930" t="s">
        <v>5969</v>
      </c>
      <c r="H4930" t="s">
        <v>675</v>
      </c>
      <c r="I4930" t="s">
        <v>839</v>
      </c>
      <c r="J4930" t="s">
        <v>840</v>
      </c>
      <c r="K4930" t="s">
        <v>841</v>
      </c>
      <c r="L4930" t="s">
        <v>838</v>
      </c>
      <c r="M4930">
        <v>773901</v>
      </c>
      <c r="N4930">
        <v>30300</v>
      </c>
      <c r="O4930" s="59">
        <v>26040061</v>
      </c>
    </row>
    <row r="4931" spans="1:15" x14ac:dyDescent="0.3">
      <c r="A4931" t="s">
        <v>690</v>
      </c>
      <c r="B4931">
        <v>90.24</v>
      </c>
      <c r="C4931">
        <v>1</v>
      </c>
      <c r="D4931" s="18">
        <v>39410</v>
      </c>
      <c r="E4931" s="18">
        <v>39433</v>
      </c>
      <c r="F4931" t="s">
        <v>5959</v>
      </c>
      <c r="G4931" t="s">
        <v>5969</v>
      </c>
      <c r="H4931" t="s">
        <v>681</v>
      </c>
      <c r="I4931" t="s">
        <v>687</v>
      </c>
      <c r="J4931" t="s">
        <v>688</v>
      </c>
      <c r="K4931" t="s">
        <v>837</v>
      </c>
      <c r="L4931" t="s">
        <v>836</v>
      </c>
      <c r="M4931">
        <v>9195673</v>
      </c>
      <c r="N4931">
        <v>16000</v>
      </c>
      <c r="O4931" s="59">
        <v>2478064</v>
      </c>
    </row>
    <row r="4932" spans="1:15" x14ac:dyDescent="0.3">
      <c r="A4932" t="s">
        <v>696</v>
      </c>
      <c r="B4932">
        <v>181.28</v>
      </c>
      <c r="C4932">
        <v>3</v>
      </c>
      <c r="D4932" s="18">
        <v>39097</v>
      </c>
      <c r="E4932" s="18">
        <v>39109</v>
      </c>
      <c r="F4932" t="s">
        <v>5960</v>
      </c>
      <c r="G4932" t="s">
        <v>5969</v>
      </c>
      <c r="H4932" t="s">
        <v>699</v>
      </c>
      <c r="I4932" t="s">
        <v>693</v>
      </c>
      <c r="J4932" t="s">
        <v>694</v>
      </c>
      <c r="K4932" t="s">
        <v>733</v>
      </c>
      <c r="L4932" t="s">
        <v>835</v>
      </c>
      <c r="M4932">
        <v>961719</v>
      </c>
      <c r="N4932">
        <v>70700</v>
      </c>
      <c r="O4932" s="59">
        <v>1855487</v>
      </c>
    </row>
    <row r="4933" spans="1:15" x14ac:dyDescent="0.3">
      <c r="A4933" t="s">
        <v>709</v>
      </c>
      <c r="B4933">
        <v>156.27000000000001</v>
      </c>
      <c r="C4933">
        <v>2</v>
      </c>
      <c r="D4933" s="18">
        <v>39290</v>
      </c>
      <c r="E4933" s="18">
        <v>39321</v>
      </c>
      <c r="F4933" t="s">
        <v>5958</v>
      </c>
      <c r="G4933" t="s">
        <v>5969</v>
      </c>
      <c r="H4933" t="s">
        <v>675</v>
      </c>
      <c r="I4933" t="s">
        <v>746</v>
      </c>
      <c r="J4933" t="s">
        <v>833</v>
      </c>
      <c r="K4933" t="s">
        <v>834</v>
      </c>
      <c r="L4933" t="s">
        <v>832</v>
      </c>
      <c r="M4933">
        <v>9236328</v>
      </c>
      <c r="N4933">
        <v>30300</v>
      </c>
      <c r="O4933" s="59">
        <v>17750652</v>
      </c>
    </row>
    <row r="4934" spans="1:15" x14ac:dyDescent="0.3">
      <c r="A4934" t="s">
        <v>676</v>
      </c>
      <c r="B4934">
        <v>119.38</v>
      </c>
      <c r="C4934">
        <v>1</v>
      </c>
      <c r="D4934" s="18">
        <v>39303</v>
      </c>
      <c r="E4934" s="18">
        <v>39320</v>
      </c>
      <c r="F4934" t="s">
        <v>5958</v>
      </c>
      <c r="G4934" t="s">
        <v>5969</v>
      </c>
      <c r="H4934" t="s">
        <v>681</v>
      </c>
      <c r="I4934" t="s">
        <v>672</v>
      </c>
      <c r="J4934" t="s">
        <v>673</v>
      </c>
      <c r="K4934" t="s">
        <v>674</v>
      </c>
      <c r="L4934" t="s">
        <v>831</v>
      </c>
      <c r="M4934">
        <v>276952</v>
      </c>
      <c r="N4934">
        <v>16000</v>
      </c>
      <c r="O4934" s="59">
        <v>26738518</v>
      </c>
    </row>
    <row r="4935" spans="1:15" x14ac:dyDescent="0.3">
      <c r="A4935" t="s">
        <v>690</v>
      </c>
      <c r="B4935">
        <v>98.91</v>
      </c>
      <c r="C4935">
        <v>1</v>
      </c>
      <c r="D4935" s="18">
        <v>39250</v>
      </c>
      <c r="E4935" s="18">
        <v>39255</v>
      </c>
      <c r="F4935" t="s">
        <v>5957</v>
      </c>
      <c r="G4935" t="s">
        <v>5969</v>
      </c>
      <c r="H4935" t="s">
        <v>681</v>
      </c>
      <c r="I4935" t="s">
        <v>711</v>
      </c>
      <c r="J4935" t="s">
        <v>712</v>
      </c>
      <c r="K4935" t="s">
        <v>830</v>
      </c>
      <c r="L4935" t="s">
        <v>829</v>
      </c>
      <c r="M4935">
        <v>2569506</v>
      </c>
      <c r="N4935">
        <v>16000</v>
      </c>
      <c r="O4935" s="59">
        <v>26479384</v>
      </c>
    </row>
    <row r="4936" spans="1:15" x14ac:dyDescent="0.3">
      <c r="A4936" t="s">
        <v>696</v>
      </c>
      <c r="B4936">
        <v>174.63</v>
      </c>
      <c r="C4936">
        <v>3</v>
      </c>
      <c r="D4936" s="18">
        <v>39375</v>
      </c>
      <c r="E4936" s="18">
        <v>39397</v>
      </c>
      <c r="F4936" t="s">
        <v>5959</v>
      </c>
      <c r="G4936" t="s">
        <v>5968</v>
      </c>
      <c r="H4936" t="s">
        <v>720</v>
      </c>
      <c r="I4936" t="s">
        <v>693</v>
      </c>
      <c r="J4936" t="s">
        <v>694</v>
      </c>
      <c r="K4936" t="s">
        <v>828</v>
      </c>
      <c r="L4936" t="s">
        <v>827</v>
      </c>
      <c r="M4936">
        <v>2157232</v>
      </c>
      <c r="N4936">
        <v>90830</v>
      </c>
      <c r="O4936" s="59">
        <v>27510930</v>
      </c>
    </row>
    <row r="4937" spans="1:15" x14ac:dyDescent="0.3">
      <c r="A4937" t="s">
        <v>690</v>
      </c>
      <c r="B4937">
        <v>121.13</v>
      </c>
      <c r="C4937">
        <v>1</v>
      </c>
      <c r="D4937" s="18">
        <v>39138</v>
      </c>
      <c r="E4937" s="18">
        <v>39146</v>
      </c>
      <c r="F4937" t="s">
        <v>5960</v>
      </c>
      <c r="G4937" t="s">
        <v>5969</v>
      </c>
      <c r="H4937" t="s">
        <v>675</v>
      </c>
      <c r="I4937" t="s">
        <v>711</v>
      </c>
      <c r="J4937" t="s">
        <v>712</v>
      </c>
      <c r="K4937" t="s">
        <v>826</v>
      </c>
      <c r="L4937" t="s">
        <v>825</v>
      </c>
      <c r="M4937">
        <v>136557</v>
      </c>
      <c r="N4937">
        <v>30300</v>
      </c>
      <c r="O4937" s="59">
        <v>25505770</v>
      </c>
    </row>
    <row r="4938" spans="1:15" x14ac:dyDescent="0.3">
      <c r="A4938" t="s">
        <v>690</v>
      </c>
      <c r="B4938">
        <v>98.91</v>
      </c>
      <c r="C4938">
        <v>1</v>
      </c>
      <c r="D4938" s="18">
        <v>39408</v>
      </c>
      <c r="E4938" s="18">
        <v>39431</v>
      </c>
      <c r="F4938" t="s">
        <v>5959</v>
      </c>
      <c r="G4938" t="s">
        <v>5969</v>
      </c>
      <c r="H4938" t="s">
        <v>681</v>
      </c>
      <c r="I4938" t="s">
        <v>711</v>
      </c>
      <c r="J4938" t="s">
        <v>712</v>
      </c>
      <c r="K4938" t="s">
        <v>824</v>
      </c>
      <c r="L4938" t="s">
        <v>823</v>
      </c>
      <c r="M4938">
        <v>2304207</v>
      </c>
      <c r="N4938">
        <v>16000</v>
      </c>
      <c r="O4938" s="59">
        <v>27492746</v>
      </c>
    </row>
    <row r="4939" spans="1:15" x14ac:dyDescent="0.3">
      <c r="A4939" t="s">
        <v>690</v>
      </c>
      <c r="B4939">
        <v>112.39</v>
      </c>
      <c r="C4939">
        <v>1</v>
      </c>
      <c r="D4939" s="18">
        <v>39419</v>
      </c>
      <c r="E4939" s="18">
        <v>39422</v>
      </c>
      <c r="F4939" t="s">
        <v>5959</v>
      </c>
      <c r="G4939" t="s">
        <v>5969</v>
      </c>
      <c r="H4939" t="s">
        <v>681</v>
      </c>
      <c r="I4939" t="s">
        <v>722</v>
      </c>
      <c r="J4939" t="s">
        <v>797</v>
      </c>
      <c r="K4939" t="s">
        <v>822</v>
      </c>
      <c r="L4939" t="s">
        <v>821</v>
      </c>
      <c r="M4939">
        <v>107524</v>
      </c>
      <c r="N4939">
        <v>16000</v>
      </c>
      <c r="O4939" s="59">
        <v>27705007</v>
      </c>
    </row>
    <row r="4940" spans="1:15" x14ac:dyDescent="0.3">
      <c r="A4940" t="s">
        <v>696</v>
      </c>
      <c r="B4940">
        <v>181.28</v>
      </c>
      <c r="C4940">
        <v>3</v>
      </c>
      <c r="D4940" s="18">
        <v>39291</v>
      </c>
      <c r="E4940" s="18">
        <v>39304</v>
      </c>
      <c r="F4940" t="s">
        <v>5958</v>
      </c>
      <c r="G4940" t="s">
        <v>5969</v>
      </c>
      <c r="H4940" t="s">
        <v>699</v>
      </c>
      <c r="I4940" t="s">
        <v>693</v>
      </c>
      <c r="J4940" t="s">
        <v>694</v>
      </c>
      <c r="K4940" t="s">
        <v>820</v>
      </c>
      <c r="L4940" t="s">
        <v>819</v>
      </c>
      <c r="M4940">
        <v>961637</v>
      </c>
      <c r="N4940">
        <v>70700</v>
      </c>
      <c r="O4940" s="59">
        <v>26666121</v>
      </c>
    </row>
    <row r="4941" spans="1:15" x14ac:dyDescent="0.3">
      <c r="A4941" t="s">
        <v>696</v>
      </c>
      <c r="B4941">
        <v>181.28</v>
      </c>
      <c r="C4941">
        <v>3</v>
      </c>
      <c r="D4941" s="18">
        <v>39157</v>
      </c>
      <c r="E4941" s="18">
        <v>39177</v>
      </c>
      <c r="F4941" t="s">
        <v>5960</v>
      </c>
      <c r="G4941" t="s">
        <v>5969</v>
      </c>
      <c r="H4941" t="s">
        <v>699</v>
      </c>
      <c r="I4941" t="s">
        <v>693</v>
      </c>
      <c r="J4941" t="s">
        <v>694</v>
      </c>
      <c r="K4941" t="s">
        <v>733</v>
      </c>
      <c r="L4941" t="s">
        <v>818</v>
      </c>
      <c r="M4941">
        <v>961707</v>
      </c>
      <c r="N4941">
        <v>70700</v>
      </c>
      <c r="O4941" s="59">
        <v>25650897</v>
      </c>
    </row>
    <row r="4942" spans="1:15" x14ac:dyDescent="0.3">
      <c r="A4942" t="s">
        <v>709</v>
      </c>
      <c r="B4942">
        <v>180.22</v>
      </c>
      <c r="C4942">
        <v>2</v>
      </c>
      <c r="D4942" s="18">
        <v>39423</v>
      </c>
      <c r="E4942" s="18">
        <v>39448</v>
      </c>
      <c r="F4942" t="s">
        <v>5959</v>
      </c>
      <c r="G4942" t="s">
        <v>5969</v>
      </c>
      <c r="H4942" t="s">
        <v>699</v>
      </c>
      <c r="I4942" t="s">
        <v>771</v>
      </c>
      <c r="J4942" t="s">
        <v>750</v>
      </c>
      <c r="K4942" t="s">
        <v>817</v>
      </c>
      <c r="L4942" t="s">
        <v>816</v>
      </c>
      <c r="M4942">
        <v>930293</v>
      </c>
      <c r="N4942">
        <v>70700</v>
      </c>
      <c r="O4942" s="59">
        <v>27696336</v>
      </c>
    </row>
    <row r="4943" spans="1:15" x14ac:dyDescent="0.3">
      <c r="A4943" t="s">
        <v>690</v>
      </c>
      <c r="B4943">
        <v>90.24</v>
      </c>
      <c r="C4943">
        <v>1</v>
      </c>
      <c r="D4943" s="18">
        <v>39118</v>
      </c>
      <c r="E4943" s="18">
        <v>39134</v>
      </c>
      <c r="F4943" t="s">
        <v>5960</v>
      </c>
      <c r="G4943" t="s">
        <v>5969</v>
      </c>
      <c r="H4943" t="s">
        <v>681</v>
      </c>
      <c r="I4943" t="s">
        <v>687</v>
      </c>
      <c r="J4943" t="s">
        <v>688</v>
      </c>
      <c r="K4943" t="s">
        <v>815</v>
      </c>
      <c r="L4943" t="s">
        <v>814</v>
      </c>
      <c r="M4943">
        <v>9195668</v>
      </c>
      <c r="N4943">
        <v>16000</v>
      </c>
      <c r="O4943" s="59">
        <v>25365854</v>
      </c>
    </row>
    <row r="4944" spans="1:15" x14ac:dyDescent="0.3">
      <c r="A4944" t="s">
        <v>709</v>
      </c>
      <c r="B4944">
        <v>145.01</v>
      </c>
      <c r="C4944">
        <v>2</v>
      </c>
      <c r="D4944" s="18">
        <v>39304</v>
      </c>
      <c r="E4944" s="18">
        <v>39347</v>
      </c>
      <c r="F4944" t="s">
        <v>5958</v>
      </c>
      <c r="G4944" t="s">
        <v>5969</v>
      </c>
      <c r="H4944" t="s">
        <v>675</v>
      </c>
      <c r="I4944" t="s">
        <v>706</v>
      </c>
      <c r="J4944" t="s">
        <v>707</v>
      </c>
      <c r="K4944" t="s">
        <v>813</v>
      </c>
      <c r="L4944" t="s">
        <v>812</v>
      </c>
      <c r="M4944">
        <v>2911123</v>
      </c>
      <c r="N4944">
        <v>30300</v>
      </c>
      <c r="O4944" s="59">
        <v>26785606</v>
      </c>
    </row>
    <row r="4945" spans="1:15" x14ac:dyDescent="0.3">
      <c r="A4945" t="s">
        <v>696</v>
      </c>
      <c r="B4945">
        <v>157.91999999999999</v>
      </c>
      <c r="C4945">
        <v>3</v>
      </c>
      <c r="D4945" s="18">
        <v>39312</v>
      </c>
      <c r="E4945" s="18">
        <v>39332</v>
      </c>
      <c r="F4945" t="s">
        <v>5958</v>
      </c>
      <c r="G4945" t="s">
        <v>5969</v>
      </c>
      <c r="H4945" t="s">
        <v>675</v>
      </c>
      <c r="I4945" t="s">
        <v>693</v>
      </c>
      <c r="J4945" t="s">
        <v>694</v>
      </c>
      <c r="K4945" t="s">
        <v>811</v>
      </c>
      <c r="L4945" t="s">
        <v>810</v>
      </c>
      <c r="M4945">
        <v>2697838</v>
      </c>
      <c r="N4945">
        <v>30300</v>
      </c>
      <c r="O4945" s="59">
        <v>26964274</v>
      </c>
    </row>
    <row r="4946" spans="1:15" x14ac:dyDescent="0.3">
      <c r="A4946" t="s">
        <v>696</v>
      </c>
      <c r="B4946">
        <v>157.82</v>
      </c>
      <c r="C4946">
        <v>3</v>
      </c>
      <c r="D4946" s="18">
        <v>39298</v>
      </c>
      <c r="E4946" s="18">
        <v>39320</v>
      </c>
      <c r="F4946" t="s">
        <v>5958</v>
      </c>
      <c r="G4946" t="s">
        <v>5969</v>
      </c>
      <c r="H4946" t="s">
        <v>675</v>
      </c>
      <c r="I4946" t="s">
        <v>765</v>
      </c>
      <c r="J4946" t="s">
        <v>766</v>
      </c>
      <c r="K4946" t="s">
        <v>809</v>
      </c>
      <c r="L4946" t="s">
        <v>808</v>
      </c>
      <c r="M4946">
        <v>340025</v>
      </c>
      <c r="N4946">
        <v>30300</v>
      </c>
      <c r="O4946" s="59">
        <v>26743536</v>
      </c>
    </row>
    <row r="4947" spans="1:15" x14ac:dyDescent="0.3">
      <c r="A4947" t="s">
        <v>696</v>
      </c>
      <c r="B4947">
        <v>115.76</v>
      </c>
      <c r="C4947">
        <v>1</v>
      </c>
      <c r="D4947" s="18">
        <v>39313</v>
      </c>
      <c r="E4947" s="18">
        <v>39335</v>
      </c>
      <c r="F4947" t="s">
        <v>5958</v>
      </c>
      <c r="G4947" t="s">
        <v>5969</v>
      </c>
      <c r="H4947" t="s">
        <v>681</v>
      </c>
      <c r="I4947" t="s">
        <v>693</v>
      </c>
      <c r="J4947" t="s">
        <v>694</v>
      </c>
      <c r="K4947" t="s">
        <v>807</v>
      </c>
      <c r="L4947" t="s">
        <v>806</v>
      </c>
      <c r="M4947">
        <v>369947</v>
      </c>
      <c r="N4947">
        <v>16000</v>
      </c>
      <c r="O4947" s="59">
        <v>26854577</v>
      </c>
    </row>
    <row r="4948" spans="1:15" x14ac:dyDescent="0.3">
      <c r="A4948" t="s">
        <v>696</v>
      </c>
      <c r="B4948">
        <v>112.13</v>
      </c>
      <c r="C4948">
        <v>2</v>
      </c>
      <c r="D4948" s="18">
        <v>39181</v>
      </c>
      <c r="E4948" s="18">
        <v>39198</v>
      </c>
      <c r="F4948" t="s">
        <v>5957</v>
      </c>
      <c r="G4948" t="s">
        <v>5969</v>
      </c>
      <c r="H4948" t="s">
        <v>681</v>
      </c>
      <c r="I4948" t="s">
        <v>765</v>
      </c>
      <c r="J4948" t="s">
        <v>766</v>
      </c>
      <c r="K4948" t="s">
        <v>765</v>
      </c>
      <c r="L4948" t="s">
        <v>805</v>
      </c>
      <c r="M4948">
        <v>2813614</v>
      </c>
      <c r="N4948">
        <v>16000</v>
      </c>
      <c r="O4948" s="59">
        <v>25885329</v>
      </c>
    </row>
    <row r="4949" spans="1:15" x14ac:dyDescent="0.3">
      <c r="A4949" t="s">
        <v>690</v>
      </c>
      <c r="B4949">
        <v>157.52000000000001</v>
      </c>
      <c r="C4949">
        <v>3</v>
      </c>
      <c r="D4949" s="18">
        <v>39305</v>
      </c>
      <c r="E4949" s="18">
        <v>39309</v>
      </c>
      <c r="F4949" t="s">
        <v>5958</v>
      </c>
      <c r="G4949" t="s">
        <v>5969</v>
      </c>
      <c r="H4949" t="s">
        <v>675</v>
      </c>
      <c r="I4949" t="s">
        <v>722</v>
      </c>
      <c r="J4949" t="s">
        <v>723</v>
      </c>
      <c r="K4949" t="s">
        <v>804</v>
      </c>
      <c r="L4949" t="s">
        <v>803</v>
      </c>
      <c r="M4949">
        <v>126736</v>
      </c>
      <c r="N4949">
        <v>30300</v>
      </c>
      <c r="O4949" s="59">
        <v>26835189</v>
      </c>
    </row>
    <row r="4950" spans="1:15" x14ac:dyDescent="0.3">
      <c r="A4950" t="s">
        <v>696</v>
      </c>
      <c r="B4950">
        <v>112.13</v>
      </c>
      <c r="C4950">
        <v>2</v>
      </c>
      <c r="D4950" s="18">
        <v>39094</v>
      </c>
      <c r="E4950" s="18">
        <v>39101</v>
      </c>
      <c r="F4950" t="s">
        <v>5960</v>
      </c>
      <c r="G4950" t="s">
        <v>5969</v>
      </c>
      <c r="H4950" t="s">
        <v>681</v>
      </c>
      <c r="I4950" t="s">
        <v>765</v>
      </c>
      <c r="J4950" t="s">
        <v>766</v>
      </c>
      <c r="K4950" t="s">
        <v>767</v>
      </c>
      <c r="L4950" t="s">
        <v>802</v>
      </c>
      <c r="M4950">
        <v>2833956</v>
      </c>
      <c r="N4950">
        <v>16000</v>
      </c>
      <c r="O4950" s="59">
        <v>25173820</v>
      </c>
    </row>
    <row r="4951" spans="1:15" x14ac:dyDescent="0.3">
      <c r="A4951" t="s">
        <v>690</v>
      </c>
      <c r="B4951">
        <v>92.9</v>
      </c>
      <c r="C4951">
        <v>2</v>
      </c>
      <c r="D4951" s="18">
        <v>39283</v>
      </c>
      <c r="E4951" s="18">
        <v>39285</v>
      </c>
      <c r="F4951" t="s">
        <v>5958</v>
      </c>
      <c r="G4951" t="s">
        <v>5969</v>
      </c>
      <c r="H4951" t="s">
        <v>681</v>
      </c>
      <c r="I4951" t="s">
        <v>711</v>
      </c>
      <c r="J4951" t="s">
        <v>712</v>
      </c>
      <c r="K4951" t="s">
        <v>801</v>
      </c>
      <c r="L4951" t="s">
        <v>721</v>
      </c>
      <c r="M4951">
        <v>148455</v>
      </c>
      <c r="N4951">
        <v>16000</v>
      </c>
      <c r="O4951" s="59">
        <v>26620828</v>
      </c>
    </row>
    <row r="4952" spans="1:15" x14ac:dyDescent="0.3">
      <c r="A4952" t="s">
        <v>696</v>
      </c>
      <c r="B4952">
        <v>124.43</v>
      </c>
      <c r="C4952">
        <v>1</v>
      </c>
      <c r="D4952" s="18">
        <v>39404</v>
      </c>
      <c r="E4952" s="18">
        <v>39413</v>
      </c>
      <c r="F4952" t="s">
        <v>5959</v>
      </c>
      <c r="G4952" t="s">
        <v>5969</v>
      </c>
      <c r="H4952" t="s">
        <v>681</v>
      </c>
      <c r="I4952" t="s">
        <v>693</v>
      </c>
      <c r="J4952" t="s">
        <v>694</v>
      </c>
      <c r="K4952" t="s">
        <v>733</v>
      </c>
      <c r="L4952" t="s">
        <v>732</v>
      </c>
      <c r="M4952">
        <v>355146</v>
      </c>
      <c r="N4952">
        <v>16000</v>
      </c>
      <c r="O4952" s="59">
        <v>27562976</v>
      </c>
    </row>
    <row r="4953" spans="1:15" x14ac:dyDescent="0.3">
      <c r="A4953" t="s">
        <v>690</v>
      </c>
      <c r="B4953">
        <v>121.13</v>
      </c>
      <c r="C4953">
        <v>1</v>
      </c>
      <c r="D4953" s="18">
        <v>39109</v>
      </c>
      <c r="E4953" s="18">
        <v>39122</v>
      </c>
      <c r="F4953" t="s">
        <v>5960</v>
      </c>
      <c r="G4953" t="s">
        <v>5969</v>
      </c>
      <c r="H4953" t="s">
        <v>675</v>
      </c>
      <c r="I4953" t="s">
        <v>711</v>
      </c>
      <c r="J4953" t="s">
        <v>712</v>
      </c>
      <c r="K4953" t="s">
        <v>800</v>
      </c>
      <c r="L4953" t="s">
        <v>799</v>
      </c>
      <c r="M4953">
        <v>134834</v>
      </c>
      <c r="N4953">
        <v>30300</v>
      </c>
      <c r="O4953" s="59">
        <v>25304179</v>
      </c>
    </row>
    <row r="4954" spans="1:15" x14ac:dyDescent="0.3">
      <c r="A4954" t="s">
        <v>690</v>
      </c>
      <c r="B4954">
        <v>136.44</v>
      </c>
      <c r="C4954">
        <v>2</v>
      </c>
      <c r="D4954" s="18">
        <v>39233</v>
      </c>
      <c r="E4954" s="18">
        <v>39238</v>
      </c>
      <c r="F4954" t="s">
        <v>5957</v>
      </c>
      <c r="G4954" t="s">
        <v>5969</v>
      </c>
      <c r="H4954" t="s">
        <v>675</v>
      </c>
      <c r="I4954" t="s">
        <v>722</v>
      </c>
      <c r="J4954" t="s">
        <v>797</v>
      </c>
      <c r="K4954" t="s">
        <v>798</v>
      </c>
      <c r="L4954" t="s">
        <v>796</v>
      </c>
      <c r="M4954">
        <v>106459</v>
      </c>
      <c r="N4954">
        <v>30300</v>
      </c>
      <c r="O4954" s="59">
        <v>26185787</v>
      </c>
    </row>
    <row r="4955" spans="1:15" x14ac:dyDescent="0.3">
      <c r="A4955" t="s">
        <v>676</v>
      </c>
      <c r="B4955">
        <v>112.01</v>
      </c>
      <c r="C4955">
        <v>2</v>
      </c>
      <c r="D4955" s="18">
        <v>39313</v>
      </c>
      <c r="E4955" s="18">
        <v>39319</v>
      </c>
      <c r="F4955" t="s">
        <v>5958</v>
      </c>
      <c r="G4955" t="s">
        <v>5969</v>
      </c>
      <c r="H4955" t="s">
        <v>681</v>
      </c>
      <c r="I4955" t="s">
        <v>672</v>
      </c>
      <c r="J4955" t="s">
        <v>779</v>
      </c>
      <c r="K4955" t="s">
        <v>795</v>
      </c>
      <c r="L4955" t="s">
        <v>794</v>
      </c>
      <c r="M4955">
        <v>797655</v>
      </c>
      <c r="N4955">
        <v>16000</v>
      </c>
      <c r="O4955" s="59">
        <v>26852627</v>
      </c>
    </row>
    <row r="4956" spans="1:15" x14ac:dyDescent="0.3">
      <c r="A4956" t="s">
        <v>709</v>
      </c>
      <c r="B4956">
        <v>114.52</v>
      </c>
      <c r="C4956">
        <v>1</v>
      </c>
      <c r="D4956" s="18">
        <v>39200</v>
      </c>
      <c r="E4956" s="18">
        <v>39233</v>
      </c>
      <c r="F4956" t="s">
        <v>5957</v>
      </c>
      <c r="G4956" t="s">
        <v>5969</v>
      </c>
      <c r="H4956" t="s">
        <v>681</v>
      </c>
      <c r="I4956" t="s">
        <v>726</v>
      </c>
      <c r="J4956" t="s">
        <v>727</v>
      </c>
      <c r="K4956" t="s">
        <v>728</v>
      </c>
      <c r="L4956" t="s">
        <v>725</v>
      </c>
      <c r="M4956">
        <v>9215778</v>
      </c>
      <c r="N4956">
        <v>16000</v>
      </c>
      <c r="O4956" s="59">
        <v>25979875</v>
      </c>
    </row>
    <row r="4957" spans="1:15" x14ac:dyDescent="0.3">
      <c r="A4957" t="s">
        <v>676</v>
      </c>
      <c r="B4957">
        <v>94.03</v>
      </c>
      <c r="C4957">
        <v>1</v>
      </c>
      <c r="D4957" s="18">
        <v>39293</v>
      </c>
      <c r="E4957" s="18">
        <v>39376</v>
      </c>
      <c r="F4957" t="s">
        <v>5958</v>
      </c>
      <c r="G4957" t="s">
        <v>5969</v>
      </c>
      <c r="H4957" t="s">
        <v>681</v>
      </c>
      <c r="I4957" t="s">
        <v>683</v>
      </c>
      <c r="J4957" t="s">
        <v>684</v>
      </c>
      <c r="K4957" t="s">
        <v>793</v>
      </c>
      <c r="L4957" t="s">
        <v>792</v>
      </c>
      <c r="M4957">
        <v>9087543</v>
      </c>
      <c r="N4957">
        <v>16000</v>
      </c>
      <c r="O4957" s="59">
        <v>26688580</v>
      </c>
    </row>
    <row r="4958" spans="1:15" x14ac:dyDescent="0.3">
      <c r="A4958" t="s">
        <v>709</v>
      </c>
      <c r="B4958">
        <v>134.54</v>
      </c>
      <c r="C4958">
        <v>2</v>
      </c>
      <c r="D4958" s="18">
        <v>39124</v>
      </c>
      <c r="E4958" s="18">
        <v>39146</v>
      </c>
      <c r="F4958" t="s">
        <v>5960</v>
      </c>
      <c r="G4958" t="s">
        <v>5968</v>
      </c>
      <c r="H4958" t="s">
        <v>755</v>
      </c>
      <c r="I4958" t="s">
        <v>706</v>
      </c>
      <c r="J4958" t="s">
        <v>762</v>
      </c>
      <c r="K4958" t="s">
        <v>791</v>
      </c>
      <c r="L4958" t="s">
        <v>790</v>
      </c>
      <c r="M4958">
        <v>944494</v>
      </c>
      <c r="N4958">
        <v>87000</v>
      </c>
      <c r="O4958" s="59">
        <v>25395872</v>
      </c>
    </row>
    <row r="4959" spans="1:15" x14ac:dyDescent="0.3">
      <c r="A4959" t="s">
        <v>690</v>
      </c>
      <c r="B4959">
        <v>98.41</v>
      </c>
      <c r="C4959">
        <v>1</v>
      </c>
      <c r="D4959" s="18">
        <v>39292</v>
      </c>
      <c r="E4959" s="18">
        <v>39325</v>
      </c>
      <c r="F4959" t="s">
        <v>5958</v>
      </c>
      <c r="G4959" t="s">
        <v>5969</v>
      </c>
      <c r="H4959" t="s">
        <v>681</v>
      </c>
      <c r="I4959" t="s">
        <v>711</v>
      </c>
      <c r="J4959" t="s">
        <v>712</v>
      </c>
      <c r="K4959" t="s">
        <v>789</v>
      </c>
      <c r="L4959" t="s">
        <v>788</v>
      </c>
      <c r="M4959">
        <v>135529</v>
      </c>
      <c r="N4959">
        <v>16000</v>
      </c>
      <c r="O4959" s="59">
        <v>26674761</v>
      </c>
    </row>
    <row r="4960" spans="1:15" x14ac:dyDescent="0.3">
      <c r="A4960" t="s">
        <v>690</v>
      </c>
      <c r="B4960">
        <v>135.16999999999999</v>
      </c>
      <c r="C4960">
        <v>3</v>
      </c>
      <c r="D4960" s="18">
        <v>39117</v>
      </c>
      <c r="E4960" s="18">
        <v>39119</v>
      </c>
      <c r="F4960" t="s">
        <v>5960</v>
      </c>
      <c r="G4960" t="s">
        <v>5968</v>
      </c>
      <c r="H4960" t="s">
        <v>720</v>
      </c>
      <c r="I4960" t="s">
        <v>711</v>
      </c>
      <c r="J4960" t="s">
        <v>712</v>
      </c>
      <c r="K4960" t="s">
        <v>787</v>
      </c>
      <c r="L4960" t="s">
        <v>786</v>
      </c>
      <c r="M4960">
        <v>771924</v>
      </c>
      <c r="N4960">
        <v>90830</v>
      </c>
      <c r="O4960" s="59">
        <v>25356174</v>
      </c>
    </row>
    <row r="4961" spans="1:15" x14ac:dyDescent="0.3">
      <c r="A4961" t="s">
        <v>696</v>
      </c>
      <c r="B4961">
        <v>139.68</v>
      </c>
      <c r="C4961">
        <v>2</v>
      </c>
      <c r="D4961" s="18">
        <v>39277</v>
      </c>
      <c r="E4961" s="18">
        <v>39294</v>
      </c>
      <c r="F4961" t="s">
        <v>5958</v>
      </c>
      <c r="G4961" t="s">
        <v>5968</v>
      </c>
      <c r="H4961" t="s">
        <v>720</v>
      </c>
      <c r="I4961" t="s">
        <v>693</v>
      </c>
      <c r="J4961" t="s">
        <v>694</v>
      </c>
      <c r="K4961" t="s">
        <v>785</v>
      </c>
      <c r="L4961" t="s">
        <v>784</v>
      </c>
      <c r="M4961">
        <v>368286</v>
      </c>
      <c r="N4961">
        <v>90830</v>
      </c>
      <c r="O4961" s="59">
        <v>26584274</v>
      </c>
    </row>
    <row r="4962" spans="1:15" x14ac:dyDescent="0.3">
      <c r="A4962" t="s">
        <v>709</v>
      </c>
      <c r="B4962">
        <v>147.22</v>
      </c>
      <c r="C4962">
        <v>2</v>
      </c>
      <c r="D4962" s="18">
        <v>39091</v>
      </c>
      <c r="E4962" s="18">
        <v>39127</v>
      </c>
      <c r="F4962" t="s">
        <v>5960</v>
      </c>
      <c r="G4962" t="s">
        <v>5969</v>
      </c>
      <c r="H4962" t="s">
        <v>699</v>
      </c>
      <c r="I4962" t="s">
        <v>746</v>
      </c>
      <c r="J4962" t="s">
        <v>782</v>
      </c>
      <c r="K4962" t="s">
        <v>783</v>
      </c>
      <c r="L4962" t="s">
        <v>781</v>
      </c>
      <c r="M4962">
        <v>383893</v>
      </c>
      <c r="N4962">
        <v>70700</v>
      </c>
      <c r="O4962" s="59">
        <v>17634473</v>
      </c>
    </row>
    <row r="4963" spans="1:15" x14ac:dyDescent="0.3">
      <c r="A4963" t="s">
        <v>676</v>
      </c>
      <c r="B4963">
        <v>112.01</v>
      </c>
      <c r="C4963">
        <v>2</v>
      </c>
      <c r="D4963" s="18">
        <v>39304</v>
      </c>
      <c r="E4963" s="18">
        <v>39363</v>
      </c>
      <c r="F4963" t="s">
        <v>5958</v>
      </c>
      <c r="G4963" t="s">
        <v>5969</v>
      </c>
      <c r="H4963" t="s">
        <v>681</v>
      </c>
      <c r="I4963" t="s">
        <v>672</v>
      </c>
      <c r="J4963" t="s">
        <v>779</v>
      </c>
      <c r="K4963" t="s">
        <v>780</v>
      </c>
      <c r="L4963" t="s">
        <v>778</v>
      </c>
      <c r="M4963">
        <v>2549652</v>
      </c>
      <c r="N4963">
        <v>16000</v>
      </c>
      <c r="O4963" s="59">
        <v>26798820</v>
      </c>
    </row>
    <row r="4964" spans="1:15" x14ac:dyDescent="0.3">
      <c r="A4964" t="s">
        <v>676</v>
      </c>
      <c r="B4964">
        <v>109.53</v>
      </c>
      <c r="C4964">
        <v>2</v>
      </c>
      <c r="D4964" s="18">
        <v>39207</v>
      </c>
      <c r="E4964" s="18">
        <v>39248</v>
      </c>
      <c r="F4964" t="s">
        <v>5957</v>
      </c>
      <c r="G4964" t="s">
        <v>5969</v>
      </c>
      <c r="H4964" t="s">
        <v>675</v>
      </c>
      <c r="I4964" t="s">
        <v>678</v>
      </c>
      <c r="J4964" t="s">
        <v>679</v>
      </c>
      <c r="K4964" t="s">
        <v>777</v>
      </c>
      <c r="L4964" t="s">
        <v>776</v>
      </c>
      <c r="M4964">
        <v>2721325</v>
      </c>
      <c r="N4964">
        <v>30300</v>
      </c>
      <c r="O4964" s="59">
        <v>26041193</v>
      </c>
    </row>
    <row r="4965" spans="1:15" x14ac:dyDescent="0.3">
      <c r="A4965" t="s">
        <v>690</v>
      </c>
      <c r="B4965">
        <v>121.13</v>
      </c>
      <c r="C4965">
        <v>1</v>
      </c>
      <c r="D4965" s="18">
        <v>39277</v>
      </c>
      <c r="E4965" s="18">
        <v>39298</v>
      </c>
      <c r="F4965" t="s">
        <v>5958</v>
      </c>
      <c r="G4965" t="s">
        <v>5969</v>
      </c>
      <c r="H4965" t="s">
        <v>675</v>
      </c>
      <c r="I4965" t="s">
        <v>711</v>
      </c>
      <c r="J4965" t="s">
        <v>712</v>
      </c>
      <c r="K4965" t="s">
        <v>775</v>
      </c>
      <c r="L4965" t="s">
        <v>774</v>
      </c>
      <c r="M4965">
        <v>136750</v>
      </c>
      <c r="N4965">
        <v>30300</v>
      </c>
      <c r="O4965" s="59">
        <v>26619826</v>
      </c>
    </row>
    <row r="4966" spans="1:15" x14ac:dyDescent="0.3">
      <c r="A4966" t="s">
        <v>709</v>
      </c>
      <c r="B4966">
        <v>150.68</v>
      </c>
      <c r="C4966">
        <v>3</v>
      </c>
      <c r="D4966" s="18">
        <v>39199</v>
      </c>
      <c r="E4966" s="18">
        <v>39213</v>
      </c>
      <c r="F4966" t="s">
        <v>5957</v>
      </c>
      <c r="G4966" t="s">
        <v>5969</v>
      </c>
      <c r="H4966" t="s">
        <v>675</v>
      </c>
      <c r="I4966" t="s">
        <v>771</v>
      </c>
      <c r="J4966" t="s">
        <v>772</v>
      </c>
      <c r="K4966" t="s">
        <v>773</v>
      </c>
      <c r="L4966" t="s">
        <v>770</v>
      </c>
      <c r="M4966">
        <v>2265258</v>
      </c>
      <c r="N4966">
        <v>30300</v>
      </c>
      <c r="O4966" s="59">
        <v>25970323</v>
      </c>
    </row>
    <row r="4967" spans="1:15" x14ac:dyDescent="0.3">
      <c r="A4967" t="s">
        <v>709</v>
      </c>
      <c r="B4967">
        <v>97.73</v>
      </c>
      <c r="C4967">
        <v>2</v>
      </c>
      <c r="D4967" s="18">
        <v>39404</v>
      </c>
      <c r="E4967" s="18">
        <v>39448</v>
      </c>
      <c r="F4967" t="s">
        <v>5959</v>
      </c>
      <c r="G4967" t="s">
        <v>5968</v>
      </c>
      <c r="H4967" t="s">
        <v>720</v>
      </c>
      <c r="I4967" t="s">
        <v>706</v>
      </c>
      <c r="J4967" t="s">
        <v>707</v>
      </c>
      <c r="K4967" t="s">
        <v>769</v>
      </c>
      <c r="L4967" t="s">
        <v>768</v>
      </c>
      <c r="M4967">
        <v>2238665</v>
      </c>
      <c r="N4967">
        <v>90830</v>
      </c>
      <c r="O4967" s="59">
        <v>27549215</v>
      </c>
    </row>
    <row r="4968" spans="1:15" x14ac:dyDescent="0.3">
      <c r="A4968" t="s">
        <v>696</v>
      </c>
      <c r="B4968">
        <v>112.13</v>
      </c>
      <c r="C4968">
        <v>2</v>
      </c>
      <c r="D4968" s="18">
        <v>39388</v>
      </c>
      <c r="E4968" s="18">
        <v>39400</v>
      </c>
      <c r="F4968" t="s">
        <v>5959</v>
      </c>
      <c r="G4968" t="s">
        <v>5969</v>
      </c>
      <c r="H4968" t="s">
        <v>681</v>
      </c>
      <c r="I4968" t="s">
        <v>765</v>
      </c>
      <c r="J4968" t="s">
        <v>766</v>
      </c>
      <c r="K4968" t="s">
        <v>767</v>
      </c>
      <c r="L4968" t="s">
        <v>764</v>
      </c>
      <c r="M4968">
        <v>338897</v>
      </c>
      <c r="N4968">
        <v>16000</v>
      </c>
      <c r="O4968" s="59">
        <v>27452529</v>
      </c>
    </row>
    <row r="4969" spans="1:15" x14ac:dyDescent="0.3">
      <c r="A4969" t="s">
        <v>709</v>
      </c>
      <c r="B4969">
        <v>169.58</v>
      </c>
      <c r="C4969">
        <v>2</v>
      </c>
      <c r="D4969" s="18">
        <v>39347</v>
      </c>
      <c r="E4969" s="18">
        <v>39383</v>
      </c>
      <c r="F4969" t="s">
        <v>5958</v>
      </c>
      <c r="G4969" t="s">
        <v>5969</v>
      </c>
      <c r="H4969" t="s">
        <v>699</v>
      </c>
      <c r="I4969" t="s">
        <v>706</v>
      </c>
      <c r="J4969" t="s">
        <v>762</v>
      </c>
      <c r="K4969" t="s">
        <v>763</v>
      </c>
      <c r="L4969" t="s">
        <v>761</v>
      </c>
      <c r="M4969">
        <v>944430</v>
      </c>
      <c r="N4969">
        <v>70700</v>
      </c>
      <c r="O4969" s="59">
        <v>27097164</v>
      </c>
    </row>
    <row r="4970" spans="1:15" x14ac:dyDescent="0.3">
      <c r="A4970" t="s">
        <v>690</v>
      </c>
      <c r="B4970">
        <v>183.6</v>
      </c>
      <c r="C4970">
        <v>4</v>
      </c>
      <c r="D4970" s="18">
        <v>39275</v>
      </c>
      <c r="E4970" s="18">
        <v>39277</v>
      </c>
      <c r="F4970" t="s">
        <v>5958</v>
      </c>
      <c r="G4970" t="s">
        <v>5969</v>
      </c>
      <c r="H4970" t="s">
        <v>699</v>
      </c>
      <c r="I4970" t="s">
        <v>722</v>
      </c>
      <c r="J4970" t="s">
        <v>723</v>
      </c>
      <c r="K4970" t="s">
        <v>724</v>
      </c>
      <c r="L4970" t="s">
        <v>760</v>
      </c>
      <c r="M4970">
        <v>728598</v>
      </c>
      <c r="N4970">
        <v>70700</v>
      </c>
      <c r="O4970" s="59">
        <v>26499832</v>
      </c>
    </row>
    <row r="4971" spans="1:15" x14ac:dyDescent="0.3">
      <c r="A4971" t="s">
        <v>709</v>
      </c>
      <c r="B4971">
        <v>191.87</v>
      </c>
      <c r="C4971">
        <v>2</v>
      </c>
      <c r="D4971" s="18">
        <v>39307</v>
      </c>
      <c r="E4971" s="18">
        <v>39311</v>
      </c>
      <c r="F4971" t="s">
        <v>5958</v>
      </c>
      <c r="G4971" t="s">
        <v>5969</v>
      </c>
      <c r="H4971" t="s">
        <v>699</v>
      </c>
      <c r="I4971" t="s">
        <v>726</v>
      </c>
      <c r="J4971" t="s">
        <v>727</v>
      </c>
      <c r="K4971" t="s">
        <v>759</v>
      </c>
      <c r="L4971" t="s">
        <v>758</v>
      </c>
      <c r="M4971">
        <v>2654958</v>
      </c>
      <c r="N4971">
        <v>70700</v>
      </c>
      <c r="O4971" s="59">
        <v>26772452</v>
      </c>
    </row>
    <row r="4972" spans="1:15" x14ac:dyDescent="0.3">
      <c r="A4972" t="s">
        <v>690</v>
      </c>
      <c r="B4972">
        <v>90.24</v>
      </c>
      <c r="C4972">
        <v>1</v>
      </c>
      <c r="D4972" s="18">
        <v>39362</v>
      </c>
      <c r="E4972" s="18">
        <v>39396</v>
      </c>
      <c r="F4972" t="s">
        <v>5959</v>
      </c>
      <c r="G4972" t="s">
        <v>5969</v>
      </c>
      <c r="H4972" t="s">
        <v>681</v>
      </c>
      <c r="I4972" t="s">
        <v>687</v>
      </c>
      <c r="J4972" t="s">
        <v>688</v>
      </c>
      <c r="K4972" t="s">
        <v>757</v>
      </c>
      <c r="L4972" t="s">
        <v>756</v>
      </c>
      <c r="M4972">
        <v>978678</v>
      </c>
      <c r="N4972">
        <v>16000</v>
      </c>
      <c r="O4972" s="59">
        <v>27226255</v>
      </c>
    </row>
    <row r="4973" spans="1:15" x14ac:dyDescent="0.3">
      <c r="A4973" t="s">
        <v>676</v>
      </c>
      <c r="B4973">
        <v>179.74</v>
      </c>
      <c r="C4973">
        <v>4</v>
      </c>
      <c r="D4973" s="18">
        <v>39124</v>
      </c>
      <c r="E4973" s="18">
        <v>39146</v>
      </c>
      <c r="F4973" t="s">
        <v>5960</v>
      </c>
      <c r="G4973" t="s">
        <v>5969</v>
      </c>
      <c r="H4973" t="s">
        <v>699</v>
      </c>
      <c r="I4973" t="s">
        <v>683</v>
      </c>
      <c r="J4973" t="s">
        <v>735</v>
      </c>
      <c r="K4973" t="s">
        <v>736</v>
      </c>
      <c r="L4973" t="s">
        <v>734</v>
      </c>
      <c r="M4973">
        <v>950653</v>
      </c>
      <c r="N4973">
        <v>70700</v>
      </c>
      <c r="O4973" s="59">
        <v>25396352</v>
      </c>
    </row>
    <row r="4974" spans="1:15" x14ac:dyDescent="0.3">
      <c r="A4974" t="s">
        <v>676</v>
      </c>
      <c r="B4974">
        <v>188.07</v>
      </c>
      <c r="C4974">
        <v>2</v>
      </c>
      <c r="D4974" s="18">
        <v>39241</v>
      </c>
      <c r="E4974" s="18">
        <v>39282</v>
      </c>
      <c r="F4974" t="s">
        <v>5957</v>
      </c>
      <c r="G4974" t="s">
        <v>5968</v>
      </c>
      <c r="H4974" t="s">
        <v>755</v>
      </c>
      <c r="I4974" t="s">
        <v>678</v>
      </c>
      <c r="J4974" t="s">
        <v>753</v>
      </c>
      <c r="K4974" t="s">
        <v>754</v>
      </c>
      <c r="L4974" t="s">
        <v>752</v>
      </c>
      <c r="M4974">
        <v>2202395</v>
      </c>
      <c r="N4974">
        <v>87000</v>
      </c>
      <c r="O4974" s="59">
        <v>26287420</v>
      </c>
    </row>
    <row r="4975" spans="1:15" x14ac:dyDescent="0.3">
      <c r="A4975" t="s">
        <v>709</v>
      </c>
      <c r="B4975">
        <v>148.84</v>
      </c>
      <c r="C4975">
        <v>3</v>
      </c>
      <c r="D4975" s="18">
        <v>39285</v>
      </c>
      <c r="E4975" s="18">
        <v>39319</v>
      </c>
      <c r="F4975" t="s">
        <v>5958</v>
      </c>
      <c r="G4975" t="s">
        <v>5969</v>
      </c>
      <c r="H4975" t="s">
        <v>675</v>
      </c>
      <c r="I4975" t="s">
        <v>726</v>
      </c>
      <c r="J4975" t="s">
        <v>750</v>
      </c>
      <c r="K4975" t="s">
        <v>751</v>
      </c>
      <c r="L4975" t="s">
        <v>749</v>
      </c>
      <c r="M4975">
        <v>706489</v>
      </c>
      <c r="N4975">
        <v>30300</v>
      </c>
      <c r="O4975" s="59">
        <v>26613796</v>
      </c>
    </row>
    <row r="4976" spans="1:15" x14ac:dyDescent="0.3">
      <c r="A4976" t="s">
        <v>709</v>
      </c>
      <c r="B4976">
        <v>193.24</v>
      </c>
      <c r="C4976">
        <v>2</v>
      </c>
      <c r="D4976" s="18">
        <v>39391</v>
      </c>
      <c r="E4976" s="18">
        <v>39410</v>
      </c>
      <c r="F4976" t="s">
        <v>5959</v>
      </c>
      <c r="G4976" t="s">
        <v>5969</v>
      </c>
      <c r="H4976" t="s">
        <v>699</v>
      </c>
      <c r="I4976" t="s">
        <v>746</v>
      </c>
      <c r="J4976" t="s">
        <v>747</v>
      </c>
      <c r="K4976" t="s">
        <v>748</v>
      </c>
      <c r="L4976" t="s">
        <v>745</v>
      </c>
      <c r="M4976">
        <v>2346837</v>
      </c>
      <c r="N4976">
        <v>70700</v>
      </c>
      <c r="O4976" s="59">
        <v>17804097</v>
      </c>
    </row>
    <row r="4977" spans="1:15" x14ac:dyDescent="0.3">
      <c r="A4977" t="s">
        <v>696</v>
      </c>
      <c r="B4977">
        <v>182.38</v>
      </c>
      <c r="C4977">
        <v>3</v>
      </c>
      <c r="D4977" s="18">
        <v>39313</v>
      </c>
      <c r="E4977" s="18">
        <v>39338</v>
      </c>
      <c r="F4977" t="s">
        <v>5958</v>
      </c>
      <c r="G4977" t="s">
        <v>5969</v>
      </c>
      <c r="H4977" t="s">
        <v>699</v>
      </c>
      <c r="I4977" t="s">
        <v>693</v>
      </c>
      <c r="J4977" t="s">
        <v>694</v>
      </c>
      <c r="K4977" t="s">
        <v>744</v>
      </c>
      <c r="L4977" t="s">
        <v>743</v>
      </c>
      <c r="M4977">
        <v>961817</v>
      </c>
      <c r="N4977">
        <v>70700</v>
      </c>
      <c r="O4977" s="59">
        <v>26827599</v>
      </c>
    </row>
    <row r="4978" spans="1:15" x14ac:dyDescent="0.3">
      <c r="A4978" t="s">
        <v>696</v>
      </c>
      <c r="B4978">
        <v>125.23</v>
      </c>
      <c r="C4978">
        <v>2</v>
      </c>
      <c r="D4978" s="18">
        <v>39320</v>
      </c>
      <c r="E4978" s="18">
        <v>39336</v>
      </c>
      <c r="F4978" t="s">
        <v>5958</v>
      </c>
      <c r="G4978" t="s">
        <v>5969</v>
      </c>
      <c r="H4978" t="s">
        <v>681</v>
      </c>
      <c r="I4978" t="s">
        <v>693</v>
      </c>
      <c r="J4978" t="s">
        <v>694</v>
      </c>
      <c r="K4978" t="s">
        <v>742</v>
      </c>
      <c r="L4978" t="s">
        <v>741</v>
      </c>
      <c r="M4978">
        <v>2878861</v>
      </c>
      <c r="N4978">
        <v>16000</v>
      </c>
      <c r="O4978" s="59">
        <v>27075083</v>
      </c>
    </row>
    <row r="4979" spans="1:15" x14ac:dyDescent="0.3">
      <c r="A4979" t="s">
        <v>696</v>
      </c>
      <c r="B4979">
        <v>161.15</v>
      </c>
      <c r="C4979">
        <v>3</v>
      </c>
      <c r="D4979" s="18">
        <v>39426</v>
      </c>
      <c r="E4979" s="18">
        <v>39439</v>
      </c>
      <c r="F4979" t="s">
        <v>5959</v>
      </c>
      <c r="G4979" t="s">
        <v>5969</v>
      </c>
      <c r="H4979" t="s">
        <v>675</v>
      </c>
      <c r="I4979" t="s">
        <v>693</v>
      </c>
      <c r="J4979" t="s">
        <v>694</v>
      </c>
      <c r="K4979" t="s">
        <v>740</v>
      </c>
      <c r="L4979" t="s">
        <v>739</v>
      </c>
      <c r="M4979">
        <v>1800088</v>
      </c>
      <c r="N4979">
        <v>30300</v>
      </c>
      <c r="O4979" s="59">
        <v>27616184</v>
      </c>
    </row>
    <row r="4980" spans="1:15" x14ac:dyDescent="0.3">
      <c r="A4980" t="s">
        <v>696</v>
      </c>
      <c r="B4980">
        <v>168.49</v>
      </c>
      <c r="C4980">
        <v>3</v>
      </c>
      <c r="D4980" s="18">
        <v>39184</v>
      </c>
      <c r="E4980" s="18">
        <v>39198</v>
      </c>
      <c r="F4980" t="s">
        <v>5957</v>
      </c>
      <c r="G4980" t="s">
        <v>5968</v>
      </c>
      <c r="H4980" t="s">
        <v>720</v>
      </c>
      <c r="I4980" t="s">
        <v>693</v>
      </c>
      <c r="J4980" t="s">
        <v>694</v>
      </c>
      <c r="K4980" t="s">
        <v>738</v>
      </c>
      <c r="L4980" t="s">
        <v>737</v>
      </c>
      <c r="M4980">
        <v>973519</v>
      </c>
      <c r="N4980">
        <v>90830</v>
      </c>
      <c r="O4980" s="59">
        <v>1067057</v>
      </c>
    </row>
    <row r="4981" spans="1:15" x14ac:dyDescent="0.3">
      <c r="A4981" t="s">
        <v>676</v>
      </c>
      <c r="B4981">
        <v>179.74</v>
      </c>
      <c r="C4981">
        <v>4</v>
      </c>
      <c r="D4981" s="18">
        <v>39096</v>
      </c>
      <c r="E4981" s="18">
        <v>39135</v>
      </c>
      <c r="F4981" t="s">
        <v>5960</v>
      </c>
      <c r="G4981" t="s">
        <v>5969</v>
      </c>
      <c r="H4981" t="s">
        <v>699</v>
      </c>
      <c r="I4981" t="s">
        <v>683</v>
      </c>
      <c r="J4981" t="s">
        <v>735</v>
      </c>
      <c r="K4981" t="s">
        <v>736</v>
      </c>
      <c r="L4981" t="s">
        <v>734</v>
      </c>
      <c r="M4981">
        <v>950653</v>
      </c>
      <c r="N4981">
        <v>70700</v>
      </c>
      <c r="O4981" s="59">
        <v>25198472</v>
      </c>
    </row>
    <row r="4982" spans="1:15" x14ac:dyDescent="0.3">
      <c r="A4982" t="s">
        <v>696</v>
      </c>
      <c r="B4982">
        <v>124.43</v>
      </c>
      <c r="C4982">
        <v>1</v>
      </c>
      <c r="D4982" s="18">
        <v>39431</v>
      </c>
      <c r="E4982" s="18">
        <v>39449</v>
      </c>
      <c r="F4982" t="s">
        <v>5959</v>
      </c>
      <c r="G4982" t="s">
        <v>5969</v>
      </c>
      <c r="H4982" t="s">
        <v>681</v>
      </c>
      <c r="I4982" t="s">
        <v>693</v>
      </c>
      <c r="J4982" t="s">
        <v>694</v>
      </c>
      <c r="K4982" t="s">
        <v>733</v>
      </c>
      <c r="L4982" t="s">
        <v>732</v>
      </c>
      <c r="M4982">
        <v>355146</v>
      </c>
      <c r="N4982">
        <v>16000</v>
      </c>
      <c r="O4982" s="59">
        <v>27782112</v>
      </c>
    </row>
    <row r="4983" spans="1:15" x14ac:dyDescent="0.3">
      <c r="A4983" t="s">
        <v>676</v>
      </c>
      <c r="B4983">
        <v>179.74</v>
      </c>
      <c r="C4983">
        <v>4</v>
      </c>
      <c r="D4983" s="18">
        <v>39291</v>
      </c>
      <c r="E4983" s="18">
        <v>39351</v>
      </c>
      <c r="F4983" t="s">
        <v>5958</v>
      </c>
      <c r="G4983" t="s">
        <v>5969</v>
      </c>
      <c r="H4983" t="s">
        <v>699</v>
      </c>
      <c r="I4983" t="s">
        <v>683</v>
      </c>
      <c r="J4983" t="s">
        <v>730</v>
      </c>
      <c r="K4983" t="s">
        <v>731</v>
      </c>
      <c r="L4983" t="s">
        <v>729</v>
      </c>
      <c r="M4983">
        <v>1846612</v>
      </c>
      <c r="N4983">
        <v>70700</v>
      </c>
      <c r="O4983" s="59">
        <v>26665066</v>
      </c>
    </row>
    <row r="4984" spans="1:15" x14ac:dyDescent="0.3">
      <c r="A4984" t="s">
        <v>709</v>
      </c>
      <c r="B4984">
        <v>114.52</v>
      </c>
      <c r="C4984">
        <v>1</v>
      </c>
      <c r="D4984" s="18">
        <v>39089</v>
      </c>
      <c r="E4984" s="18">
        <v>39105</v>
      </c>
      <c r="F4984" t="s">
        <v>5960</v>
      </c>
      <c r="G4984" t="s">
        <v>5969</v>
      </c>
      <c r="H4984" t="s">
        <v>681</v>
      </c>
      <c r="I4984" t="s">
        <v>726</v>
      </c>
      <c r="J4984" t="s">
        <v>727</v>
      </c>
      <c r="K4984" t="s">
        <v>728</v>
      </c>
      <c r="L4984" t="s">
        <v>725</v>
      </c>
      <c r="M4984">
        <v>9215778</v>
      </c>
      <c r="N4984">
        <v>16000</v>
      </c>
      <c r="O4984" s="59">
        <v>25162154</v>
      </c>
    </row>
    <row r="4985" spans="1:15" x14ac:dyDescent="0.3">
      <c r="A4985" t="s">
        <v>690</v>
      </c>
      <c r="B4985">
        <v>124.33</v>
      </c>
      <c r="C4985">
        <v>1</v>
      </c>
      <c r="D4985" s="18">
        <v>39091</v>
      </c>
      <c r="E4985" s="18">
        <v>39119</v>
      </c>
      <c r="F4985" t="s">
        <v>5960</v>
      </c>
      <c r="G4985" t="s">
        <v>5969</v>
      </c>
      <c r="H4985" t="s">
        <v>681</v>
      </c>
      <c r="I4985" t="s">
        <v>722</v>
      </c>
      <c r="J4985" t="s">
        <v>723</v>
      </c>
      <c r="K4985" t="s">
        <v>724</v>
      </c>
      <c r="L4985" t="s">
        <v>721</v>
      </c>
      <c r="M4985">
        <v>769979</v>
      </c>
      <c r="N4985">
        <v>16000</v>
      </c>
      <c r="O4985" s="59">
        <v>25207169</v>
      </c>
    </row>
    <row r="4986" spans="1:15" x14ac:dyDescent="0.3">
      <c r="A4986" t="s">
        <v>696</v>
      </c>
      <c r="B4986">
        <v>154.55000000000001</v>
      </c>
      <c r="C4986">
        <v>2</v>
      </c>
      <c r="D4986" s="18">
        <v>39233</v>
      </c>
      <c r="E4986" s="18">
        <v>39253</v>
      </c>
      <c r="F4986" t="s">
        <v>5957</v>
      </c>
      <c r="G4986" t="s">
        <v>5968</v>
      </c>
      <c r="H4986" t="s">
        <v>720</v>
      </c>
      <c r="I4986" t="s">
        <v>693</v>
      </c>
      <c r="J4986" t="s">
        <v>694</v>
      </c>
      <c r="K4986" t="s">
        <v>719</v>
      </c>
      <c r="L4986" t="s">
        <v>718</v>
      </c>
      <c r="M4986">
        <v>327808</v>
      </c>
      <c r="N4986">
        <v>90830</v>
      </c>
      <c r="O4986" s="59">
        <v>26257967</v>
      </c>
    </row>
    <row r="4987" spans="1:15" x14ac:dyDescent="0.3">
      <c r="A4987" t="s">
        <v>696</v>
      </c>
      <c r="B4987">
        <v>149.38999999999999</v>
      </c>
      <c r="C4987">
        <v>2</v>
      </c>
      <c r="D4987" s="18">
        <v>39223</v>
      </c>
      <c r="E4987" s="18">
        <v>39230</v>
      </c>
      <c r="F4987" t="s">
        <v>5957</v>
      </c>
      <c r="G4987" t="s">
        <v>5969</v>
      </c>
      <c r="H4987" t="s">
        <v>675</v>
      </c>
      <c r="I4987" t="s">
        <v>693</v>
      </c>
      <c r="J4987" t="s">
        <v>694</v>
      </c>
      <c r="K4987" t="s">
        <v>717</v>
      </c>
      <c r="L4987" t="s">
        <v>716</v>
      </c>
      <c r="M4987">
        <v>2295098</v>
      </c>
      <c r="N4987">
        <v>30300</v>
      </c>
      <c r="O4987" s="59">
        <v>1100880</v>
      </c>
    </row>
    <row r="4988" spans="1:15" x14ac:dyDescent="0.3">
      <c r="A4988" t="s">
        <v>676</v>
      </c>
      <c r="B4988">
        <v>86.31</v>
      </c>
      <c r="C4988">
        <v>2</v>
      </c>
      <c r="D4988" s="18">
        <v>39285</v>
      </c>
      <c r="E4988" s="18">
        <v>39303</v>
      </c>
      <c r="F4988" t="s">
        <v>5958</v>
      </c>
      <c r="G4988" t="s">
        <v>5969</v>
      </c>
      <c r="H4988" t="s">
        <v>681</v>
      </c>
      <c r="I4988" t="s">
        <v>678</v>
      </c>
      <c r="J4988" t="s">
        <v>679</v>
      </c>
      <c r="K4988" t="s">
        <v>715</v>
      </c>
      <c r="L4988" t="s">
        <v>714</v>
      </c>
      <c r="M4988">
        <v>1862263</v>
      </c>
      <c r="N4988">
        <v>16000</v>
      </c>
      <c r="O4988" s="59">
        <v>26632681</v>
      </c>
    </row>
    <row r="4989" spans="1:15" x14ac:dyDescent="0.3">
      <c r="A4989" t="s">
        <v>690</v>
      </c>
      <c r="B4989">
        <v>98.41</v>
      </c>
      <c r="C4989">
        <v>1</v>
      </c>
      <c r="D4989" s="18">
        <v>39129</v>
      </c>
      <c r="E4989" s="18">
        <v>39150</v>
      </c>
      <c r="F4989" t="s">
        <v>5960</v>
      </c>
      <c r="G4989" t="s">
        <v>5969</v>
      </c>
      <c r="H4989" t="s">
        <v>681</v>
      </c>
      <c r="I4989" t="s">
        <v>711</v>
      </c>
      <c r="J4989" t="s">
        <v>712</v>
      </c>
      <c r="K4989" t="s">
        <v>713</v>
      </c>
      <c r="L4989" t="s">
        <v>710</v>
      </c>
      <c r="M4989">
        <v>136070</v>
      </c>
      <c r="N4989">
        <v>16000</v>
      </c>
      <c r="O4989" s="59">
        <v>25406018</v>
      </c>
    </row>
    <row r="4990" spans="1:15" x14ac:dyDescent="0.3">
      <c r="A4990" t="s">
        <v>709</v>
      </c>
      <c r="B4990">
        <v>107.97</v>
      </c>
      <c r="C4990">
        <v>1</v>
      </c>
      <c r="D4990" s="18">
        <v>39256</v>
      </c>
      <c r="E4990" s="18">
        <v>39291</v>
      </c>
      <c r="F4990" t="s">
        <v>5957</v>
      </c>
      <c r="G4990" t="s">
        <v>5969</v>
      </c>
      <c r="H4990" t="s">
        <v>681</v>
      </c>
      <c r="I4990" t="s">
        <v>706</v>
      </c>
      <c r="J4990" t="s">
        <v>707</v>
      </c>
      <c r="K4990" t="s">
        <v>708</v>
      </c>
      <c r="L4990" t="s">
        <v>705</v>
      </c>
      <c r="M4990">
        <v>9451564</v>
      </c>
      <c r="N4990">
        <v>16000</v>
      </c>
      <c r="O4990" s="59">
        <v>2206581</v>
      </c>
    </row>
    <row r="4991" spans="1:15" x14ac:dyDescent="0.3">
      <c r="A4991" t="s">
        <v>676</v>
      </c>
      <c r="B4991">
        <v>155.97999999999999</v>
      </c>
      <c r="C4991">
        <v>2</v>
      </c>
      <c r="D4991" s="18">
        <v>39250</v>
      </c>
      <c r="E4991" s="18">
        <v>39288</v>
      </c>
      <c r="F4991" t="s">
        <v>5957</v>
      </c>
      <c r="G4991" t="s">
        <v>5969</v>
      </c>
      <c r="H4991" t="s">
        <v>675</v>
      </c>
      <c r="I4991" t="s">
        <v>683</v>
      </c>
      <c r="J4991" t="s">
        <v>703</v>
      </c>
      <c r="K4991" t="s">
        <v>704</v>
      </c>
      <c r="L4991" t="s">
        <v>702</v>
      </c>
      <c r="M4991">
        <v>17310</v>
      </c>
      <c r="N4991">
        <v>30300</v>
      </c>
      <c r="O4991" s="59">
        <v>26344074</v>
      </c>
    </row>
    <row r="4992" spans="1:15" x14ac:dyDescent="0.3">
      <c r="A4992" t="s">
        <v>690</v>
      </c>
      <c r="B4992">
        <v>89.04</v>
      </c>
      <c r="C4992">
        <v>1</v>
      </c>
      <c r="D4992" s="18">
        <v>39133</v>
      </c>
      <c r="E4992" s="18">
        <v>39157</v>
      </c>
      <c r="F4992" t="s">
        <v>5960</v>
      </c>
      <c r="G4992" t="s">
        <v>5969</v>
      </c>
      <c r="H4992" t="s">
        <v>681</v>
      </c>
      <c r="I4992" t="s">
        <v>687</v>
      </c>
      <c r="J4992" t="s">
        <v>688</v>
      </c>
      <c r="K4992" t="s">
        <v>701</v>
      </c>
      <c r="L4992" t="s">
        <v>700</v>
      </c>
      <c r="M4992">
        <v>9194527</v>
      </c>
      <c r="N4992">
        <v>16000</v>
      </c>
      <c r="O4992" s="59">
        <v>25466662</v>
      </c>
    </row>
    <row r="4993" spans="1:15" x14ac:dyDescent="0.3">
      <c r="A4993" t="s">
        <v>696</v>
      </c>
      <c r="B4993">
        <v>191.28</v>
      </c>
      <c r="C4993">
        <v>3</v>
      </c>
      <c r="D4993" s="18">
        <v>39278</v>
      </c>
      <c r="E4993" s="18">
        <v>39295</v>
      </c>
      <c r="F4993" t="s">
        <v>5958</v>
      </c>
      <c r="G4993" t="s">
        <v>5969</v>
      </c>
      <c r="H4993" t="s">
        <v>699</v>
      </c>
      <c r="I4993" t="s">
        <v>693</v>
      </c>
      <c r="J4993" t="s">
        <v>694</v>
      </c>
      <c r="K4993" t="s">
        <v>698</v>
      </c>
      <c r="L4993" t="s">
        <v>697</v>
      </c>
      <c r="M4993">
        <v>962784</v>
      </c>
      <c r="N4993">
        <v>70700</v>
      </c>
      <c r="O4993" s="59">
        <v>26748538</v>
      </c>
    </row>
    <row r="4994" spans="1:15" x14ac:dyDescent="0.3">
      <c r="A4994" t="s">
        <v>696</v>
      </c>
      <c r="B4994">
        <v>161.15</v>
      </c>
      <c r="C4994">
        <v>3</v>
      </c>
      <c r="D4994" s="18">
        <v>39403</v>
      </c>
      <c r="E4994" s="18">
        <v>39417</v>
      </c>
      <c r="F4994" t="s">
        <v>5959</v>
      </c>
      <c r="G4994" t="s">
        <v>5969</v>
      </c>
      <c r="H4994" t="s">
        <v>675</v>
      </c>
      <c r="I4994" t="s">
        <v>693</v>
      </c>
      <c r="J4994" t="s">
        <v>694</v>
      </c>
      <c r="K4994" t="s">
        <v>695</v>
      </c>
      <c r="L4994" t="s">
        <v>692</v>
      </c>
      <c r="M4994">
        <v>343953</v>
      </c>
      <c r="N4994">
        <v>30300</v>
      </c>
      <c r="O4994" s="59">
        <v>27561735</v>
      </c>
    </row>
    <row r="4995" spans="1:15" x14ac:dyDescent="0.3">
      <c r="A4995" t="s">
        <v>676</v>
      </c>
      <c r="B4995">
        <v>94.77</v>
      </c>
      <c r="C4995">
        <v>1</v>
      </c>
      <c r="D4995" s="18">
        <v>39206</v>
      </c>
      <c r="E4995" s="18">
        <v>39209</v>
      </c>
      <c r="F4995" t="s">
        <v>5957</v>
      </c>
      <c r="G4995" t="s">
        <v>5969</v>
      </c>
      <c r="H4995" t="s">
        <v>681</v>
      </c>
      <c r="I4995" t="s">
        <v>678</v>
      </c>
      <c r="J4995" t="s">
        <v>679</v>
      </c>
      <c r="K4995" t="s">
        <v>678</v>
      </c>
      <c r="L4995" t="s">
        <v>691</v>
      </c>
      <c r="M4995">
        <v>9025288</v>
      </c>
      <c r="N4995">
        <v>16000</v>
      </c>
      <c r="O4995" s="59">
        <v>26041213</v>
      </c>
    </row>
    <row r="4996" spans="1:15" x14ac:dyDescent="0.3">
      <c r="A4996" t="s">
        <v>690</v>
      </c>
      <c r="B4996">
        <v>127.17</v>
      </c>
      <c r="C4996">
        <v>2</v>
      </c>
      <c r="D4996" s="18">
        <v>39090</v>
      </c>
      <c r="E4996" s="18">
        <v>39103</v>
      </c>
      <c r="F4996" t="s">
        <v>5960</v>
      </c>
      <c r="G4996" t="s">
        <v>5969</v>
      </c>
      <c r="H4996" t="s">
        <v>675</v>
      </c>
      <c r="I4996" t="s">
        <v>687</v>
      </c>
      <c r="J4996" t="s">
        <v>688</v>
      </c>
      <c r="K4996" t="s">
        <v>689</v>
      </c>
      <c r="L4996" t="s">
        <v>686</v>
      </c>
      <c r="M4996">
        <v>9195204</v>
      </c>
      <c r="N4996">
        <v>30300</v>
      </c>
      <c r="O4996" s="59">
        <v>25117809</v>
      </c>
    </row>
    <row r="4997" spans="1:15" x14ac:dyDescent="0.3">
      <c r="A4997" t="s">
        <v>676</v>
      </c>
      <c r="B4997">
        <v>94.03</v>
      </c>
      <c r="C4997">
        <v>1</v>
      </c>
      <c r="D4997" s="18">
        <v>39285</v>
      </c>
      <c r="E4997" s="18">
        <v>39362</v>
      </c>
      <c r="F4997" t="s">
        <v>5958</v>
      </c>
      <c r="G4997" t="s">
        <v>5969</v>
      </c>
      <c r="H4997" t="s">
        <v>681</v>
      </c>
      <c r="I4997" t="s">
        <v>683</v>
      </c>
      <c r="J4997" t="s">
        <v>684</v>
      </c>
      <c r="K4997" t="s">
        <v>685</v>
      </c>
      <c r="L4997" t="s">
        <v>682</v>
      </c>
      <c r="M4997">
        <v>9119402</v>
      </c>
      <c r="N4997">
        <v>16000</v>
      </c>
      <c r="O4997" s="59">
        <v>26633857</v>
      </c>
    </row>
    <row r="4998" spans="1:15" x14ac:dyDescent="0.3">
      <c r="A4998" t="s">
        <v>676</v>
      </c>
      <c r="B4998">
        <v>94.77</v>
      </c>
      <c r="C4998">
        <v>1</v>
      </c>
      <c r="D4998" s="18">
        <v>39117</v>
      </c>
      <c r="E4998" s="18">
        <v>39185</v>
      </c>
      <c r="F4998" t="s">
        <v>5960</v>
      </c>
      <c r="G4998" t="s">
        <v>5969</v>
      </c>
      <c r="H4998" t="s">
        <v>681</v>
      </c>
      <c r="I4998" t="s">
        <v>678</v>
      </c>
      <c r="J4998" t="s">
        <v>679</v>
      </c>
      <c r="K4998" t="s">
        <v>680</v>
      </c>
      <c r="L4998" t="s">
        <v>677</v>
      </c>
      <c r="M4998">
        <v>304010</v>
      </c>
      <c r="N4998">
        <v>16000</v>
      </c>
      <c r="O4998" s="59">
        <v>25368856</v>
      </c>
    </row>
    <row r="4999" spans="1:15" x14ac:dyDescent="0.3">
      <c r="A4999" t="s">
        <v>676</v>
      </c>
      <c r="B4999">
        <v>156.31</v>
      </c>
      <c r="C4999">
        <v>2</v>
      </c>
      <c r="D4999" s="18">
        <v>39167</v>
      </c>
      <c r="E4999" s="18">
        <v>39212</v>
      </c>
      <c r="F4999" t="s">
        <v>5960</v>
      </c>
      <c r="G4999" t="s">
        <v>5969</v>
      </c>
      <c r="H4999" t="s">
        <v>675</v>
      </c>
      <c r="I4999" t="s">
        <v>672</v>
      </c>
      <c r="J4999" t="s">
        <v>673</v>
      </c>
      <c r="K4999" t="s">
        <v>674</v>
      </c>
      <c r="L4999" t="s">
        <v>671</v>
      </c>
      <c r="M4999">
        <v>276824</v>
      </c>
      <c r="N4999">
        <v>30300</v>
      </c>
      <c r="O4999" s="59">
        <v>2060749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easy</vt:lpstr>
      <vt:lpstr>freeze</vt:lpstr>
      <vt:lpstr>bike</vt:lpstr>
      <vt:lpstr>time</vt:lpstr>
      <vt:lpstr>text</vt:lpstr>
      <vt:lpstr>look</vt:lpstr>
      <vt:lpstr>if</vt:lpstr>
      <vt:lpstr>f</vt:lpstr>
      <vt:lpstr>sale</vt:lpstr>
      <vt:lpstr>car</vt:lpstr>
      <vt:lpstr>chart</vt:lpstr>
      <vt:lpstr>solve</vt:lpstr>
      <vt:lpstr>n</vt:lpstr>
      <vt:lpstr>s</vt:lpstr>
      <vt:lpstr>e</vt:lpstr>
      <vt:lpstr>price</vt:lpstr>
      <vt:lpstr>sum</vt:lpstr>
      <vt:lpstr>bi</vt:lpstr>
      <vt:lpstr>short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Darcy</dc:creator>
  <cp:lastModifiedBy>Darcy Whyte</cp:lastModifiedBy>
  <dcterms:created xsi:type="dcterms:W3CDTF">2017-02-08T11:05:59Z</dcterms:created>
  <dcterms:modified xsi:type="dcterms:W3CDTF">2024-10-04T15:09:11Z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2022-09-30T23:56:58Z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f3621b0f-0cb2-4501-be04-4360e932b146</vt:lpwstr>
  </property>
  <property fmtid="{D5CDD505-2E9C-101B-9397-08002B2CF9AE}" pid="7" name="MSIP_Label_defa4170-0d19-0005-0004-bc88714345d2_ActionId">
    <vt:lpwstr>3f0d6d2a-15f1-48a7-8d96-997d5c6a4855</vt:lpwstr>
  </property>
  <property fmtid="{D5CDD505-2E9C-101B-9397-08002B2CF9AE}" pid="8" name="MSIP_Label_defa4170-0d19-0005-0004-bc88714345d2_ContentBits">
    <vt:lpwstr>0</vt:lpwstr>
  </property>
</Properties>
</file>